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6_CncServo\1_CncServoCode\2_KCNC_T220_2P0_020_TI28346_GitHub\MBD\Sources\CtrlParam\"/>
    </mc:Choice>
  </mc:AlternateContent>
  <xr:revisionPtr revIDLastSave="0" documentId="13_ncr:1_{5BE4D515-8DEB-4815-82CF-89A3059FFD28}" xr6:coauthVersionLast="36" xr6:coauthVersionMax="47" xr10:uidLastSave="{00000000-0000-0000-0000-000000000000}"/>
  <bookViews>
    <workbookView xWindow="0" yWindow="0" windowWidth="16457" windowHeight="6943" tabRatio="731" firstSheet="2" activeTab="4" xr2:uid="{581E500B-E46D-48B5-A3C3-28EC5B00E7C4}"/>
  </bookViews>
  <sheets>
    <sheet name="History" sheetId="40" r:id="rId1"/>
    <sheet name="a01_Main" sheetId="1" r:id="rId2"/>
    <sheet name="x01_ExInterface" sheetId="69" r:id="rId3"/>
    <sheet name="a02_BaseParam" sheetId="41" r:id="rId4"/>
    <sheet name="a04_CAN_DB" sheetId="61" r:id="rId5"/>
    <sheet name="a03_DefineCnst" sheetId="53" r:id="rId6"/>
    <sheet name="a04_DigtInInOut" sheetId="62" r:id="rId7"/>
    <sheet name="c01_MainAdc" sheetId="51" r:id="rId8"/>
    <sheet name="c02_SubAdc" sheetId="44" r:id="rId9"/>
    <sheet name="c02_IGBTNTC" sheetId="48" r:id="rId10"/>
    <sheet name="c02_MTRNTC" sheetId="49" r:id="rId11"/>
    <sheet name="b01_OSnScheduler" sheetId="43" r:id="rId12"/>
    <sheet name="d01_Diaglnteg" sheetId="57" r:id="rId13"/>
    <sheet name="d02_Dem" sheetId="59" r:id="rId14"/>
    <sheet name="Sheet3" sheetId="72" r:id="rId15"/>
    <sheet name="e01_MtrCtrl_VarGain" sheetId="55" r:id="rId16"/>
    <sheet name="e02_MtrCtrl_Pst" sheetId="54" r:id="rId17"/>
    <sheet name="e03_MtrCtrl_MtrCtrl" sheetId="67" r:id="rId18"/>
    <sheet name="e04_MtrCtrl_PwmSet" sheetId="52" r:id="rId19"/>
    <sheet name="h01_MdeMgmt" sheetId="71" r:id="rId20"/>
    <sheet name="f01_CommRx1" sheetId="66" r:id="rId21"/>
    <sheet name="g03_CommTx" sheetId="65" r:id="rId22"/>
    <sheet name="j01_McuInit" sheetId="60" r:id="rId23"/>
    <sheet name="CntForSch" sheetId="50" r:id="rId24"/>
    <sheet name="Sheet1" sheetId="70" r:id="rId25"/>
  </sheets>
  <definedNames>
    <definedName name="_xlnm._FilterDatabase" localSheetId="2" hidden="1">x01_ExInterface!$A$3:$I$4</definedName>
    <definedName name="_xlcn.WorksheetConnection_CtrlParam_T220_2P0_020_V1P4.xlsx표12" hidden="1">표12[]</definedName>
    <definedName name="_xlnm.Print_Area" localSheetId="1">a01_Main!$B$1:$I$8</definedName>
    <definedName name="_xlnm.Print_Area" localSheetId="3">a02_BaseParam!$B$1:$K$28</definedName>
    <definedName name="_xlnm.Print_Area" localSheetId="5">a03_DefineCnst!$A$1:$K$67</definedName>
    <definedName name="_xlnm.Print_Area" localSheetId="11">b01_OSnScheduler!$B$1:$K$9</definedName>
    <definedName name="_xlnm.Print_Area" localSheetId="7">'c01_MainAdc'!$B$1:$K$10</definedName>
    <definedName name="_xlnm.Print_Area" localSheetId="9">'c02_IGBTNTC'!$C$1:$F$1</definedName>
    <definedName name="_xlnm.Print_Area" localSheetId="10">'c02_MTRNTC'!$C$1:$F$1</definedName>
    <definedName name="_xlnm.Print_Area" localSheetId="8">'c02_SubAdc'!$B$1:$K$12</definedName>
    <definedName name="_xlnm.Print_Area" localSheetId="12">d01_Diaglnteg!$B$1:$L$25</definedName>
    <definedName name="_xlnm.Print_Area" localSheetId="13">d02_Dem!$B$1:$K$20</definedName>
    <definedName name="_xlnm.Print_Area" localSheetId="15">e01_MtrCtrl_VarGain!$B$1:$K$7</definedName>
    <definedName name="_xlnm.Print_Area" localSheetId="16">e02_MtrCtrl_Pst!$B$1:$K$9</definedName>
    <definedName name="_xlnm.Print_Area" localSheetId="17">e03_MtrCtrl_MtrCtrl!$B$1:$K$7</definedName>
    <definedName name="_xlnm.Print_Area" localSheetId="18">e04_MtrCtrl_PwmSet!$B$1:$K$12</definedName>
    <definedName name="_xlnm.Print_Area" localSheetId="19">h01_MdeMgmt!$B$1:$K$18</definedName>
    <definedName name="_xlnm.Print_Area" localSheetId="22">j01_McuInit!$B$1:$K$7</definedName>
    <definedName name="_xlnm.Print_Area" localSheetId="2">x01_ExInterface!$B$1:$I$41</definedName>
    <definedName name="Z_5931D70E_B166_42CC_B7C3_5BBA4D10FF56_.wvu.Cols" localSheetId="1" hidden="1">a01_Main!$F:$I</definedName>
    <definedName name="Z_5931D70E_B166_42CC_B7C3_5BBA4D10FF56_.wvu.Cols" localSheetId="3" hidden="1">a02_BaseParam!#REF!</definedName>
    <definedName name="Z_5931D70E_B166_42CC_B7C3_5BBA4D10FF56_.wvu.Cols" localSheetId="5" hidden="1">a03_DefineCnst!$L:$L</definedName>
    <definedName name="Z_5931D70E_B166_42CC_B7C3_5BBA4D10FF56_.wvu.Cols" localSheetId="11" hidden="1">b01_OSnScheduler!#REF!</definedName>
    <definedName name="Z_5931D70E_B166_42CC_B7C3_5BBA4D10FF56_.wvu.Cols" localSheetId="7" hidden="1">'c01_MainAdc'!#REF!</definedName>
    <definedName name="Z_5931D70E_B166_42CC_B7C3_5BBA4D10FF56_.wvu.Cols" localSheetId="9" hidden="1">'c02_IGBTNTC'!#REF!</definedName>
    <definedName name="Z_5931D70E_B166_42CC_B7C3_5BBA4D10FF56_.wvu.Cols" localSheetId="10" hidden="1">'c02_MTRNTC'!#REF!</definedName>
    <definedName name="Z_5931D70E_B166_42CC_B7C3_5BBA4D10FF56_.wvu.Cols" localSheetId="8" hidden="1">'c02_SubAdc'!#REF!</definedName>
    <definedName name="Z_5931D70E_B166_42CC_B7C3_5BBA4D10FF56_.wvu.Cols" localSheetId="13" hidden="1">d02_Dem!#REF!</definedName>
    <definedName name="Z_5931D70E_B166_42CC_B7C3_5BBA4D10FF56_.wvu.Cols" localSheetId="15" hidden="1">e01_MtrCtrl_VarGain!#REF!</definedName>
    <definedName name="Z_5931D70E_B166_42CC_B7C3_5BBA4D10FF56_.wvu.Cols" localSheetId="16" hidden="1">e02_MtrCtrl_Pst!#REF!</definedName>
    <definedName name="Z_5931D70E_B166_42CC_B7C3_5BBA4D10FF56_.wvu.Cols" localSheetId="17" hidden="1">e03_MtrCtrl_MtrCtrl!#REF!</definedName>
    <definedName name="Z_5931D70E_B166_42CC_B7C3_5BBA4D10FF56_.wvu.Cols" localSheetId="18" hidden="1">e04_MtrCtrl_PwmSet!#REF!</definedName>
    <definedName name="Z_5931D70E_B166_42CC_B7C3_5BBA4D10FF56_.wvu.Cols" localSheetId="19" hidden="1">h01_MdeMgmt!#REF!</definedName>
    <definedName name="Z_5931D70E_B166_42CC_B7C3_5BBA4D10FF56_.wvu.Cols" localSheetId="22" hidden="1">j01_McuInit!#REF!</definedName>
    <definedName name="Z_5931D70E_B166_42CC_B7C3_5BBA4D10FF56_.wvu.Cols" localSheetId="2" hidden="1">x01_ExInterface!#REF!</definedName>
    <definedName name="Z_5931D70E_B166_42CC_B7C3_5BBA4D10FF56_.wvu.PrintArea" localSheetId="1" hidden="1">a01_Main!$B$1:$I$8</definedName>
    <definedName name="Z_5931D70E_B166_42CC_B7C3_5BBA4D10FF56_.wvu.PrintArea" localSheetId="3" hidden="1">a02_BaseParam!$B$1:$K$28</definedName>
    <definedName name="Z_5931D70E_B166_42CC_B7C3_5BBA4D10FF56_.wvu.PrintArea" localSheetId="5" hidden="1">a03_DefineCnst!$A$1:$K$67</definedName>
    <definedName name="Z_5931D70E_B166_42CC_B7C3_5BBA4D10FF56_.wvu.PrintArea" localSheetId="11" hidden="1">b01_OSnScheduler!$B$1:$K$9</definedName>
    <definedName name="Z_5931D70E_B166_42CC_B7C3_5BBA4D10FF56_.wvu.PrintArea" localSheetId="7" hidden="1">'c01_MainAdc'!$B$1:$K$10</definedName>
    <definedName name="Z_5931D70E_B166_42CC_B7C3_5BBA4D10FF56_.wvu.PrintArea" localSheetId="9" hidden="1">'c02_IGBTNTC'!$C$1:$F$1</definedName>
    <definedName name="Z_5931D70E_B166_42CC_B7C3_5BBA4D10FF56_.wvu.PrintArea" localSheetId="10" hidden="1">'c02_MTRNTC'!$C$1:$F$1</definedName>
    <definedName name="Z_5931D70E_B166_42CC_B7C3_5BBA4D10FF56_.wvu.PrintArea" localSheetId="8" hidden="1">'c02_SubAdc'!$B$1:$K$12</definedName>
    <definedName name="Z_5931D70E_B166_42CC_B7C3_5BBA4D10FF56_.wvu.PrintArea" localSheetId="12" hidden="1">d01_Diaglnteg!$B$1:$L$25</definedName>
    <definedName name="Z_5931D70E_B166_42CC_B7C3_5BBA4D10FF56_.wvu.PrintArea" localSheetId="13" hidden="1">d02_Dem!$B$1:$K$20</definedName>
    <definedName name="Z_5931D70E_B166_42CC_B7C3_5BBA4D10FF56_.wvu.PrintArea" localSheetId="15" hidden="1">e01_MtrCtrl_VarGain!$B$1:$K$7</definedName>
    <definedName name="Z_5931D70E_B166_42CC_B7C3_5BBA4D10FF56_.wvu.PrintArea" localSheetId="16" hidden="1">e02_MtrCtrl_Pst!$B$1:$K$9</definedName>
    <definedName name="Z_5931D70E_B166_42CC_B7C3_5BBA4D10FF56_.wvu.PrintArea" localSheetId="17" hidden="1">e03_MtrCtrl_MtrCtrl!$B$1:$K$7</definedName>
    <definedName name="Z_5931D70E_B166_42CC_B7C3_5BBA4D10FF56_.wvu.PrintArea" localSheetId="18" hidden="1">e04_MtrCtrl_PwmSet!$B$1:$K$12</definedName>
    <definedName name="Z_5931D70E_B166_42CC_B7C3_5BBA4D10FF56_.wvu.PrintArea" localSheetId="19" hidden="1">h01_MdeMgmt!$B$1:$K$18</definedName>
    <definedName name="Z_5931D70E_B166_42CC_B7C3_5BBA4D10FF56_.wvu.PrintArea" localSheetId="22" hidden="1">j01_McuInit!$B$1:$K$7</definedName>
    <definedName name="Z_5931D70E_B166_42CC_B7C3_5BBA4D10FF56_.wvu.PrintArea" localSheetId="2" hidden="1">x01_ExInterface!$B$1:$I$41</definedName>
    <definedName name="Z_5931D70E_B166_42CC_B7C3_5BBA4D10FF56_.wvu.Rows" localSheetId="1" hidden="1">a01_Main!#REF!,a01_Main!#REF!,a01_Main!#REF!</definedName>
  </definedNames>
  <calcPr calcId="191029"/>
  <customWorkbookViews>
    <customWorkbookView name="admin - 사용자 보기" guid="{5931D70E-B166-42CC-B7C3-5BBA4D10FF56}" mergeInterval="0" personalView="1" maximized="1" xWindow="2551" yWindow="-9" windowWidth="2578" windowHeight="1398" tabRatio="632" activeSheetId="8"/>
  </customWorkbookView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표12" name="표12" connection="WorksheetConnection_CtrlParam_T220_2P0_020_V1P4.xlsx!표12"/>
        </x15:modelTables>
      </x15:dataModel>
    </ext>
  </extLst>
</workbook>
</file>

<file path=xl/calcChain.xml><?xml version="1.0" encoding="utf-8"?>
<calcChain xmlns="http://schemas.openxmlformats.org/spreadsheetml/2006/main">
  <c r="AN4" i="62" l="1"/>
  <c r="AO4" i="62" s="1"/>
  <c r="AP4" i="62" s="1"/>
  <c r="AQ4" i="62" s="1"/>
  <c r="AR4" i="62" s="1"/>
  <c r="AS4" i="62" s="1"/>
  <c r="AT4" i="62" s="1"/>
  <c r="AU4" i="62" s="1"/>
  <c r="AV4" i="62" s="1"/>
  <c r="AW4" i="62" s="1"/>
  <c r="AX4" i="62" s="1"/>
  <c r="AY4" i="62" s="1"/>
  <c r="AZ4" i="62" s="1"/>
  <c r="BA4" i="62" s="1"/>
  <c r="BB4" i="62" s="1"/>
  <c r="BC4" i="62" s="1"/>
  <c r="BD4" i="62" s="1"/>
  <c r="BE4" i="62" s="1"/>
  <c r="BF4" i="62" s="1"/>
  <c r="BG4" i="62" s="1"/>
  <c r="AN3" i="62"/>
  <c r="AO3" i="62"/>
  <c r="AP3" i="62"/>
  <c r="AQ3" i="62"/>
  <c r="AR3" i="62"/>
  <c r="AS3" i="62"/>
  <c r="AT3" i="62"/>
  <c r="AU3" i="62"/>
  <c r="AV3" i="62"/>
  <c r="AW3" i="62"/>
  <c r="AX3" i="62"/>
  <c r="AY3" i="62"/>
  <c r="AZ3" i="62"/>
  <c r="BA3" i="62"/>
  <c r="BB3" i="62"/>
  <c r="BC3" i="62"/>
  <c r="BD3" i="62"/>
  <c r="BE3" i="62"/>
  <c r="BF3" i="62"/>
  <c r="BG3" i="62"/>
  <c r="AM3" i="62"/>
  <c r="C1" i="72" l="1"/>
  <c r="F7" i="71"/>
  <c r="F6" i="55" l="1"/>
  <c r="F10" i="55" s="1"/>
  <c r="F9" i="55"/>
  <c r="F22" i="55"/>
  <c r="F30" i="53"/>
  <c r="F16" i="71" l="1"/>
  <c r="L22" i="71" l="1"/>
  <c r="D22" i="71"/>
  <c r="D23" i="71"/>
  <c r="D24" i="71"/>
  <c r="D25" i="71"/>
  <c r="D26" i="71"/>
  <c r="D27" i="71"/>
  <c r="D28" i="71"/>
  <c r="D29" i="71"/>
  <c r="D30" i="71"/>
  <c r="D31" i="71"/>
  <c r="F14" i="54" l="1"/>
  <c r="L9" i="61" l="1"/>
  <c r="F20" i="43" l="1"/>
  <c r="L20" i="43"/>
  <c r="D20" i="43"/>
  <c r="D30" i="53"/>
  <c r="D31" i="53"/>
  <c r="L30" i="53"/>
  <c r="L45" i="67"/>
  <c r="L44" i="67"/>
  <c r="L7" i="43" l="1"/>
  <c r="L8" i="43"/>
  <c r="L9" i="43"/>
  <c r="L10" i="43"/>
  <c r="L11" i="43"/>
  <c r="L12" i="43"/>
  <c r="L13" i="43"/>
  <c r="L14" i="43"/>
  <c r="L15" i="43"/>
  <c r="L16" i="43"/>
  <c r="L17" i="43"/>
  <c r="L18" i="43"/>
  <c r="L19" i="43"/>
  <c r="L21" i="43"/>
  <c r="F11" i="55"/>
  <c r="I4" i="72" l="1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I909" i="72"/>
  <c r="I910" i="72"/>
  <c r="I911" i="72"/>
  <c r="I912" i="72"/>
  <c r="I913" i="72"/>
  <c r="I914" i="72"/>
  <c r="I915" i="72"/>
  <c r="I916" i="72"/>
  <c r="I917" i="72"/>
  <c r="I918" i="72"/>
  <c r="I919" i="72"/>
  <c r="I920" i="72"/>
  <c r="I921" i="72"/>
  <c r="I922" i="72"/>
  <c r="I923" i="72"/>
  <c r="I924" i="72"/>
  <c r="I925" i="72"/>
  <c r="I926" i="72"/>
  <c r="I927" i="72"/>
  <c r="I928" i="72"/>
  <c r="I929" i="72"/>
  <c r="I930" i="72"/>
  <c r="I931" i="72"/>
  <c r="I932" i="72"/>
  <c r="I933" i="72"/>
  <c r="I934" i="72"/>
  <c r="I935" i="72"/>
  <c r="I936" i="72"/>
  <c r="I937" i="72"/>
  <c r="I938" i="72"/>
  <c r="I939" i="72"/>
  <c r="I940" i="72"/>
  <c r="I941" i="72"/>
  <c r="I942" i="72"/>
  <c r="I943" i="72"/>
  <c r="I944" i="72"/>
  <c r="I945" i="72"/>
  <c r="I946" i="72"/>
  <c r="I947" i="72"/>
  <c r="I948" i="72"/>
  <c r="I949" i="72"/>
  <c r="I950" i="72"/>
  <c r="I951" i="72"/>
  <c r="I952" i="72"/>
  <c r="I953" i="72"/>
  <c r="I954" i="72"/>
  <c r="I955" i="72"/>
  <c r="I956" i="72"/>
  <c r="I957" i="72"/>
  <c r="I958" i="72"/>
  <c r="I959" i="72"/>
  <c r="I960" i="72"/>
  <c r="I961" i="72"/>
  <c r="I962" i="72"/>
  <c r="I963" i="72"/>
  <c r="I964" i="72"/>
  <c r="I965" i="72"/>
  <c r="I966" i="72"/>
  <c r="I967" i="72"/>
  <c r="I968" i="72"/>
  <c r="I969" i="72"/>
  <c r="I970" i="72"/>
  <c r="I971" i="72"/>
  <c r="I972" i="72"/>
  <c r="I973" i="72"/>
  <c r="I974" i="72"/>
  <c r="I975" i="72"/>
  <c r="I976" i="72"/>
  <c r="I977" i="72"/>
  <c r="I978" i="72"/>
  <c r="I979" i="72"/>
  <c r="I980" i="72"/>
  <c r="I981" i="72"/>
  <c r="I982" i="72"/>
  <c r="I983" i="72"/>
  <c r="I984" i="72"/>
  <c r="I985" i="72"/>
  <c r="I986" i="72"/>
  <c r="I987" i="72"/>
  <c r="I988" i="72"/>
  <c r="I989" i="72"/>
  <c r="I990" i="72"/>
  <c r="I991" i="72"/>
  <c r="I992" i="72"/>
  <c r="I993" i="72"/>
  <c r="I994" i="72"/>
  <c r="I995" i="72"/>
  <c r="I996" i="72"/>
  <c r="I997" i="72"/>
  <c r="I998" i="72"/>
  <c r="I999" i="72"/>
  <c r="I1000" i="72"/>
  <c r="I1001" i="72"/>
  <c r="I1002" i="72"/>
  <c r="I1003" i="72"/>
  <c r="I1004" i="72"/>
  <c r="I1005" i="72"/>
  <c r="I1006" i="72"/>
  <c r="I1007" i="72"/>
  <c r="I1008" i="72"/>
  <c r="I1009" i="72"/>
  <c r="I1010" i="72"/>
  <c r="I1011" i="72"/>
  <c r="I1012" i="72"/>
  <c r="I1013" i="72"/>
  <c r="I1014" i="72"/>
  <c r="I1015" i="72"/>
  <c r="I1016" i="72"/>
  <c r="I1017" i="72"/>
  <c r="I1018" i="72"/>
  <c r="I1019" i="72"/>
  <c r="I1020" i="72"/>
  <c r="I1021" i="72"/>
  <c r="I1022" i="72"/>
  <c r="I1023" i="72"/>
  <c r="I1024" i="72"/>
  <c r="I1025" i="72"/>
  <c r="I1026" i="72"/>
  <c r="I1027" i="72"/>
  <c r="I1028" i="72"/>
  <c r="I1029" i="72"/>
  <c r="I1030" i="72"/>
  <c r="I1031" i="72"/>
  <c r="I1032" i="72"/>
  <c r="I1033" i="72"/>
  <c r="I1034" i="72"/>
  <c r="I1035" i="72"/>
  <c r="I1036" i="72"/>
  <c r="I1037" i="72"/>
  <c r="I1038" i="72"/>
  <c r="I1039" i="72"/>
  <c r="I1040" i="72"/>
  <c r="I1041" i="72"/>
  <c r="I1042" i="72"/>
  <c r="I1043" i="72"/>
  <c r="I1044" i="72"/>
  <c r="I1045" i="72"/>
  <c r="I1046" i="72"/>
  <c r="I1047" i="72"/>
  <c r="I1048" i="72"/>
  <c r="I1049" i="72"/>
  <c r="I1050" i="72"/>
  <c r="I1051" i="72"/>
  <c r="I1052" i="72"/>
  <c r="I1053" i="72"/>
  <c r="I1054" i="72"/>
  <c r="I1055" i="72"/>
  <c r="I1056" i="72"/>
  <c r="I1057" i="72"/>
  <c r="I1058" i="72"/>
  <c r="I1059" i="72"/>
  <c r="I1060" i="72"/>
  <c r="I1061" i="72"/>
  <c r="I1062" i="72"/>
  <c r="I1063" i="72"/>
  <c r="I1064" i="72"/>
  <c r="I1065" i="72"/>
  <c r="I1066" i="72"/>
  <c r="I1067" i="72"/>
  <c r="I1068" i="72"/>
  <c r="I1069" i="72"/>
  <c r="I1070" i="72"/>
  <c r="I1071" i="72"/>
  <c r="I1072" i="72"/>
  <c r="I1073" i="72"/>
  <c r="I1074" i="72"/>
  <c r="I1075" i="72"/>
  <c r="I1076" i="72"/>
  <c r="I1077" i="72"/>
  <c r="I1078" i="72"/>
  <c r="I1079" i="72"/>
  <c r="I1080" i="72"/>
  <c r="I1081" i="72"/>
  <c r="I1082" i="72"/>
  <c r="I1083" i="72"/>
  <c r="I1084" i="72"/>
  <c r="I1085" i="72"/>
  <c r="I1086" i="72"/>
  <c r="I1087" i="72"/>
  <c r="I1088" i="72"/>
  <c r="I1089" i="72"/>
  <c r="I1090" i="72"/>
  <c r="I1091" i="72"/>
  <c r="I1092" i="72"/>
  <c r="I1093" i="72"/>
  <c r="I1094" i="72"/>
  <c r="I1095" i="72"/>
  <c r="I1096" i="72"/>
  <c r="I1097" i="72"/>
  <c r="I1098" i="72"/>
  <c r="I1099" i="72"/>
  <c r="I1100" i="72"/>
  <c r="I1101" i="72"/>
  <c r="I1102" i="72"/>
  <c r="I1103" i="72"/>
  <c r="I1104" i="72"/>
  <c r="I1105" i="72"/>
  <c r="I1106" i="72"/>
  <c r="I1107" i="72"/>
  <c r="I1108" i="72"/>
  <c r="I1109" i="72"/>
  <c r="I1110" i="72"/>
  <c r="I1111" i="72"/>
  <c r="I1112" i="72"/>
  <c r="I1113" i="72"/>
  <c r="I1114" i="72"/>
  <c r="I1115" i="72"/>
  <c r="I1116" i="72"/>
  <c r="I1117" i="72"/>
  <c r="I1118" i="72"/>
  <c r="I1119" i="72"/>
  <c r="I1120" i="72"/>
  <c r="I1121" i="72"/>
  <c r="I1122" i="72"/>
  <c r="I1123" i="72"/>
  <c r="I1124" i="72"/>
  <c r="I1125" i="72"/>
  <c r="I1126" i="72"/>
  <c r="I1127" i="72"/>
  <c r="I1128" i="72"/>
  <c r="I1129" i="72"/>
  <c r="I1130" i="72"/>
  <c r="I1131" i="72"/>
  <c r="I1132" i="72"/>
  <c r="I1133" i="72"/>
  <c r="I1134" i="72"/>
  <c r="I1135" i="72"/>
  <c r="I1136" i="72"/>
  <c r="I1137" i="72"/>
  <c r="I1138" i="72"/>
  <c r="I1139" i="72"/>
  <c r="I1140" i="72"/>
  <c r="I1141" i="72"/>
  <c r="I1142" i="72"/>
  <c r="I1143" i="72"/>
  <c r="I1144" i="72"/>
  <c r="I1145" i="72"/>
  <c r="I1146" i="72"/>
  <c r="I1147" i="72"/>
  <c r="I1148" i="72"/>
  <c r="I1149" i="72"/>
  <c r="I1150" i="72"/>
  <c r="I1151" i="72"/>
  <c r="I1152" i="72"/>
  <c r="I1153" i="72"/>
  <c r="I1154" i="72"/>
  <c r="I1155" i="72"/>
  <c r="I1156" i="72"/>
  <c r="I1157" i="72"/>
  <c r="I1158" i="72"/>
  <c r="I1159" i="72"/>
  <c r="I1160" i="72"/>
  <c r="I1161" i="72"/>
  <c r="I1162" i="72"/>
  <c r="I1163" i="72"/>
  <c r="I1164" i="72"/>
  <c r="I1165" i="72"/>
  <c r="I1166" i="72"/>
  <c r="I1167" i="72"/>
  <c r="I1168" i="72"/>
  <c r="I1169" i="72"/>
  <c r="I1170" i="72"/>
  <c r="I1171" i="72"/>
  <c r="I1172" i="72"/>
  <c r="I1173" i="72"/>
  <c r="I1174" i="72"/>
  <c r="I1175" i="72"/>
  <c r="I1176" i="72"/>
  <c r="I1177" i="72"/>
  <c r="I1178" i="72"/>
  <c r="I1179" i="72"/>
  <c r="I1180" i="72"/>
  <c r="I1181" i="72"/>
  <c r="I1182" i="72"/>
  <c r="I1183" i="72"/>
  <c r="I1184" i="72"/>
  <c r="I1185" i="72"/>
  <c r="I1186" i="72"/>
  <c r="I1187" i="72"/>
  <c r="I1188" i="72"/>
  <c r="I1189" i="72"/>
  <c r="I1190" i="72"/>
  <c r="I1191" i="72"/>
  <c r="I1192" i="72"/>
  <c r="I1193" i="72"/>
  <c r="I1194" i="72"/>
  <c r="I1195" i="72"/>
  <c r="I1196" i="72"/>
  <c r="I1197" i="72"/>
  <c r="I1198" i="72"/>
  <c r="I1199" i="72"/>
  <c r="I1200" i="72"/>
  <c r="I1201" i="72"/>
  <c r="I1202" i="72"/>
  <c r="I1203" i="72"/>
  <c r="I1204" i="72"/>
  <c r="I1205" i="72"/>
  <c r="I1206" i="72"/>
  <c r="I1207" i="72"/>
  <c r="I1208" i="72"/>
  <c r="I1209" i="72"/>
  <c r="I1210" i="72"/>
  <c r="I1211" i="72"/>
  <c r="I1212" i="72"/>
  <c r="I1213" i="72"/>
  <c r="I1214" i="72"/>
  <c r="I1215" i="72"/>
  <c r="I1216" i="72"/>
  <c r="I1217" i="72"/>
  <c r="I1218" i="72"/>
  <c r="I1219" i="72"/>
  <c r="I1220" i="72"/>
  <c r="I1221" i="72"/>
  <c r="I1222" i="72"/>
  <c r="I1223" i="72"/>
  <c r="I1224" i="72"/>
  <c r="I1225" i="72"/>
  <c r="I1226" i="72"/>
  <c r="I1227" i="72"/>
  <c r="I1228" i="72"/>
  <c r="I1229" i="72"/>
  <c r="I1230" i="72"/>
  <c r="I1231" i="72"/>
  <c r="I1232" i="72"/>
  <c r="I1233" i="72"/>
  <c r="I1234" i="72"/>
  <c r="I1235" i="72"/>
  <c r="I1236" i="72"/>
  <c r="I1237" i="72"/>
  <c r="I1238" i="72"/>
  <c r="I1239" i="72"/>
  <c r="I1240" i="72"/>
  <c r="I1241" i="72"/>
  <c r="I1242" i="72"/>
  <c r="I1243" i="72"/>
  <c r="I1244" i="72"/>
  <c r="I1245" i="72"/>
  <c r="I1246" i="72"/>
  <c r="I1247" i="72"/>
  <c r="I1248" i="72"/>
  <c r="I1249" i="72"/>
  <c r="I1250" i="72"/>
  <c r="I1251" i="72"/>
  <c r="I1252" i="72"/>
  <c r="I1253" i="72"/>
  <c r="I1254" i="72"/>
  <c r="I1255" i="72"/>
  <c r="I1256" i="72"/>
  <c r="I1257" i="72"/>
  <c r="I1258" i="72"/>
  <c r="I1259" i="72"/>
  <c r="I1260" i="72"/>
  <c r="I1261" i="72"/>
  <c r="I1262" i="72"/>
  <c r="I1263" i="72"/>
  <c r="I1264" i="72"/>
  <c r="I1265" i="72"/>
  <c r="I1266" i="72"/>
  <c r="I1267" i="72"/>
  <c r="I1268" i="72"/>
  <c r="I1269" i="72"/>
  <c r="I1270" i="72"/>
  <c r="I1271" i="72"/>
  <c r="I1272" i="72"/>
  <c r="I1273" i="72"/>
  <c r="I1274" i="72"/>
  <c r="I1275" i="72"/>
  <c r="I1276" i="72"/>
  <c r="I1277" i="72"/>
  <c r="I1278" i="72"/>
  <c r="I1279" i="72"/>
  <c r="I1280" i="72"/>
  <c r="I1281" i="72"/>
  <c r="I1282" i="72"/>
  <c r="I1283" i="72"/>
  <c r="I1284" i="72"/>
  <c r="I1285" i="72"/>
  <c r="I1286" i="72"/>
  <c r="I1287" i="72"/>
  <c r="I1288" i="72"/>
  <c r="I1289" i="72"/>
  <c r="I1290" i="72"/>
  <c r="I1291" i="72"/>
  <c r="I1292" i="72"/>
  <c r="I1293" i="72"/>
  <c r="I1294" i="72"/>
  <c r="I1295" i="72"/>
  <c r="I1296" i="72"/>
  <c r="I1297" i="72"/>
  <c r="I1298" i="72"/>
  <c r="I1299" i="72"/>
  <c r="I1300" i="72"/>
  <c r="I1301" i="72"/>
  <c r="I1302" i="72"/>
  <c r="I1303" i="72"/>
  <c r="I1304" i="72"/>
  <c r="I1305" i="72"/>
  <c r="I1306" i="72"/>
  <c r="I1307" i="72"/>
  <c r="I1308" i="72"/>
  <c r="I1309" i="72"/>
  <c r="I1310" i="72"/>
  <c r="I1311" i="72"/>
  <c r="I1312" i="72"/>
  <c r="I1313" i="72"/>
  <c r="I1314" i="72"/>
  <c r="I1315" i="72"/>
  <c r="I1316" i="72"/>
  <c r="I1317" i="72"/>
  <c r="I1318" i="72"/>
  <c r="I1319" i="72"/>
  <c r="I1320" i="72"/>
  <c r="I1321" i="72"/>
  <c r="I1322" i="72"/>
  <c r="I1323" i="72"/>
  <c r="I1324" i="72"/>
  <c r="I1325" i="72"/>
  <c r="I1326" i="72"/>
  <c r="I1327" i="72"/>
  <c r="I1328" i="72"/>
  <c r="I1329" i="72"/>
  <c r="I1330" i="72"/>
  <c r="I1331" i="72"/>
  <c r="I1332" i="72"/>
  <c r="I1333" i="72"/>
  <c r="I1334" i="72"/>
  <c r="I1335" i="72"/>
  <c r="I1336" i="72"/>
  <c r="I1337" i="72"/>
  <c r="I1338" i="72"/>
  <c r="I1339" i="72"/>
  <c r="I1340" i="72"/>
  <c r="I1341" i="72"/>
  <c r="I1342" i="72"/>
  <c r="I1343" i="72"/>
  <c r="I1344" i="72"/>
  <c r="I1345" i="72"/>
  <c r="I1346" i="72"/>
  <c r="I1347" i="72"/>
  <c r="I1348" i="72"/>
  <c r="I1349" i="72"/>
  <c r="I1350" i="72"/>
  <c r="I1351" i="72"/>
  <c r="I1352" i="72"/>
  <c r="I1353" i="72"/>
  <c r="I1354" i="72"/>
  <c r="I1355" i="72"/>
  <c r="I1356" i="72"/>
  <c r="I1357" i="72"/>
  <c r="I1358" i="72"/>
  <c r="I1359" i="72"/>
  <c r="I1360" i="72"/>
  <c r="I1361" i="72"/>
  <c r="I1362" i="72"/>
  <c r="I1363" i="72"/>
  <c r="I1364" i="72"/>
  <c r="I1365" i="72"/>
  <c r="I1366" i="72"/>
  <c r="I1367" i="72"/>
  <c r="I1368" i="72"/>
  <c r="I1369" i="72"/>
  <c r="I1370" i="72"/>
  <c r="I1371" i="72"/>
  <c r="I1372" i="72"/>
  <c r="I1373" i="72"/>
  <c r="I1374" i="72"/>
  <c r="I1375" i="72"/>
  <c r="I1376" i="72"/>
  <c r="I1377" i="72"/>
  <c r="I1378" i="72"/>
  <c r="I1379" i="72"/>
  <c r="I1380" i="72"/>
  <c r="I1381" i="72"/>
  <c r="I1382" i="72"/>
  <c r="I1383" i="72"/>
  <c r="I1384" i="72"/>
  <c r="I1385" i="72"/>
  <c r="I1386" i="72"/>
  <c r="I1387" i="72"/>
  <c r="I1388" i="72"/>
  <c r="I1389" i="72"/>
  <c r="I1390" i="72"/>
  <c r="I1391" i="72"/>
  <c r="I1392" i="72"/>
  <c r="I1393" i="72"/>
  <c r="I1394" i="72"/>
  <c r="I1395" i="72"/>
  <c r="I1396" i="72"/>
  <c r="I1397" i="72"/>
  <c r="I1398" i="72"/>
  <c r="I1399" i="72"/>
  <c r="I1400" i="72"/>
  <c r="I1401" i="72"/>
  <c r="I1402" i="72"/>
  <c r="I1403" i="72"/>
  <c r="I1404" i="72"/>
  <c r="I1405" i="72"/>
  <c r="I1406" i="72"/>
  <c r="I1407" i="72"/>
  <c r="I1408" i="72"/>
  <c r="I1409" i="72"/>
  <c r="I1410" i="72"/>
  <c r="I1411" i="72"/>
  <c r="I1412" i="72"/>
  <c r="I1413" i="72"/>
  <c r="I1414" i="72"/>
  <c r="I1415" i="72"/>
  <c r="I1416" i="72"/>
  <c r="I1417" i="72"/>
  <c r="I1418" i="72"/>
  <c r="I1419" i="72"/>
  <c r="I1420" i="72"/>
  <c r="I1421" i="72"/>
  <c r="I1422" i="72"/>
  <c r="I1423" i="72"/>
  <c r="I1424" i="72"/>
  <c r="I1425" i="72"/>
  <c r="I1426" i="72"/>
  <c r="I1427" i="72"/>
  <c r="I1428" i="72"/>
  <c r="I1429" i="72"/>
  <c r="I1430" i="72"/>
  <c r="I1431" i="72"/>
  <c r="I1432" i="72"/>
  <c r="I1433" i="72"/>
  <c r="I1434" i="72"/>
  <c r="I1435" i="72"/>
  <c r="I1436" i="72"/>
  <c r="I1437" i="72"/>
  <c r="I1438" i="72"/>
  <c r="I1439" i="72"/>
  <c r="I1440" i="72"/>
  <c r="I1441" i="72"/>
  <c r="I1442" i="72"/>
  <c r="I1443" i="72"/>
  <c r="I1444" i="72"/>
  <c r="I1445" i="72"/>
  <c r="I1446" i="72"/>
  <c r="I1447" i="72"/>
  <c r="I1448" i="72"/>
  <c r="I1449" i="72"/>
  <c r="I1450" i="72"/>
  <c r="I1451" i="72"/>
  <c r="I1452" i="72"/>
  <c r="I1453" i="72"/>
  <c r="I1454" i="72"/>
  <c r="I1455" i="72"/>
  <c r="I1456" i="72"/>
  <c r="I1457" i="72"/>
  <c r="I1458" i="72"/>
  <c r="I1459" i="72"/>
  <c r="I1460" i="72"/>
  <c r="I1461" i="72"/>
  <c r="I1462" i="72"/>
  <c r="I1463" i="72"/>
  <c r="I1464" i="72"/>
  <c r="I1465" i="72"/>
  <c r="I1466" i="72"/>
  <c r="I1467" i="72"/>
  <c r="I1468" i="72"/>
  <c r="I1469" i="72"/>
  <c r="I1470" i="72"/>
  <c r="I1471" i="72"/>
  <c r="I1472" i="72"/>
  <c r="I1473" i="72"/>
  <c r="I1474" i="72"/>
  <c r="I1475" i="72"/>
  <c r="I1476" i="72"/>
  <c r="I1477" i="72"/>
  <c r="I1478" i="72"/>
  <c r="I1479" i="72"/>
  <c r="I1480" i="72"/>
  <c r="I1481" i="72"/>
  <c r="I1482" i="72"/>
  <c r="I1483" i="72"/>
  <c r="I1484" i="72"/>
  <c r="I1485" i="72"/>
  <c r="I1486" i="72"/>
  <c r="I1487" i="72"/>
  <c r="I1488" i="72"/>
  <c r="I1489" i="72"/>
  <c r="I1490" i="72"/>
  <c r="I1491" i="72"/>
  <c r="I1492" i="72"/>
  <c r="I1493" i="72"/>
  <c r="I1494" i="72"/>
  <c r="I1495" i="72"/>
  <c r="I1496" i="72"/>
  <c r="I1497" i="72"/>
  <c r="I1498" i="72"/>
  <c r="I1499" i="72"/>
  <c r="I1500" i="72"/>
  <c r="I1501" i="72"/>
  <c r="I1502" i="72"/>
  <c r="I1503" i="72"/>
  <c r="I1504" i="72"/>
  <c r="I1505" i="72"/>
  <c r="I1506" i="72"/>
  <c r="I1507" i="72"/>
  <c r="I1508" i="72"/>
  <c r="I1509" i="72"/>
  <c r="I1510" i="72"/>
  <c r="I1511" i="72"/>
  <c r="I1512" i="72"/>
  <c r="I1513" i="72"/>
  <c r="I1514" i="72"/>
  <c r="I1515" i="72"/>
  <c r="I1516" i="72"/>
  <c r="I1517" i="72"/>
  <c r="I1518" i="72"/>
  <c r="I1519" i="72"/>
  <c r="I1520" i="72"/>
  <c r="I1521" i="72"/>
  <c r="I1522" i="72"/>
  <c r="I1523" i="72"/>
  <c r="I1524" i="72"/>
  <c r="I1525" i="72"/>
  <c r="I1526" i="72"/>
  <c r="I1527" i="72"/>
  <c r="I1528" i="72"/>
  <c r="I1529" i="72"/>
  <c r="I1530" i="72"/>
  <c r="I1531" i="72"/>
  <c r="I1532" i="72"/>
  <c r="I1533" i="72"/>
  <c r="I1534" i="72"/>
  <c r="I1535" i="72"/>
  <c r="I1536" i="72"/>
  <c r="I1537" i="72"/>
  <c r="I1538" i="72"/>
  <c r="I1539" i="72"/>
  <c r="I1540" i="72"/>
  <c r="I1541" i="72"/>
  <c r="I1542" i="72"/>
  <c r="I1543" i="72"/>
  <c r="I1544" i="72"/>
  <c r="I1545" i="72"/>
  <c r="I1546" i="72"/>
  <c r="I1547" i="72"/>
  <c r="I1548" i="72"/>
  <c r="I1549" i="72"/>
  <c r="I1550" i="72"/>
  <c r="I1551" i="72"/>
  <c r="I1552" i="72"/>
  <c r="I1553" i="72"/>
  <c r="I1554" i="72"/>
  <c r="I1555" i="72"/>
  <c r="I1556" i="72"/>
  <c r="I1557" i="72"/>
  <c r="I1558" i="72"/>
  <c r="I1559" i="72"/>
  <c r="I1560" i="72"/>
  <c r="I1561" i="72"/>
  <c r="I1562" i="72"/>
  <c r="I1563" i="72"/>
  <c r="I1564" i="72"/>
  <c r="I1565" i="72"/>
  <c r="I1566" i="72"/>
  <c r="I1567" i="72"/>
  <c r="I1568" i="72"/>
  <c r="I1569" i="72"/>
  <c r="I1570" i="72"/>
  <c r="I1571" i="72"/>
  <c r="I1572" i="72"/>
  <c r="I1573" i="72"/>
  <c r="I1574" i="72"/>
  <c r="I1575" i="72"/>
  <c r="I1576" i="72"/>
  <c r="I1577" i="72"/>
  <c r="I1578" i="72"/>
  <c r="I1579" i="72"/>
  <c r="I1580" i="72"/>
  <c r="I1581" i="72"/>
  <c r="I1582" i="72"/>
  <c r="I1583" i="72"/>
  <c r="I1584" i="72"/>
  <c r="I1585" i="72"/>
  <c r="I1586" i="72"/>
  <c r="I1587" i="72"/>
  <c r="I1588" i="72"/>
  <c r="I1589" i="72"/>
  <c r="I1590" i="72"/>
  <c r="I1591" i="72"/>
  <c r="I1592" i="72"/>
  <c r="I1593" i="72"/>
  <c r="I1594" i="72"/>
  <c r="I1595" i="72"/>
  <c r="I1596" i="72"/>
  <c r="I1597" i="72"/>
  <c r="I1598" i="72"/>
  <c r="I1599" i="72"/>
  <c r="I1600" i="72"/>
  <c r="I1601" i="72"/>
  <c r="I1602" i="72"/>
  <c r="I1603" i="72"/>
  <c r="I1604" i="72"/>
  <c r="I1605" i="72"/>
  <c r="I1606" i="72"/>
  <c r="I1607" i="72"/>
  <c r="I1608" i="72"/>
  <c r="I1609" i="72"/>
  <c r="I1610" i="72"/>
  <c r="I1611" i="72"/>
  <c r="I1612" i="72"/>
  <c r="I1613" i="72"/>
  <c r="I1614" i="72"/>
  <c r="I1615" i="72"/>
  <c r="I1616" i="72"/>
  <c r="I1617" i="72"/>
  <c r="I1618" i="72"/>
  <c r="I1619" i="72"/>
  <c r="I1620" i="72"/>
  <c r="I1621" i="72"/>
  <c r="I1622" i="72"/>
  <c r="I1623" i="72"/>
  <c r="I1624" i="72"/>
  <c r="I1625" i="72"/>
  <c r="I1626" i="72"/>
  <c r="I1627" i="72"/>
  <c r="I1628" i="72"/>
  <c r="I1629" i="72"/>
  <c r="I1630" i="72"/>
  <c r="I1631" i="72"/>
  <c r="I1632" i="72"/>
  <c r="I1633" i="72"/>
  <c r="I1634" i="72"/>
  <c r="I1635" i="72"/>
  <c r="I1636" i="72"/>
  <c r="I1637" i="72"/>
  <c r="I1638" i="72"/>
  <c r="I1639" i="72"/>
  <c r="I1640" i="72"/>
  <c r="I1641" i="72"/>
  <c r="I1642" i="72"/>
  <c r="I1643" i="72"/>
  <c r="I1644" i="72"/>
  <c r="I1645" i="72"/>
  <c r="I1646" i="72"/>
  <c r="I1647" i="72"/>
  <c r="I1648" i="72"/>
  <c r="I1649" i="72"/>
  <c r="I1650" i="72"/>
  <c r="I1651" i="72"/>
  <c r="I1652" i="72"/>
  <c r="I1653" i="72"/>
  <c r="I1654" i="72"/>
  <c r="I1655" i="72"/>
  <c r="I1656" i="72"/>
  <c r="I1657" i="72"/>
  <c r="I1658" i="72"/>
  <c r="I1659" i="72"/>
  <c r="I1660" i="72"/>
  <c r="I1661" i="72"/>
  <c r="I1662" i="72"/>
  <c r="I1663" i="72"/>
  <c r="I1664" i="72"/>
  <c r="I1665" i="72"/>
  <c r="I1666" i="72"/>
  <c r="I1667" i="72"/>
  <c r="I1668" i="72"/>
  <c r="I1669" i="72"/>
  <c r="I1670" i="72"/>
  <c r="I1671" i="72"/>
  <c r="I1672" i="72"/>
  <c r="I1673" i="72"/>
  <c r="I1674" i="72"/>
  <c r="I1675" i="72"/>
  <c r="I1676" i="72"/>
  <c r="I1677" i="72"/>
  <c r="I1678" i="72"/>
  <c r="I1679" i="72"/>
  <c r="I1680" i="72"/>
  <c r="I1681" i="72"/>
  <c r="I1682" i="72"/>
  <c r="I1683" i="72"/>
  <c r="I1684" i="72"/>
  <c r="I1685" i="72"/>
  <c r="I1686" i="72"/>
  <c r="I1687" i="72"/>
  <c r="I1688" i="72"/>
  <c r="I1689" i="72"/>
  <c r="I1690" i="72"/>
  <c r="I1691" i="72"/>
  <c r="I1692" i="72"/>
  <c r="I1693" i="72"/>
  <c r="I1694" i="72"/>
  <c r="I1695" i="72"/>
  <c r="I1696" i="72"/>
  <c r="I1697" i="72"/>
  <c r="I1698" i="72"/>
  <c r="I1699" i="72"/>
  <c r="I1700" i="72"/>
  <c r="I1701" i="72"/>
  <c r="I1702" i="72"/>
  <c r="I1703" i="72"/>
  <c r="I1704" i="72"/>
  <c r="I1705" i="72"/>
  <c r="I1706" i="72"/>
  <c r="I1707" i="72"/>
  <c r="I1708" i="72"/>
  <c r="I1709" i="72"/>
  <c r="I1710" i="72"/>
  <c r="I1711" i="72"/>
  <c r="I1712" i="72"/>
  <c r="I1713" i="72"/>
  <c r="I1714" i="72"/>
  <c r="I1715" i="72"/>
  <c r="I1716" i="72"/>
  <c r="I1717" i="72"/>
  <c r="I1718" i="72"/>
  <c r="I1719" i="72"/>
  <c r="I1720" i="72"/>
  <c r="I1721" i="72"/>
  <c r="I1722" i="72"/>
  <c r="I1723" i="72"/>
  <c r="I1724" i="72"/>
  <c r="I1725" i="72"/>
  <c r="I1726" i="72"/>
  <c r="I1727" i="72"/>
  <c r="I1728" i="72"/>
  <c r="I1729" i="72"/>
  <c r="I1730" i="72"/>
  <c r="I1731" i="72"/>
  <c r="I1732" i="72"/>
  <c r="I1733" i="72"/>
  <c r="I1734" i="72"/>
  <c r="I1735" i="72"/>
  <c r="I1736" i="72"/>
  <c r="I1737" i="72"/>
  <c r="I1738" i="72"/>
  <c r="I1739" i="72"/>
  <c r="I1740" i="72"/>
  <c r="I1741" i="72"/>
  <c r="I1742" i="72"/>
  <c r="I1743" i="72"/>
  <c r="I1744" i="72"/>
  <c r="I1745" i="72"/>
  <c r="I1746" i="72"/>
  <c r="I1747" i="72"/>
  <c r="I1748" i="72"/>
  <c r="I1749" i="72"/>
  <c r="I1750" i="72"/>
  <c r="I1751" i="72"/>
  <c r="I1752" i="72"/>
  <c r="I1753" i="72"/>
  <c r="I1754" i="72"/>
  <c r="I1755" i="72"/>
  <c r="I1756" i="72"/>
  <c r="I1757" i="72"/>
  <c r="I1758" i="72"/>
  <c r="I1759" i="72"/>
  <c r="I1760" i="72"/>
  <c r="I1761" i="72"/>
  <c r="I1762" i="72"/>
  <c r="I1763" i="72"/>
  <c r="I1764" i="72"/>
  <c r="I1765" i="72"/>
  <c r="I1766" i="72"/>
  <c r="I1767" i="72"/>
  <c r="I1768" i="72"/>
  <c r="I1769" i="72"/>
  <c r="I1770" i="72"/>
  <c r="I1771" i="72"/>
  <c r="I1772" i="72"/>
  <c r="I1773" i="72"/>
  <c r="I1774" i="72"/>
  <c r="I1775" i="72"/>
  <c r="I1776" i="72"/>
  <c r="I1777" i="72"/>
  <c r="I1778" i="72"/>
  <c r="I1779" i="72"/>
  <c r="I1780" i="72"/>
  <c r="I1781" i="72"/>
  <c r="I1782" i="72"/>
  <c r="I1783" i="72"/>
  <c r="I1784" i="72"/>
  <c r="I1785" i="72"/>
  <c r="I1786" i="72"/>
  <c r="I1787" i="72"/>
  <c r="I1788" i="72"/>
  <c r="I1789" i="72"/>
  <c r="I1790" i="72"/>
  <c r="I1791" i="72"/>
  <c r="I1792" i="72"/>
  <c r="I1793" i="72"/>
  <c r="I1794" i="72"/>
  <c r="I1795" i="72"/>
  <c r="I1796" i="72"/>
  <c r="I1797" i="72"/>
  <c r="I1798" i="72"/>
  <c r="I1799" i="72"/>
  <c r="I1800" i="72"/>
  <c r="I1801" i="72"/>
  <c r="I1802" i="72"/>
  <c r="I1803" i="72"/>
  <c r="I1804" i="72"/>
  <c r="I1805" i="72"/>
  <c r="I1806" i="72"/>
  <c r="I1807" i="72"/>
  <c r="I1808" i="72"/>
  <c r="I1809" i="72"/>
  <c r="I1810" i="72"/>
  <c r="I1811" i="72"/>
  <c r="I1812" i="72"/>
  <c r="I1813" i="72"/>
  <c r="I1814" i="72"/>
  <c r="I1815" i="72"/>
  <c r="I1816" i="72"/>
  <c r="I1817" i="72"/>
  <c r="I1818" i="72"/>
  <c r="I1819" i="72"/>
  <c r="I1820" i="72"/>
  <c r="I1821" i="72"/>
  <c r="I1822" i="72"/>
  <c r="I1823" i="72"/>
  <c r="I1824" i="72"/>
  <c r="I1825" i="72"/>
  <c r="I1826" i="72"/>
  <c r="I1827" i="72"/>
  <c r="I1828" i="72"/>
  <c r="I1829" i="72"/>
  <c r="I1830" i="72"/>
  <c r="I1831" i="72"/>
  <c r="I1832" i="72"/>
  <c r="I1833" i="72"/>
  <c r="I1834" i="72"/>
  <c r="I1835" i="72"/>
  <c r="I1836" i="72"/>
  <c r="I1837" i="72"/>
  <c r="I1838" i="72"/>
  <c r="I1839" i="72"/>
  <c r="I1840" i="72"/>
  <c r="I1841" i="72"/>
  <c r="I1842" i="72"/>
  <c r="I1843" i="72"/>
  <c r="I1844" i="72"/>
  <c r="I1845" i="72"/>
  <c r="I1846" i="72"/>
  <c r="I1847" i="72"/>
  <c r="I1848" i="72"/>
  <c r="I1849" i="72"/>
  <c r="I1850" i="72"/>
  <c r="I1851" i="72"/>
  <c r="I1852" i="72"/>
  <c r="I1853" i="72"/>
  <c r="I1854" i="72"/>
  <c r="I1855" i="72"/>
  <c r="I1856" i="72"/>
  <c r="I1857" i="72"/>
  <c r="I1858" i="72"/>
  <c r="I1859" i="72"/>
  <c r="I1860" i="72"/>
  <c r="I1861" i="72"/>
  <c r="I1862" i="72"/>
  <c r="I1863" i="72"/>
  <c r="I1864" i="72"/>
  <c r="I1865" i="72"/>
  <c r="I1866" i="72"/>
  <c r="I1867" i="72"/>
  <c r="I1868" i="72"/>
  <c r="I1869" i="72"/>
  <c r="I1870" i="72"/>
  <c r="I1871" i="72"/>
  <c r="I1872" i="72"/>
  <c r="I1873" i="72"/>
  <c r="I1874" i="72"/>
  <c r="I1875" i="72"/>
  <c r="I1876" i="72"/>
  <c r="I1877" i="72"/>
  <c r="I1878" i="72"/>
  <c r="I1879" i="72"/>
  <c r="I1880" i="72"/>
  <c r="I1881" i="72"/>
  <c r="I1882" i="72"/>
  <c r="I1883" i="72"/>
  <c r="I1884" i="72"/>
  <c r="I1885" i="72"/>
  <c r="I1886" i="72"/>
  <c r="I1887" i="72"/>
  <c r="I1888" i="72"/>
  <c r="I1889" i="72"/>
  <c r="I1890" i="72"/>
  <c r="I1891" i="72"/>
  <c r="I1892" i="72"/>
  <c r="I1893" i="72"/>
  <c r="I1894" i="72"/>
  <c r="I1895" i="72"/>
  <c r="I1896" i="72"/>
  <c r="I1897" i="72"/>
  <c r="I1898" i="72"/>
  <c r="I1899" i="72"/>
  <c r="I1900" i="72"/>
  <c r="I1901" i="72"/>
  <c r="I1902" i="72"/>
  <c r="I1903" i="72"/>
  <c r="I1904" i="72"/>
  <c r="I1905" i="72"/>
  <c r="I1906" i="72"/>
  <c r="I1907" i="72"/>
  <c r="I1908" i="72"/>
  <c r="I1909" i="72"/>
  <c r="I1910" i="72"/>
  <c r="I1911" i="72"/>
  <c r="I1912" i="72"/>
  <c r="I1913" i="72"/>
  <c r="I1914" i="72"/>
  <c r="I1915" i="72"/>
  <c r="I1916" i="72"/>
  <c r="I1917" i="72"/>
  <c r="I1918" i="72"/>
  <c r="I1919" i="72"/>
  <c r="I1920" i="72"/>
  <c r="I1921" i="72"/>
  <c r="I1922" i="72"/>
  <c r="I1923" i="72"/>
  <c r="I1924" i="72"/>
  <c r="I1925" i="72"/>
  <c r="I1926" i="72"/>
  <c r="I1927" i="72"/>
  <c r="I1928" i="72"/>
  <c r="I1929" i="72"/>
  <c r="I1930" i="72"/>
  <c r="I1931" i="72"/>
  <c r="I1932" i="72"/>
  <c r="I1933" i="72"/>
  <c r="I1934" i="72"/>
  <c r="I1935" i="72"/>
  <c r="I1936" i="72"/>
  <c r="I1937" i="72"/>
  <c r="I1938" i="72"/>
  <c r="I1939" i="72"/>
  <c r="I1940" i="72"/>
  <c r="I1941" i="72"/>
  <c r="I1942" i="72"/>
  <c r="I1943" i="72"/>
  <c r="I1944" i="72"/>
  <c r="I1945" i="72"/>
  <c r="I1946" i="72"/>
  <c r="I1947" i="72"/>
  <c r="I1948" i="72"/>
  <c r="I1949" i="72"/>
  <c r="I1950" i="72"/>
  <c r="I1951" i="72"/>
  <c r="I1952" i="72"/>
  <c r="I1953" i="72"/>
  <c r="I1954" i="72"/>
  <c r="I1955" i="72"/>
  <c r="I1956" i="72"/>
  <c r="I1957" i="72"/>
  <c r="I1958" i="72"/>
  <c r="I1959" i="72"/>
  <c r="I1960" i="72"/>
  <c r="I1961" i="72"/>
  <c r="I1962" i="72"/>
  <c r="I1963" i="72"/>
  <c r="I1964" i="72"/>
  <c r="I1965" i="72"/>
  <c r="I1966" i="72"/>
  <c r="I1967" i="72"/>
  <c r="I1968" i="72"/>
  <c r="I1969" i="72"/>
  <c r="I1970" i="72"/>
  <c r="I1971" i="72"/>
  <c r="I1972" i="72"/>
  <c r="I1973" i="72"/>
  <c r="I1974" i="72"/>
  <c r="I1975" i="72"/>
  <c r="I1976" i="72"/>
  <c r="I1977" i="72"/>
  <c r="I1978" i="72"/>
  <c r="I1979" i="72"/>
  <c r="I1980" i="72"/>
  <c r="I1981" i="72"/>
  <c r="I1982" i="72"/>
  <c r="I1983" i="72"/>
  <c r="I1984" i="72"/>
  <c r="I1985" i="72"/>
  <c r="I1986" i="72"/>
  <c r="I1987" i="72"/>
  <c r="I1988" i="72"/>
  <c r="I1989" i="72"/>
  <c r="I1990" i="72"/>
  <c r="I1991" i="72"/>
  <c r="I1992" i="72"/>
  <c r="I1993" i="72"/>
  <c r="I1994" i="72"/>
  <c r="I1995" i="72"/>
  <c r="I1996" i="72"/>
  <c r="I1997" i="72"/>
  <c r="I1998" i="72"/>
  <c r="I1999" i="72"/>
  <c r="I2000" i="72"/>
  <c r="I2001" i="72"/>
  <c r="I2002" i="72"/>
  <c r="I2003" i="72"/>
  <c r="I2004" i="72"/>
  <c r="I2005" i="72"/>
  <c r="I2006" i="72"/>
  <c r="I2007" i="72"/>
  <c r="I2008" i="72"/>
  <c r="I2009" i="72"/>
  <c r="I2010" i="72"/>
  <c r="I2011" i="72"/>
  <c r="I2012" i="72"/>
  <c r="I2013" i="72"/>
  <c r="I2014" i="72"/>
  <c r="I2015" i="72"/>
  <c r="I2016" i="72"/>
  <c r="I2017" i="72"/>
  <c r="I2018" i="72"/>
  <c r="I2019" i="72"/>
  <c r="I2020" i="72"/>
  <c r="I2021" i="72"/>
  <c r="I2022" i="72"/>
  <c r="I2023" i="72"/>
  <c r="I2024" i="72"/>
  <c r="I2025" i="72"/>
  <c r="I2026" i="72"/>
  <c r="I2027" i="72"/>
  <c r="I2028" i="72"/>
  <c r="I2029" i="72"/>
  <c r="I2030" i="72"/>
  <c r="I2031" i="72"/>
  <c r="I2032" i="72"/>
  <c r="I2033" i="72"/>
  <c r="I2034" i="72"/>
  <c r="I2035" i="72"/>
  <c r="I2036" i="72"/>
  <c r="I2037" i="72"/>
  <c r="I2038" i="72"/>
  <c r="I2039" i="72"/>
  <c r="I2040" i="72"/>
  <c r="I2041" i="72"/>
  <c r="I2042" i="72"/>
  <c r="I2043" i="72"/>
  <c r="I2044" i="72"/>
  <c r="I2045" i="72"/>
  <c r="I2046" i="72"/>
  <c r="I2047" i="72"/>
  <c r="I2048" i="72"/>
  <c r="I2049" i="72"/>
  <c r="I2050" i="72"/>
  <c r="I2051" i="72"/>
  <c r="I2052" i="72"/>
  <c r="I2053" i="72"/>
  <c r="I2054" i="72"/>
  <c r="I2055" i="72"/>
  <c r="I2056" i="72"/>
  <c r="I2057" i="72"/>
  <c r="I2058" i="72"/>
  <c r="I2059" i="72"/>
  <c r="I2060" i="72"/>
  <c r="I2061" i="72"/>
  <c r="I2062" i="72"/>
  <c r="I2063" i="72"/>
  <c r="I2064" i="72"/>
  <c r="I2065" i="72"/>
  <c r="I2066" i="72"/>
  <c r="I2067" i="72"/>
  <c r="I2068" i="72"/>
  <c r="I2069" i="72"/>
  <c r="I2070" i="72"/>
  <c r="I2071" i="72"/>
  <c r="I2072" i="72"/>
  <c r="I2073" i="72"/>
  <c r="I2074" i="72"/>
  <c r="I2075" i="72"/>
  <c r="I2076" i="72"/>
  <c r="I2077" i="72"/>
  <c r="I2078" i="72"/>
  <c r="I2079" i="72"/>
  <c r="I2080" i="72"/>
  <c r="I2081" i="72"/>
  <c r="I2082" i="72"/>
  <c r="I2083" i="72"/>
  <c r="I2084" i="72"/>
  <c r="I2085" i="72"/>
  <c r="I2086" i="72"/>
  <c r="I2087" i="72"/>
  <c r="I2088" i="72"/>
  <c r="I2089" i="72"/>
  <c r="I2090" i="72"/>
  <c r="I2091" i="72"/>
  <c r="I2092" i="72"/>
  <c r="I2093" i="72"/>
  <c r="I2094" i="72"/>
  <c r="I2095" i="72"/>
  <c r="I2096" i="72"/>
  <c r="I2097" i="72"/>
  <c r="I2098" i="72"/>
  <c r="I2099" i="72"/>
  <c r="I2100" i="72"/>
  <c r="I2101" i="72"/>
  <c r="I2102" i="72"/>
  <c r="I2103" i="72"/>
  <c r="I2104" i="72"/>
  <c r="I2105" i="72"/>
  <c r="I2106" i="72"/>
  <c r="I2107" i="72"/>
  <c r="I2108" i="72"/>
  <c r="I2109" i="72"/>
  <c r="I2110" i="72"/>
  <c r="I2111" i="72"/>
  <c r="I2112" i="72"/>
  <c r="I2113" i="72"/>
  <c r="I2114" i="72"/>
  <c r="I2115" i="72"/>
  <c r="I2116" i="72"/>
  <c r="I2117" i="72"/>
  <c r="I2118" i="72"/>
  <c r="I2119" i="72"/>
  <c r="I2120" i="72"/>
  <c r="I2121" i="72"/>
  <c r="I2122" i="72"/>
  <c r="I2123" i="72"/>
  <c r="I2124" i="72"/>
  <c r="I2125" i="72"/>
  <c r="I2126" i="72"/>
  <c r="I2127" i="72"/>
  <c r="I2128" i="72"/>
  <c r="I2129" i="72"/>
  <c r="I2130" i="72"/>
  <c r="I2131" i="72"/>
  <c r="I2132" i="72"/>
  <c r="I2133" i="72"/>
  <c r="I2134" i="72"/>
  <c r="I2135" i="72"/>
  <c r="I2136" i="72"/>
  <c r="I2137" i="72"/>
  <c r="I2138" i="72"/>
  <c r="I2139" i="72"/>
  <c r="I2140" i="72"/>
  <c r="I2141" i="72"/>
  <c r="I2142" i="72"/>
  <c r="I2143" i="72"/>
  <c r="I2144" i="72"/>
  <c r="I2145" i="72"/>
  <c r="I2146" i="72"/>
  <c r="I2147" i="72"/>
  <c r="I2148" i="72"/>
  <c r="I2149" i="72"/>
  <c r="I2150" i="72"/>
  <c r="I2151" i="72"/>
  <c r="I2152" i="72"/>
  <c r="I2153" i="72"/>
  <c r="I2154" i="72"/>
  <c r="I2155" i="72"/>
  <c r="I2156" i="72"/>
  <c r="I2157" i="72"/>
  <c r="I2158" i="72"/>
  <c r="I2159" i="72"/>
  <c r="I2160" i="72"/>
  <c r="I2161" i="72"/>
  <c r="I2162" i="72"/>
  <c r="I2163" i="72"/>
  <c r="I2164" i="72"/>
  <c r="I2165" i="72"/>
  <c r="I2166" i="72"/>
  <c r="I2167" i="72"/>
  <c r="I2168" i="72"/>
  <c r="I2169" i="72"/>
  <c r="I2170" i="72"/>
  <c r="I2171" i="72"/>
  <c r="I2172" i="72"/>
  <c r="I2173" i="72"/>
  <c r="I2174" i="72"/>
  <c r="I2175" i="72"/>
  <c r="I2176" i="72"/>
  <c r="I2177" i="72"/>
  <c r="I2178" i="72"/>
  <c r="I2179" i="72"/>
  <c r="I2180" i="72"/>
  <c r="I2181" i="72"/>
  <c r="I2182" i="72"/>
  <c r="I2183" i="72"/>
  <c r="I2184" i="72"/>
  <c r="I2185" i="72"/>
  <c r="I2186" i="72"/>
  <c r="I2187" i="72"/>
  <c r="I2188" i="72"/>
  <c r="I2189" i="72"/>
  <c r="I2190" i="72"/>
  <c r="I2191" i="72"/>
  <c r="I2192" i="72"/>
  <c r="I2193" i="72"/>
  <c r="I2194" i="72"/>
  <c r="I2195" i="72"/>
  <c r="I2196" i="72"/>
  <c r="I2197" i="72"/>
  <c r="I2198" i="72"/>
  <c r="I2199" i="72"/>
  <c r="I2200" i="72"/>
  <c r="I2201" i="72"/>
  <c r="I2202" i="72"/>
  <c r="I2203" i="72"/>
  <c r="I2204" i="72"/>
  <c r="I2205" i="72"/>
  <c r="I2206" i="72"/>
  <c r="I2207" i="72"/>
  <c r="I2208" i="72"/>
  <c r="I2209" i="72"/>
  <c r="I2210" i="72"/>
  <c r="I2211" i="72"/>
  <c r="I2212" i="72"/>
  <c r="I2213" i="72"/>
  <c r="I2214" i="72"/>
  <c r="I2215" i="72"/>
  <c r="I2216" i="72"/>
  <c r="I2217" i="72"/>
  <c r="I2218" i="72"/>
  <c r="I2219" i="72"/>
  <c r="I2220" i="72"/>
  <c r="I2221" i="72"/>
  <c r="I2222" i="72"/>
  <c r="I2223" i="72"/>
  <c r="I2224" i="72"/>
  <c r="I2225" i="72"/>
  <c r="I2226" i="72"/>
  <c r="I2227" i="72"/>
  <c r="I2228" i="72"/>
  <c r="I2229" i="72"/>
  <c r="I2230" i="72"/>
  <c r="I2231" i="72"/>
  <c r="I2232" i="72"/>
  <c r="I2233" i="72"/>
  <c r="I2234" i="72"/>
  <c r="I2235" i="72"/>
  <c r="I2236" i="72"/>
  <c r="I2237" i="72"/>
  <c r="I2238" i="72"/>
  <c r="I2239" i="72"/>
  <c r="I2240" i="72"/>
  <c r="I2241" i="72"/>
  <c r="I2242" i="72"/>
  <c r="I2243" i="72"/>
  <c r="I2244" i="72"/>
  <c r="I2245" i="72"/>
  <c r="I2246" i="72"/>
  <c r="I2247" i="72"/>
  <c r="I2248" i="72"/>
  <c r="I2249" i="72"/>
  <c r="I2250" i="72"/>
  <c r="I2251" i="72"/>
  <c r="I2252" i="72"/>
  <c r="I2253" i="72"/>
  <c r="I2254" i="72"/>
  <c r="I2255" i="72"/>
  <c r="I2256" i="72"/>
  <c r="I2257" i="72"/>
  <c r="I2258" i="72"/>
  <c r="I2259" i="72"/>
  <c r="I2260" i="72"/>
  <c r="I2261" i="72"/>
  <c r="I2262" i="72"/>
  <c r="I2263" i="72"/>
  <c r="I2264" i="72"/>
  <c r="I2265" i="72"/>
  <c r="I2266" i="72"/>
  <c r="I2267" i="72"/>
  <c r="I2268" i="72"/>
  <c r="I2269" i="72"/>
  <c r="I2270" i="72"/>
  <c r="I2271" i="72"/>
  <c r="I2272" i="72"/>
  <c r="I2273" i="72"/>
  <c r="I2274" i="72"/>
  <c r="I2275" i="72"/>
  <c r="I2276" i="72"/>
  <c r="I2277" i="72"/>
  <c r="I2278" i="72"/>
  <c r="I2279" i="72"/>
  <c r="I2280" i="72"/>
  <c r="I2281" i="72"/>
  <c r="I2282" i="72"/>
  <c r="I2283" i="72"/>
  <c r="I2284" i="72"/>
  <c r="I2285" i="72"/>
  <c r="I2286" i="72"/>
  <c r="I2287" i="72"/>
  <c r="I2288" i="72"/>
  <c r="I2289" i="72"/>
  <c r="I2290" i="72"/>
  <c r="I2291" i="72"/>
  <c r="I2292" i="72"/>
  <c r="I2293" i="72"/>
  <c r="I2294" i="72"/>
  <c r="I2295" i="72"/>
  <c r="I2296" i="72"/>
  <c r="I2297" i="72"/>
  <c r="I2298" i="72"/>
  <c r="I2299" i="72"/>
  <c r="I2300" i="72"/>
  <c r="I2301" i="72"/>
  <c r="I2302" i="72"/>
  <c r="I2303" i="72"/>
  <c r="I2304" i="72"/>
  <c r="I2305" i="72"/>
  <c r="I2306" i="72"/>
  <c r="I2307" i="72"/>
  <c r="I2308" i="72"/>
  <c r="I2309" i="72"/>
  <c r="I2310" i="72"/>
  <c r="I2311" i="72"/>
  <c r="I2312" i="72"/>
  <c r="I2313" i="72"/>
  <c r="I2314" i="72"/>
  <c r="I2315" i="72"/>
  <c r="I2316" i="72"/>
  <c r="I2317" i="72"/>
  <c r="I2318" i="72"/>
  <c r="I2319" i="72"/>
  <c r="I2320" i="72"/>
  <c r="I2321" i="72"/>
  <c r="I2322" i="72"/>
  <c r="I2323" i="72"/>
  <c r="I2324" i="72"/>
  <c r="I2325" i="72"/>
  <c r="I2326" i="72"/>
  <c r="I2327" i="72"/>
  <c r="I2328" i="72"/>
  <c r="I2329" i="72"/>
  <c r="I2330" i="72"/>
  <c r="I2331" i="72"/>
  <c r="I2332" i="72"/>
  <c r="I2333" i="72"/>
  <c r="I2334" i="72"/>
  <c r="I2335" i="72"/>
  <c r="I2336" i="72"/>
  <c r="I2337" i="72"/>
  <c r="I2338" i="72"/>
  <c r="I2339" i="72"/>
  <c r="I2340" i="72"/>
  <c r="I2341" i="72"/>
  <c r="I2342" i="72"/>
  <c r="I2343" i="72"/>
  <c r="I2344" i="72"/>
  <c r="I2345" i="72"/>
  <c r="I2346" i="72"/>
  <c r="I2347" i="72"/>
  <c r="I2348" i="72"/>
  <c r="I2349" i="72"/>
  <c r="I2350" i="72"/>
  <c r="I2351" i="72"/>
  <c r="I2352" i="72"/>
  <c r="I2353" i="72"/>
  <c r="I2354" i="72"/>
  <c r="I2355" i="72"/>
  <c r="I2356" i="72"/>
  <c r="I2357" i="72"/>
  <c r="I2358" i="72"/>
  <c r="I2359" i="72"/>
  <c r="I2360" i="72"/>
  <c r="I2361" i="72"/>
  <c r="I2362" i="72"/>
  <c r="I2363" i="72"/>
  <c r="I2364" i="72"/>
  <c r="I2365" i="72"/>
  <c r="I2366" i="72"/>
  <c r="I2367" i="72"/>
  <c r="I2368" i="72"/>
  <c r="I2369" i="72"/>
  <c r="I2370" i="72"/>
  <c r="I2371" i="72"/>
  <c r="I2372" i="72"/>
  <c r="I2373" i="72"/>
  <c r="I2374" i="72"/>
  <c r="I2375" i="72"/>
  <c r="I2376" i="72"/>
  <c r="I2377" i="72"/>
  <c r="I2378" i="72"/>
  <c r="I2379" i="72"/>
  <c r="I2380" i="72"/>
  <c r="I2381" i="72"/>
  <c r="I2382" i="72"/>
  <c r="I2383" i="72"/>
  <c r="I2384" i="72"/>
  <c r="I2385" i="72"/>
  <c r="I2386" i="72"/>
  <c r="I2387" i="72"/>
  <c r="I2388" i="72"/>
  <c r="I2389" i="72"/>
  <c r="I2390" i="72"/>
  <c r="I2391" i="72"/>
  <c r="I2392" i="72"/>
  <c r="I2393" i="72"/>
  <c r="I2394" i="72"/>
  <c r="I2395" i="72"/>
  <c r="I2396" i="72"/>
  <c r="I2397" i="72"/>
  <c r="I2398" i="72"/>
  <c r="I2399" i="72"/>
  <c r="I2400" i="72"/>
  <c r="I2401" i="72"/>
  <c r="I2402" i="72"/>
  <c r="I2403" i="72"/>
  <c r="I2404" i="72"/>
  <c r="I2405" i="72"/>
  <c r="I2406" i="72"/>
  <c r="I2407" i="72"/>
  <c r="I2408" i="72"/>
  <c r="I2409" i="72"/>
  <c r="I2410" i="72"/>
  <c r="I2411" i="72"/>
  <c r="I2412" i="72"/>
  <c r="I2413" i="72"/>
  <c r="I2414" i="72"/>
  <c r="I2415" i="72"/>
  <c r="I2416" i="72"/>
  <c r="I2417" i="72"/>
  <c r="I2418" i="72"/>
  <c r="I2419" i="72"/>
  <c r="I2420" i="72"/>
  <c r="I2421" i="72"/>
  <c r="I2422" i="72"/>
  <c r="I2423" i="72"/>
  <c r="I2424" i="72"/>
  <c r="I2425" i="72"/>
  <c r="I2426" i="72"/>
  <c r="I2427" i="72"/>
  <c r="I2428" i="72"/>
  <c r="I2429" i="72"/>
  <c r="I2430" i="72"/>
  <c r="I2431" i="72"/>
  <c r="I2432" i="72"/>
  <c r="I2433" i="72"/>
  <c r="I2434" i="72"/>
  <c r="I2435" i="72"/>
  <c r="I2436" i="72"/>
  <c r="I2437" i="72"/>
  <c r="I2438" i="72"/>
  <c r="I2439" i="72"/>
  <c r="I2440" i="72"/>
  <c r="I2441" i="72"/>
  <c r="I2442" i="72"/>
  <c r="I2443" i="72"/>
  <c r="I2444" i="72"/>
  <c r="I2445" i="72"/>
  <c r="I2446" i="72"/>
  <c r="I2447" i="72"/>
  <c r="I2448" i="72"/>
  <c r="I2449" i="72"/>
  <c r="I2450" i="72"/>
  <c r="I2451" i="72"/>
  <c r="I2452" i="72"/>
  <c r="I2453" i="72"/>
  <c r="I2454" i="72"/>
  <c r="I2455" i="72"/>
  <c r="I2456" i="72"/>
  <c r="I2457" i="72"/>
  <c r="I2458" i="72"/>
  <c r="I2459" i="72"/>
  <c r="I2460" i="72"/>
  <c r="I2461" i="72"/>
  <c r="I2462" i="72"/>
  <c r="I2463" i="72"/>
  <c r="I2464" i="72"/>
  <c r="I2465" i="72"/>
  <c r="I2466" i="72"/>
  <c r="I2467" i="72"/>
  <c r="I2468" i="72"/>
  <c r="I2469" i="72"/>
  <c r="I2470" i="72"/>
  <c r="I2471" i="72"/>
  <c r="I2472" i="72"/>
  <c r="I2473" i="72"/>
  <c r="I2474" i="72"/>
  <c r="I2475" i="72"/>
  <c r="I2476" i="72"/>
  <c r="I2477" i="72"/>
  <c r="I2478" i="72"/>
  <c r="I2479" i="72"/>
  <c r="I2480" i="72"/>
  <c r="I2481" i="72"/>
  <c r="I2482" i="72"/>
  <c r="I2483" i="72"/>
  <c r="I2484" i="72"/>
  <c r="I2485" i="72"/>
  <c r="I2486" i="72"/>
  <c r="I2487" i="72"/>
  <c r="I2488" i="72"/>
  <c r="I2489" i="72"/>
  <c r="I2490" i="72"/>
  <c r="I2491" i="72"/>
  <c r="I2492" i="72"/>
  <c r="I2493" i="72"/>
  <c r="I2494" i="72"/>
  <c r="I2495" i="72"/>
  <c r="I2496" i="72"/>
  <c r="I2497" i="72"/>
  <c r="I2498" i="72"/>
  <c r="I2499" i="72"/>
  <c r="I2500" i="72"/>
  <c r="I2501" i="72"/>
  <c r="I2502" i="72"/>
  <c r="I2503" i="72"/>
  <c r="I2504" i="72"/>
  <c r="I2505" i="72"/>
  <c r="I2506" i="72"/>
  <c r="I2507" i="72"/>
  <c r="I2508" i="72"/>
  <c r="I2509" i="72"/>
  <c r="I2510" i="72"/>
  <c r="I2511" i="72"/>
  <c r="I2512" i="72"/>
  <c r="I2513" i="72"/>
  <c r="I2514" i="72"/>
  <c r="I2515" i="72"/>
  <c r="I2516" i="72"/>
  <c r="I2517" i="72"/>
  <c r="I2518" i="72"/>
  <c r="I2519" i="72"/>
  <c r="I2520" i="72"/>
  <c r="I2521" i="72"/>
  <c r="I2522" i="72"/>
  <c r="I2523" i="72"/>
  <c r="I2524" i="72"/>
  <c r="I2525" i="72"/>
  <c r="I2526" i="72"/>
  <c r="I2527" i="72"/>
  <c r="I2528" i="72"/>
  <c r="I2529" i="72"/>
  <c r="I2530" i="72"/>
  <c r="I2531" i="72"/>
  <c r="I2532" i="72"/>
  <c r="I2533" i="72"/>
  <c r="I2534" i="72"/>
  <c r="I2535" i="72"/>
  <c r="I2536" i="72"/>
  <c r="I2537" i="72"/>
  <c r="I2538" i="72"/>
  <c r="I2539" i="72"/>
  <c r="I2540" i="72"/>
  <c r="I2541" i="72"/>
  <c r="I2542" i="72"/>
  <c r="I2543" i="72"/>
  <c r="I2544" i="72"/>
  <c r="I2545" i="72"/>
  <c r="I2546" i="72"/>
  <c r="I2547" i="72"/>
  <c r="I2548" i="72"/>
  <c r="I2549" i="72"/>
  <c r="I2550" i="72"/>
  <c r="I2551" i="72"/>
  <c r="I2552" i="72"/>
  <c r="I2553" i="72"/>
  <c r="I2554" i="72"/>
  <c r="I2555" i="72"/>
  <c r="I2556" i="72"/>
  <c r="I2557" i="72"/>
  <c r="I2558" i="72"/>
  <c r="I2559" i="72"/>
  <c r="I2560" i="72"/>
  <c r="I2561" i="72"/>
  <c r="I2562" i="72"/>
  <c r="I2563" i="72"/>
  <c r="I2564" i="72"/>
  <c r="I2565" i="72"/>
  <c r="I2566" i="72"/>
  <c r="I2567" i="72"/>
  <c r="I2568" i="72"/>
  <c r="I2569" i="72"/>
  <c r="I2570" i="72"/>
  <c r="I2571" i="72"/>
  <c r="I2572" i="72"/>
  <c r="I2573" i="72"/>
  <c r="I2574" i="72"/>
  <c r="I2575" i="72"/>
  <c r="I2576" i="72"/>
  <c r="I2577" i="72"/>
  <c r="I2578" i="72"/>
  <c r="I2579" i="72"/>
  <c r="I2580" i="72"/>
  <c r="I2581" i="72"/>
  <c r="I2582" i="72"/>
  <c r="I2583" i="72"/>
  <c r="I2584" i="72"/>
  <c r="I2585" i="72"/>
  <c r="I2586" i="72"/>
  <c r="I2587" i="72"/>
  <c r="I2588" i="72"/>
  <c r="I2589" i="72"/>
  <c r="I2590" i="72"/>
  <c r="I2591" i="72"/>
  <c r="I2592" i="72"/>
  <c r="I2593" i="72"/>
  <c r="I2594" i="72"/>
  <c r="I2595" i="72"/>
  <c r="I2596" i="72"/>
  <c r="I2597" i="72"/>
  <c r="I2598" i="72"/>
  <c r="I2599" i="72"/>
  <c r="I2600" i="72"/>
  <c r="I2601" i="72"/>
  <c r="I2602" i="72"/>
  <c r="I2603" i="72"/>
  <c r="I2604" i="72"/>
  <c r="I2605" i="72"/>
  <c r="I2606" i="72"/>
  <c r="I2607" i="72"/>
  <c r="I2608" i="72"/>
  <c r="I2609" i="72"/>
  <c r="I2610" i="72"/>
  <c r="I2611" i="72"/>
  <c r="I2612" i="72"/>
  <c r="I2613" i="72"/>
  <c r="I2614" i="72"/>
  <c r="I2615" i="72"/>
  <c r="I2616" i="72"/>
  <c r="I2617" i="72"/>
  <c r="I2618" i="72"/>
  <c r="I2619" i="72"/>
  <c r="I2620" i="72"/>
  <c r="I2621" i="72"/>
  <c r="I2622" i="72"/>
  <c r="I2623" i="72"/>
  <c r="I2624" i="72"/>
  <c r="I2625" i="72"/>
  <c r="I2626" i="72"/>
  <c r="I2627" i="72"/>
  <c r="I2628" i="72"/>
  <c r="I2629" i="72"/>
  <c r="I2630" i="72"/>
  <c r="I2631" i="72"/>
  <c r="I2632" i="72"/>
  <c r="I2633" i="72"/>
  <c r="I2634" i="72"/>
  <c r="I2635" i="72"/>
  <c r="I2636" i="72"/>
  <c r="I2637" i="72"/>
  <c r="I2638" i="72"/>
  <c r="I2639" i="72"/>
  <c r="I2640" i="72"/>
  <c r="I2641" i="72"/>
  <c r="I2642" i="72"/>
  <c r="I2643" i="72"/>
  <c r="I2644" i="72"/>
  <c r="I2645" i="72"/>
  <c r="I2646" i="72"/>
  <c r="I2647" i="72"/>
  <c r="I2648" i="72"/>
  <c r="I2649" i="72"/>
  <c r="I2650" i="72"/>
  <c r="I2651" i="72"/>
  <c r="I2652" i="72"/>
  <c r="I2653" i="72"/>
  <c r="I2654" i="72"/>
  <c r="I2655" i="72"/>
  <c r="I2656" i="72"/>
  <c r="I2657" i="72"/>
  <c r="I2658" i="72"/>
  <c r="I2659" i="72"/>
  <c r="I2660" i="72"/>
  <c r="I2661" i="72"/>
  <c r="I2662" i="72"/>
  <c r="I2663" i="72"/>
  <c r="I2664" i="72"/>
  <c r="I2665" i="72"/>
  <c r="I2666" i="72"/>
  <c r="I2667" i="72"/>
  <c r="I2668" i="72"/>
  <c r="I2669" i="72"/>
  <c r="I2670" i="72"/>
  <c r="I2671" i="72"/>
  <c r="I2672" i="72"/>
  <c r="I2673" i="72"/>
  <c r="I2674" i="72"/>
  <c r="I2675" i="72"/>
  <c r="I2676" i="72"/>
  <c r="I2677" i="72"/>
  <c r="I2678" i="72"/>
  <c r="I2679" i="72"/>
  <c r="I2680" i="72"/>
  <c r="I2681" i="72"/>
  <c r="I2682" i="72"/>
  <c r="I2683" i="72"/>
  <c r="I2684" i="72"/>
  <c r="I2685" i="72"/>
  <c r="I2686" i="72"/>
  <c r="I2687" i="72"/>
  <c r="I2688" i="72"/>
  <c r="I2689" i="72"/>
  <c r="I2690" i="72"/>
  <c r="I2691" i="72"/>
  <c r="I2692" i="72"/>
  <c r="I2693" i="72"/>
  <c r="I2694" i="72"/>
  <c r="I2695" i="72"/>
  <c r="I2696" i="72"/>
  <c r="I2697" i="72"/>
  <c r="I2698" i="72"/>
  <c r="I2699" i="72"/>
  <c r="I2700" i="72"/>
  <c r="I2701" i="72"/>
  <c r="I2702" i="72"/>
  <c r="I2703" i="72"/>
  <c r="I2704" i="72"/>
  <c r="I2705" i="72"/>
  <c r="I2706" i="72"/>
  <c r="I2707" i="72"/>
  <c r="I2708" i="72"/>
  <c r="I2709" i="72"/>
  <c r="I2710" i="72"/>
  <c r="I2711" i="72"/>
  <c r="I2712" i="72"/>
  <c r="I2713" i="72"/>
  <c r="I2714" i="72"/>
  <c r="I2715" i="72"/>
  <c r="I2716" i="72"/>
  <c r="I2717" i="72"/>
  <c r="I2718" i="72"/>
  <c r="I2719" i="72"/>
  <c r="I2720" i="72"/>
  <c r="I2721" i="72"/>
  <c r="I2722" i="72"/>
  <c r="I2723" i="72"/>
  <c r="I2724" i="72"/>
  <c r="I2725" i="72"/>
  <c r="I2726" i="72"/>
  <c r="I2727" i="72"/>
  <c r="I2728" i="72"/>
  <c r="I2729" i="72"/>
  <c r="I2730" i="72"/>
  <c r="I2731" i="72"/>
  <c r="I2732" i="72"/>
  <c r="I2733" i="72"/>
  <c r="I2734" i="72"/>
  <c r="I2735" i="72"/>
  <c r="I2736" i="72"/>
  <c r="I2737" i="72"/>
  <c r="I2738" i="72"/>
  <c r="I2739" i="72"/>
  <c r="I2740" i="72"/>
  <c r="I2741" i="72"/>
  <c r="I2742" i="72"/>
  <c r="I2743" i="72"/>
  <c r="I2744" i="72"/>
  <c r="I2745" i="72"/>
  <c r="I2746" i="72"/>
  <c r="I2747" i="72"/>
  <c r="I2748" i="72"/>
  <c r="I2749" i="72"/>
  <c r="I2750" i="72"/>
  <c r="I2751" i="72"/>
  <c r="I2752" i="72"/>
  <c r="I2753" i="72"/>
  <c r="I2754" i="72"/>
  <c r="I2755" i="72"/>
  <c r="I2756" i="72"/>
  <c r="I2757" i="72"/>
  <c r="I2758" i="72"/>
  <c r="I2759" i="72"/>
  <c r="I2760" i="72"/>
  <c r="I2761" i="72"/>
  <c r="I2762" i="72"/>
  <c r="I2763" i="72"/>
  <c r="I2764" i="72"/>
  <c r="I2765" i="72"/>
  <c r="I2766" i="72"/>
  <c r="I2767" i="72"/>
  <c r="I2768" i="72"/>
  <c r="I2769" i="72"/>
  <c r="I2770" i="72"/>
  <c r="I2771" i="72"/>
  <c r="I2772" i="72"/>
  <c r="I2773" i="72"/>
  <c r="I2774" i="72"/>
  <c r="I2775" i="72"/>
  <c r="I2776" i="72"/>
  <c r="I2777" i="72"/>
  <c r="I2778" i="72"/>
  <c r="I2779" i="72"/>
  <c r="I2780" i="72"/>
  <c r="I2781" i="72"/>
  <c r="I2782" i="72"/>
  <c r="I2783" i="72"/>
  <c r="I2784" i="72"/>
  <c r="I2785" i="72"/>
  <c r="I2786" i="72"/>
  <c r="I2787" i="72"/>
  <c r="I2788" i="72"/>
  <c r="I2789" i="72"/>
  <c r="I2790" i="72"/>
  <c r="I2791" i="72"/>
  <c r="I2792" i="72"/>
  <c r="I2793" i="72"/>
  <c r="I2794" i="72"/>
  <c r="I2795" i="72"/>
  <c r="I2796" i="72"/>
  <c r="I2797" i="72"/>
  <c r="I2798" i="72"/>
  <c r="I2799" i="72"/>
  <c r="I2800" i="72"/>
  <c r="I2801" i="72"/>
  <c r="I2802" i="72"/>
  <c r="I2803" i="72"/>
  <c r="I2804" i="72"/>
  <c r="I2805" i="72"/>
  <c r="I2806" i="72"/>
  <c r="I2807" i="72"/>
  <c r="I2808" i="72"/>
  <c r="I2809" i="72"/>
  <c r="I2810" i="72"/>
  <c r="I2811" i="72"/>
  <c r="I2812" i="72"/>
  <c r="I2813" i="72"/>
  <c r="I2814" i="72"/>
  <c r="I2815" i="72"/>
  <c r="I2816" i="72"/>
  <c r="I2817" i="72"/>
  <c r="I2818" i="72"/>
  <c r="I2819" i="72"/>
  <c r="I2820" i="72"/>
  <c r="I2821" i="72"/>
  <c r="I2822" i="72"/>
  <c r="I2823" i="72"/>
  <c r="I2824" i="72"/>
  <c r="I2825" i="72"/>
  <c r="I2826" i="72"/>
  <c r="I2827" i="72"/>
  <c r="I2828" i="72"/>
  <c r="I2829" i="72"/>
  <c r="I2830" i="72"/>
  <c r="I2831" i="72"/>
  <c r="I2832" i="72"/>
  <c r="I2833" i="72"/>
  <c r="I2834" i="72"/>
  <c r="I2835" i="72"/>
  <c r="I2836" i="72"/>
  <c r="I2837" i="72"/>
  <c r="I2838" i="72"/>
  <c r="I2839" i="72"/>
  <c r="I2840" i="72"/>
  <c r="I2841" i="72"/>
  <c r="I2842" i="72"/>
  <c r="I2843" i="72"/>
  <c r="I2844" i="72"/>
  <c r="I2845" i="72"/>
  <c r="I2846" i="72"/>
  <c r="I2847" i="72"/>
  <c r="I2848" i="72"/>
  <c r="I2849" i="72"/>
  <c r="I2850" i="72"/>
  <c r="I2851" i="72"/>
  <c r="I2852" i="72"/>
  <c r="I2853" i="72"/>
  <c r="I2854" i="72"/>
  <c r="I2855" i="72"/>
  <c r="I2856" i="72"/>
  <c r="I2857" i="72"/>
  <c r="I2858" i="72"/>
  <c r="I2859" i="72"/>
  <c r="I2860" i="72"/>
  <c r="I2861" i="72"/>
  <c r="I2862" i="72"/>
  <c r="I2863" i="72"/>
  <c r="I2864" i="72"/>
  <c r="I2865" i="72"/>
  <c r="I2866" i="72"/>
  <c r="I2867" i="72"/>
  <c r="I2868" i="72"/>
  <c r="I2869" i="72"/>
  <c r="I2870" i="72"/>
  <c r="I2871" i="72"/>
  <c r="I2872" i="72"/>
  <c r="I2873" i="72"/>
  <c r="I2874" i="72"/>
  <c r="I2875" i="72"/>
  <c r="I2876" i="72"/>
  <c r="I2877" i="72"/>
  <c r="I2878" i="72"/>
  <c r="I2879" i="72"/>
  <c r="I2880" i="72"/>
  <c r="I2881" i="72"/>
  <c r="I2882" i="72"/>
  <c r="I2883" i="72"/>
  <c r="I2884" i="72"/>
  <c r="I2885" i="72"/>
  <c r="I2886" i="72"/>
  <c r="I2887" i="72"/>
  <c r="I2888" i="72"/>
  <c r="I2889" i="72"/>
  <c r="I2890" i="72"/>
  <c r="I2891" i="72"/>
  <c r="I2892" i="72"/>
  <c r="I2893" i="72"/>
  <c r="I2894" i="72"/>
  <c r="I2895" i="72"/>
  <c r="I2896" i="72"/>
  <c r="I2897" i="72"/>
  <c r="I2898" i="72"/>
  <c r="I2899" i="72"/>
  <c r="I2900" i="72"/>
  <c r="I2901" i="72"/>
  <c r="I2902" i="72"/>
  <c r="I2903" i="72"/>
  <c r="I2904" i="72"/>
  <c r="I2905" i="72"/>
  <c r="I2906" i="72"/>
  <c r="I2907" i="72"/>
  <c r="I2908" i="72"/>
  <c r="I2909" i="72"/>
  <c r="I2910" i="72"/>
  <c r="I2911" i="72"/>
  <c r="I2912" i="72"/>
  <c r="I2913" i="72"/>
  <c r="I2914" i="72"/>
  <c r="I2915" i="72"/>
  <c r="I2916" i="72"/>
  <c r="I2917" i="72"/>
  <c r="I2918" i="72"/>
  <c r="I2919" i="72"/>
  <c r="I2920" i="72"/>
  <c r="I2921" i="72"/>
  <c r="I2922" i="72"/>
  <c r="I2923" i="72"/>
  <c r="I2924" i="72"/>
  <c r="I2925" i="72"/>
  <c r="I2926" i="72"/>
  <c r="I2927" i="72"/>
  <c r="I2928" i="72"/>
  <c r="I2929" i="72"/>
  <c r="I2930" i="72"/>
  <c r="I2931" i="72"/>
  <c r="I2932" i="72"/>
  <c r="I2933" i="72"/>
  <c r="I2934" i="72"/>
  <c r="I2935" i="72"/>
  <c r="I2936" i="72"/>
  <c r="I2937" i="72"/>
  <c r="I2938" i="72"/>
  <c r="I2939" i="72"/>
  <c r="I2940" i="72"/>
  <c r="I2941" i="72"/>
  <c r="I2942" i="72"/>
  <c r="I2943" i="72"/>
  <c r="I2944" i="72"/>
  <c r="I2945" i="72"/>
  <c r="I2946" i="72"/>
  <c r="I2947" i="72"/>
  <c r="I2948" i="72"/>
  <c r="I2949" i="72"/>
  <c r="I2950" i="72"/>
  <c r="I2951" i="72"/>
  <c r="I2952" i="72"/>
  <c r="I2953" i="72"/>
  <c r="I2954" i="72"/>
  <c r="I2955" i="72"/>
  <c r="I2956" i="72"/>
  <c r="I2957" i="72"/>
  <c r="I2958" i="72"/>
  <c r="I2959" i="72"/>
  <c r="I2960" i="72"/>
  <c r="I2961" i="72"/>
  <c r="I2962" i="72"/>
  <c r="I2963" i="72"/>
  <c r="I2964" i="72"/>
  <c r="I2965" i="72"/>
  <c r="I2966" i="72"/>
  <c r="I2967" i="72"/>
  <c r="I2968" i="72"/>
  <c r="I2969" i="72"/>
  <c r="I2970" i="72"/>
  <c r="I2971" i="72"/>
  <c r="I2972" i="72"/>
  <c r="I2973" i="72"/>
  <c r="I2974" i="72"/>
  <c r="I2975" i="72"/>
  <c r="I2976" i="72"/>
  <c r="I2977" i="72"/>
  <c r="I2978" i="72"/>
  <c r="I2979" i="72"/>
  <c r="I2980" i="72"/>
  <c r="I2981" i="72"/>
  <c r="I2982" i="72"/>
  <c r="I2983" i="72"/>
  <c r="I2984" i="72"/>
  <c r="I2985" i="72"/>
  <c r="I2986" i="72"/>
  <c r="I2987" i="72"/>
  <c r="I2988" i="72"/>
  <c r="I2989" i="72"/>
  <c r="I2990" i="72"/>
  <c r="I2991" i="72"/>
  <c r="I2992" i="72"/>
  <c r="I2993" i="72"/>
  <c r="I2994" i="72"/>
  <c r="I2995" i="72"/>
  <c r="I2996" i="72"/>
  <c r="I2997" i="72"/>
  <c r="I2998" i="72"/>
  <c r="I2999" i="72"/>
  <c r="I3000" i="72"/>
  <c r="I3001" i="72"/>
  <c r="I3002" i="72"/>
  <c r="I3003" i="72"/>
  <c r="I3004" i="72"/>
  <c r="I3005" i="72"/>
  <c r="I3006" i="72"/>
  <c r="I3007" i="72"/>
  <c r="I3008" i="72"/>
  <c r="I3009" i="72"/>
  <c r="I3010" i="72"/>
  <c r="I3011" i="72"/>
  <c r="I3012" i="72"/>
  <c r="I3013" i="72"/>
  <c r="I3014" i="72"/>
  <c r="I3015" i="72"/>
  <c r="I3016" i="72"/>
  <c r="I3017" i="72"/>
  <c r="I3018" i="72"/>
  <c r="I3019" i="72"/>
  <c r="I3020" i="72"/>
  <c r="I3021" i="72"/>
  <c r="I3022" i="72"/>
  <c r="I3023" i="72"/>
  <c r="I3024" i="72"/>
  <c r="I3025" i="72"/>
  <c r="I3026" i="72"/>
  <c r="I3027" i="72"/>
  <c r="I3028" i="72"/>
  <c r="I3029" i="72"/>
  <c r="I3030" i="72"/>
  <c r="I3031" i="72"/>
  <c r="I3032" i="72"/>
  <c r="I3033" i="72"/>
  <c r="I3034" i="72"/>
  <c r="I3035" i="72"/>
  <c r="I3036" i="72"/>
  <c r="I3037" i="72"/>
  <c r="I3038" i="72"/>
  <c r="I3039" i="72"/>
  <c r="I3040" i="72"/>
  <c r="I3041" i="72"/>
  <c r="I3042" i="72"/>
  <c r="I3043" i="72"/>
  <c r="I3044" i="72"/>
  <c r="I3045" i="72"/>
  <c r="I3046" i="72"/>
  <c r="I3047" i="72"/>
  <c r="I3048" i="72"/>
  <c r="I3049" i="72"/>
  <c r="I3050" i="72"/>
  <c r="I3051" i="72"/>
  <c r="I3052" i="72"/>
  <c r="I3053" i="72"/>
  <c r="I3054" i="72"/>
  <c r="I3055" i="72"/>
  <c r="I3056" i="72"/>
  <c r="I3057" i="72"/>
  <c r="I3058" i="72"/>
  <c r="I3059" i="72"/>
  <c r="I3060" i="72"/>
  <c r="I3061" i="72"/>
  <c r="I3062" i="72"/>
  <c r="I3063" i="72"/>
  <c r="I3064" i="72"/>
  <c r="I3065" i="72"/>
  <c r="I3066" i="72"/>
  <c r="I3067" i="72"/>
  <c r="I3068" i="72"/>
  <c r="I3069" i="72"/>
  <c r="I3070" i="72"/>
  <c r="I3071" i="72"/>
  <c r="I3072" i="72"/>
  <c r="I3073" i="72"/>
  <c r="I3074" i="72"/>
  <c r="I3075" i="72"/>
  <c r="I3076" i="72"/>
  <c r="I3077" i="72"/>
  <c r="I3078" i="72"/>
  <c r="I3079" i="72"/>
  <c r="I3080" i="72"/>
  <c r="I3081" i="72"/>
  <c r="I3082" i="72"/>
  <c r="I3083" i="72"/>
  <c r="I3084" i="72"/>
  <c r="I3085" i="72"/>
  <c r="I3086" i="72"/>
  <c r="I3087" i="72"/>
  <c r="I3088" i="72"/>
  <c r="I3089" i="72"/>
  <c r="I3090" i="72"/>
  <c r="I3091" i="72"/>
  <c r="I3092" i="72"/>
  <c r="I3093" i="72"/>
  <c r="I3094" i="72"/>
  <c r="I3095" i="72"/>
  <c r="I3096" i="72"/>
  <c r="I3097" i="72"/>
  <c r="I3098" i="72"/>
  <c r="I3099" i="72"/>
  <c r="I3100" i="72"/>
  <c r="I3101" i="72"/>
  <c r="I3102" i="72"/>
  <c r="I3103" i="72"/>
  <c r="I3104" i="72"/>
  <c r="I3105" i="72"/>
  <c r="I3106" i="72"/>
  <c r="I3107" i="72"/>
  <c r="I3108" i="72"/>
  <c r="I3109" i="72"/>
  <c r="I3110" i="72"/>
  <c r="I3111" i="72"/>
  <c r="I3112" i="72"/>
  <c r="I3113" i="72"/>
  <c r="I3114" i="72"/>
  <c r="I3115" i="72"/>
  <c r="I3116" i="72"/>
  <c r="I3117" i="72"/>
  <c r="I3118" i="72"/>
  <c r="I3119" i="72"/>
  <c r="I3120" i="72"/>
  <c r="I3121" i="72"/>
  <c r="I3122" i="72"/>
  <c r="I3123" i="72"/>
  <c r="I3124" i="72"/>
  <c r="I3125" i="72"/>
  <c r="I3126" i="72"/>
  <c r="I3127" i="72"/>
  <c r="I3128" i="72"/>
  <c r="I3129" i="72"/>
  <c r="I3130" i="72"/>
  <c r="I3131" i="72"/>
  <c r="I3132" i="72"/>
  <c r="I3133" i="72"/>
  <c r="I3134" i="72"/>
  <c r="I3135" i="72"/>
  <c r="I3136" i="72"/>
  <c r="I3137" i="72"/>
  <c r="I3138" i="72"/>
  <c r="I3139" i="72"/>
  <c r="I3140" i="72"/>
  <c r="I3141" i="72"/>
  <c r="I3142" i="72"/>
  <c r="I3143" i="72"/>
  <c r="I3144" i="72"/>
  <c r="I3145" i="72"/>
  <c r="I3146" i="72"/>
  <c r="I3147" i="72"/>
  <c r="I3148" i="72"/>
  <c r="I3149" i="72"/>
  <c r="I3150" i="72"/>
  <c r="I3151" i="72"/>
  <c r="I3152" i="72"/>
  <c r="I3153" i="72"/>
  <c r="I3154" i="72"/>
  <c r="I3155" i="72"/>
  <c r="I3156" i="72"/>
  <c r="I3157" i="72"/>
  <c r="I3158" i="72"/>
  <c r="I3159" i="72"/>
  <c r="I3160" i="72"/>
  <c r="I3161" i="72"/>
  <c r="I3162" i="72"/>
  <c r="I3163" i="72"/>
  <c r="I3164" i="72"/>
  <c r="I3165" i="72"/>
  <c r="I3166" i="72"/>
  <c r="I3167" i="72"/>
  <c r="I3168" i="72"/>
  <c r="I3169" i="72"/>
  <c r="I3170" i="72"/>
  <c r="I3171" i="72"/>
  <c r="I3172" i="72"/>
  <c r="I3173" i="72"/>
  <c r="I3174" i="72"/>
  <c r="I3175" i="72"/>
  <c r="I3176" i="72"/>
  <c r="I3177" i="72"/>
  <c r="I3178" i="72"/>
  <c r="I3179" i="72"/>
  <c r="I3180" i="72"/>
  <c r="I3181" i="72"/>
  <c r="I3182" i="72"/>
  <c r="I3183" i="72"/>
  <c r="I3184" i="72"/>
  <c r="I3185" i="72"/>
  <c r="I3186" i="72"/>
  <c r="I3187" i="72"/>
  <c r="I3188" i="72"/>
  <c r="I3189" i="72"/>
  <c r="I3190" i="72"/>
  <c r="I3191" i="72"/>
  <c r="I3192" i="72"/>
  <c r="I3193" i="72"/>
  <c r="I3194" i="72"/>
  <c r="I3195" i="72"/>
  <c r="I3196" i="72"/>
  <c r="I3197" i="72"/>
  <c r="I3198" i="72"/>
  <c r="I3199" i="72"/>
  <c r="I3200" i="72"/>
  <c r="I3201" i="72"/>
  <c r="I3202" i="72"/>
  <c r="I3203" i="72"/>
  <c r="I3204" i="72"/>
  <c r="I3205" i="72"/>
  <c r="I3206" i="72"/>
  <c r="I3207" i="72"/>
  <c r="I3208" i="72"/>
  <c r="I3209" i="72"/>
  <c r="I3210" i="72"/>
  <c r="I3211" i="72"/>
  <c r="I3212" i="72"/>
  <c r="I3213" i="72"/>
  <c r="I3214" i="72"/>
  <c r="I3215" i="72"/>
  <c r="I3216" i="72"/>
  <c r="I3217" i="72"/>
  <c r="I3218" i="72"/>
  <c r="I3219" i="72"/>
  <c r="I3220" i="72"/>
  <c r="I3221" i="72"/>
  <c r="I3222" i="72"/>
  <c r="I3223" i="72"/>
  <c r="I3224" i="72"/>
  <c r="I3225" i="72"/>
  <c r="I3226" i="72"/>
  <c r="I3227" i="72"/>
  <c r="I3228" i="72"/>
  <c r="I3229" i="72"/>
  <c r="I3230" i="72"/>
  <c r="I3231" i="72"/>
  <c r="I3232" i="72"/>
  <c r="I3233" i="72"/>
  <c r="I3234" i="72"/>
  <c r="I3235" i="72"/>
  <c r="I3236" i="72"/>
  <c r="I3237" i="72"/>
  <c r="I3238" i="72"/>
  <c r="I3239" i="72"/>
  <c r="I3240" i="72"/>
  <c r="I3241" i="72"/>
  <c r="I3242" i="72"/>
  <c r="I3243" i="72"/>
  <c r="I3244" i="72"/>
  <c r="I3245" i="72"/>
  <c r="I3246" i="72"/>
  <c r="I3247" i="72"/>
  <c r="I3248" i="72"/>
  <c r="I3249" i="72"/>
  <c r="I3250" i="72"/>
  <c r="I3251" i="72"/>
  <c r="I3252" i="72"/>
  <c r="I3253" i="72"/>
  <c r="I3254" i="72"/>
  <c r="I3255" i="72"/>
  <c r="I3256" i="72"/>
  <c r="I3257" i="72"/>
  <c r="I3258" i="72"/>
  <c r="I3259" i="72"/>
  <c r="I3260" i="72"/>
  <c r="I3261" i="72"/>
  <c r="I3262" i="72"/>
  <c r="I3263" i="72"/>
  <c r="I3264" i="72"/>
  <c r="I3265" i="72"/>
  <c r="I3266" i="72"/>
  <c r="I3267" i="72"/>
  <c r="I3268" i="72"/>
  <c r="I3269" i="72"/>
  <c r="I3270" i="72"/>
  <c r="I3271" i="72"/>
  <c r="I3272" i="72"/>
  <c r="I3273" i="72"/>
  <c r="I3274" i="72"/>
  <c r="I3275" i="72"/>
  <c r="I3276" i="72"/>
  <c r="I3277" i="72"/>
  <c r="I3278" i="72"/>
  <c r="I3279" i="72"/>
  <c r="I3280" i="72"/>
  <c r="I3281" i="72"/>
  <c r="I3282" i="72"/>
  <c r="I3283" i="72"/>
  <c r="I3284" i="72"/>
  <c r="I3285" i="72"/>
  <c r="I3286" i="72"/>
  <c r="I3287" i="72"/>
  <c r="I3288" i="72"/>
  <c r="I3289" i="72"/>
  <c r="I3290" i="72"/>
  <c r="I3291" i="72"/>
  <c r="I3292" i="72"/>
  <c r="I3293" i="72"/>
  <c r="I3294" i="72"/>
  <c r="I3295" i="72"/>
  <c r="I3296" i="72"/>
  <c r="I3297" i="72"/>
  <c r="I3298" i="72"/>
  <c r="I3299" i="72"/>
  <c r="I3300" i="72"/>
  <c r="I3301" i="72"/>
  <c r="I3302" i="72"/>
  <c r="I3303" i="72"/>
  <c r="I3304" i="72"/>
  <c r="I3305" i="72"/>
  <c r="I3306" i="72"/>
  <c r="I3307" i="72"/>
  <c r="I3308" i="72"/>
  <c r="I3309" i="72"/>
  <c r="I3310" i="72"/>
  <c r="I3311" i="72"/>
  <c r="I3312" i="72"/>
  <c r="I3313" i="72"/>
  <c r="I3314" i="72"/>
  <c r="I3315" i="72"/>
  <c r="I3316" i="72"/>
  <c r="I3317" i="72"/>
  <c r="I3318" i="72"/>
  <c r="I3319" i="72"/>
  <c r="I3320" i="72"/>
  <c r="I3321" i="72"/>
  <c r="I3322" i="72"/>
  <c r="I3323" i="72"/>
  <c r="I3324" i="72"/>
  <c r="I3325" i="72"/>
  <c r="I3326" i="72"/>
  <c r="I3327" i="72"/>
  <c r="I3328" i="72"/>
  <c r="I3329" i="72"/>
  <c r="I3330" i="72"/>
  <c r="I3331" i="72"/>
  <c r="I3332" i="72"/>
  <c r="I3333" i="72"/>
  <c r="I3334" i="72"/>
  <c r="I3335" i="72"/>
  <c r="I3336" i="72"/>
  <c r="I3337" i="72"/>
  <c r="I3338" i="72"/>
  <c r="I3339" i="72"/>
  <c r="I3340" i="72"/>
  <c r="I3341" i="72"/>
  <c r="I3342" i="72"/>
  <c r="I3343" i="72"/>
  <c r="I3344" i="72"/>
  <c r="I3345" i="72"/>
  <c r="I3346" i="72"/>
  <c r="I3347" i="72"/>
  <c r="I3348" i="72"/>
  <c r="I3349" i="72"/>
  <c r="I3350" i="72"/>
  <c r="I3351" i="72"/>
  <c r="I3352" i="72"/>
  <c r="I3353" i="72"/>
  <c r="I3354" i="72"/>
  <c r="I3355" i="72"/>
  <c r="I3356" i="72"/>
  <c r="I3357" i="72"/>
  <c r="I3358" i="72"/>
  <c r="I3359" i="72"/>
  <c r="I3360" i="72"/>
  <c r="I3361" i="72"/>
  <c r="I3362" i="72"/>
  <c r="I3363" i="72"/>
  <c r="I3364" i="72"/>
  <c r="I3365" i="72"/>
  <c r="I3366" i="72"/>
  <c r="I3367" i="72"/>
  <c r="I3368" i="72"/>
  <c r="I3369" i="72"/>
  <c r="I3370" i="72"/>
  <c r="I3371" i="72"/>
  <c r="I3372" i="72"/>
  <c r="I3373" i="72"/>
  <c r="I3374" i="72"/>
  <c r="I3375" i="72"/>
  <c r="I3376" i="72"/>
  <c r="I3377" i="72"/>
  <c r="I3378" i="72"/>
  <c r="I3379" i="72"/>
  <c r="I3380" i="72"/>
  <c r="I3381" i="72"/>
  <c r="I3382" i="72"/>
  <c r="I3383" i="72"/>
  <c r="I3384" i="72"/>
  <c r="I3385" i="72"/>
  <c r="I3386" i="72"/>
  <c r="I3387" i="72"/>
  <c r="I3388" i="72"/>
  <c r="I3389" i="72"/>
  <c r="I3390" i="72"/>
  <c r="I3391" i="72"/>
  <c r="I3392" i="72"/>
  <c r="I3393" i="72"/>
  <c r="I3394" i="72"/>
  <c r="I3395" i="72"/>
  <c r="I3396" i="72"/>
  <c r="I3397" i="72"/>
  <c r="I3398" i="72"/>
  <c r="I3399" i="72"/>
  <c r="I3400" i="72"/>
  <c r="I3401" i="72"/>
  <c r="I3402" i="72"/>
  <c r="I3403" i="72"/>
  <c r="I3404" i="72"/>
  <c r="I3405" i="72"/>
  <c r="I3406" i="72"/>
  <c r="I3407" i="72"/>
  <c r="I3408" i="72"/>
  <c r="I3409" i="72"/>
  <c r="I3410" i="72"/>
  <c r="I3411" i="72"/>
  <c r="I3412" i="72"/>
  <c r="I3413" i="72"/>
  <c r="I3414" i="72"/>
  <c r="I3415" i="72"/>
  <c r="I3416" i="72"/>
  <c r="I3417" i="72"/>
  <c r="I3418" i="72"/>
  <c r="I3419" i="72"/>
  <c r="I3420" i="72"/>
  <c r="I3421" i="72"/>
  <c r="I3422" i="72"/>
  <c r="I3423" i="72"/>
  <c r="I3424" i="72"/>
  <c r="I3425" i="72"/>
  <c r="I3426" i="72"/>
  <c r="I3427" i="72"/>
  <c r="I3428" i="72"/>
  <c r="I3429" i="72"/>
  <c r="I3430" i="72"/>
  <c r="I3431" i="72"/>
  <c r="I3432" i="72"/>
  <c r="I3433" i="72"/>
  <c r="I3434" i="72"/>
  <c r="I3435" i="72"/>
  <c r="I3436" i="72"/>
  <c r="I3437" i="72"/>
  <c r="I3438" i="72"/>
  <c r="I3439" i="72"/>
  <c r="I3440" i="72"/>
  <c r="I3441" i="72"/>
  <c r="I3442" i="72"/>
  <c r="I3443" i="72"/>
  <c r="I3444" i="72"/>
  <c r="I3445" i="72"/>
  <c r="I3446" i="72"/>
  <c r="I3447" i="72"/>
  <c r="I3448" i="72"/>
  <c r="I3449" i="72"/>
  <c r="I3450" i="72"/>
  <c r="I3451" i="72"/>
  <c r="I3452" i="72"/>
  <c r="I3453" i="72"/>
  <c r="I3454" i="72"/>
  <c r="I3455" i="72"/>
  <c r="I3456" i="72"/>
  <c r="I3457" i="72"/>
  <c r="I3458" i="72"/>
  <c r="I3459" i="72"/>
  <c r="I3460" i="72"/>
  <c r="I3461" i="72"/>
  <c r="I3462" i="72"/>
  <c r="I3463" i="72"/>
  <c r="I3464" i="72"/>
  <c r="I3465" i="72"/>
  <c r="I3466" i="72"/>
  <c r="I3467" i="72"/>
  <c r="I3468" i="72"/>
  <c r="I3469" i="72"/>
  <c r="I3470" i="72"/>
  <c r="I3471" i="72"/>
  <c r="I3472" i="72"/>
  <c r="I3473" i="72"/>
  <c r="I3474" i="72"/>
  <c r="I3475" i="72"/>
  <c r="I3476" i="72"/>
  <c r="I3477" i="72"/>
  <c r="I3478" i="72"/>
  <c r="I3479" i="72"/>
  <c r="I3480" i="72"/>
  <c r="I3481" i="72"/>
  <c r="I3482" i="72"/>
  <c r="I3483" i="72"/>
  <c r="I3484" i="72"/>
  <c r="I3485" i="72"/>
  <c r="I3486" i="72"/>
  <c r="I3487" i="72"/>
  <c r="I3488" i="72"/>
  <c r="I3489" i="72"/>
  <c r="I3490" i="72"/>
  <c r="I3491" i="72"/>
  <c r="I3492" i="72"/>
  <c r="I3493" i="72"/>
  <c r="I3494" i="72"/>
  <c r="I3495" i="72"/>
  <c r="I3496" i="72"/>
  <c r="I3497" i="72"/>
  <c r="I3498" i="72"/>
  <c r="I3499" i="72"/>
  <c r="I3500" i="72"/>
  <c r="I3501" i="72"/>
  <c r="I3502" i="72"/>
  <c r="I3503" i="72"/>
  <c r="I3504" i="72"/>
  <c r="I3505" i="72"/>
  <c r="I3506" i="72"/>
  <c r="I3507" i="72"/>
  <c r="I3508" i="72"/>
  <c r="I3509" i="72"/>
  <c r="I3510" i="72"/>
  <c r="I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" i="72"/>
  <c r="E5" i="72"/>
  <c r="E6" i="72" s="1"/>
  <c r="E7" i="72" s="1"/>
  <c r="E8" i="72" s="1"/>
  <c r="E9" i="72" s="1"/>
  <c r="E10" i="72" s="1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4" i="72"/>
  <c r="G152" i="69" l="1"/>
  <c r="F152" i="69"/>
  <c r="L10" i="71"/>
  <c r="L11" i="71"/>
  <c r="F11" i="71"/>
  <c r="F10" i="71"/>
  <c r="L7" i="54"/>
  <c r="L8" i="54"/>
  <c r="D7" i="54"/>
  <c r="D8" i="54"/>
  <c r="L12" i="71"/>
  <c r="L23" i="71" l="1"/>
  <c r="L24" i="71"/>
  <c r="L25" i="71"/>
  <c r="L26" i="71"/>
  <c r="L27" i="71"/>
  <c r="L28" i="71"/>
  <c r="L29" i="71"/>
  <c r="L30" i="71"/>
  <c r="L31" i="71"/>
  <c r="J2745" i="72" l="1"/>
  <c r="J2746" i="72"/>
  <c r="J2747" i="72"/>
  <c r="J2748" i="72" s="1"/>
  <c r="J2749" i="72"/>
  <c r="J1718" i="72"/>
  <c r="J1719" i="72"/>
  <c r="J1720" i="72"/>
  <c r="J362" i="72"/>
  <c r="J363" i="72"/>
  <c r="J364" i="72"/>
  <c r="J5" i="72"/>
  <c r="J6" i="72"/>
  <c r="J7" i="72" s="1"/>
  <c r="J8" i="72" s="1"/>
  <c r="J9" i="72" s="1"/>
  <c r="J10" i="72" s="1"/>
  <c r="J11" i="72" s="1"/>
  <c r="J12" i="72" s="1"/>
  <c r="J13" i="72" s="1"/>
  <c r="J14" i="72" s="1"/>
  <c r="J15" i="72" s="1"/>
  <c r="J16" i="72" s="1"/>
  <c r="J17" i="72" s="1"/>
  <c r="J18" i="72" s="1"/>
  <c r="J19" i="72" s="1"/>
  <c r="J20" i="72" s="1"/>
  <c r="J21" i="72" s="1"/>
  <c r="J22" i="72" s="1"/>
  <c r="J23" i="72" s="1"/>
  <c r="J24" i="72" s="1"/>
  <c r="J25" i="72" s="1"/>
  <c r="J26" i="72" s="1"/>
  <c r="J27" i="72" s="1"/>
  <c r="J28" i="72" s="1"/>
  <c r="J29" i="72" s="1"/>
  <c r="J30" i="72" s="1"/>
  <c r="J31" i="72" s="1"/>
  <c r="J32" i="72" s="1"/>
  <c r="J33" i="72" s="1"/>
  <c r="J34" i="72" s="1"/>
  <c r="J35" i="72" s="1"/>
  <c r="J36" i="72" s="1"/>
  <c r="J37" i="72" s="1"/>
  <c r="J38" i="72" s="1"/>
  <c r="J39" i="72" s="1"/>
  <c r="J40" i="72" s="1"/>
  <c r="J41" i="72" s="1"/>
  <c r="J42" i="72" s="1"/>
  <c r="J43" i="72" s="1"/>
  <c r="J44" i="72" s="1"/>
  <c r="J45" i="72" s="1"/>
  <c r="J46" i="72" s="1"/>
  <c r="J47" i="72" s="1"/>
  <c r="J48" i="72" s="1"/>
  <c r="J49" i="72" s="1"/>
  <c r="J50" i="72" s="1"/>
  <c r="J51" i="72" s="1"/>
  <c r="J52" i="72" s="1"/>
  <c r="J53" i="72" s="1"/>
  <c r="J54" i="72" s="1"/>
  <c r="J55" i="72" s="1"/>
  <c r="J56" i="72" s="1"/>
  <c r="J57" i="72" s="1"/>
  <c r="J58" i="72" s="1"/>
  <c r="J59" i="72" s="1"/>
  <c r="J60" i="72" s="1"/>
  <c r="J61" i="72" s="1"/>
  <c r="J62" i="72" s="1"/>
  <c r="J63" i="72" s="1"/>
  <c r="J64" i="72" s="1"/>
  <c r="J65" i="72" s="1"/>
  <c r="J66" i="72" s="1"/>
  <c r="J67" i="72" s="1"/>
  <c r="J68" i="72" s="1"/>
  <c r="J69" i="72" s="1"/>
  <c r="J70" i="72" s="1"/>
  <c r="J71" i="72" s="1"/>
  <c r="J72" i="72" s="1"/>
  <c r="J73" i="72" s="1"/>
  <c r="J74" i="72" s="1"/>
  <c r="J75" i="72" s="1"/>
  <c r="J76" i="72" s="1"/>
  <c r="J77" i="72" s="1"/>
  <c r="J78" i="72" s="1"/>
  <c r="J79" i="72" s="1"/>
  <c r="J80" i="72" s="1"/>
  <c r="J81" i="72" s="1"/>
  <c r="J82" i="72" s="1"/>
  <c r="J83" i="72" s="1"/>
  <c r="J84" i="72" s="1"/>
  <c r="J85" i="72" s="1"/>
  <c r="J86" i="72" s="1"/>
  <c r="J87" i="72" s="1"/>
  <c r="J88" i="72" s="1"/>
  <c r="J89" i="72" s="1"/>
  <c r="J90" i="72" s="1"/>
  <c r="J91" i="72" s="1"/>
  <c r="J92" i="72" s="1"/>
  <c r="J93" i="72" s="1"/>
  <c r="J94" i="72" s="1"/>
  <c r="J95" i="72" s="1"/>
  <c r="J96" i="72" s="1"/>
  <c r="J97" i="72" s="1"/>
  <c r="J98" i="72" s="1"/>
  <c r="J99" i="72" s="1"/>
  <c r="J100" i="72" s="1"/>
  <c r="J101" i="72" s="1"/>
  <c r="J102" i="72" s="1"/>
  <c r="J103" i="72" s="1"/>
  <c r="J104" i="72" s="1"/>
  <c r="J105" i="72" s="1"/>
  <c r="J106" i="72" s="1"/>
  <c r="J107" i="72" s="1"/>
  <c r="J108" i="72" s="1"/>
  <c r="J109" i="72" s="1"/>
  <c r="J110" i="72" s="1"/>
  <c r="J111" i="72" s="1"/>
  <c r="J112" i="72" s="1"/>
  <c r="J113" i="72" s="1"/>
  <c r="J114" i="72" s="1"/>
  <c r="J115" i="72" s="1"/>
  <c r="J116" i="72" s="1"/>
  <c r="J117" i="72" s="1"/>
  <c r="J118" i="72" s="1"/>
  <c r="J119" i="72" s="1"/>
  <c r="J120" i="72" s="1"/>
  <c r="J121" i="72" s="1"/>
  <c r="J122" i="72" s="1"/>
  <c r="J123" i="72" s="1"/>
  <c r="J124" i="72" s="1"/>
  <c r="J125" i="72" s="1"/>
  <c r="J126" i="72" s="1"/>
  <c r="J127" i="72" s="1"/>
  <c r="J128" i="72" s="1"/>
  <c r="J129" i="72" s="1"/>
  <c r="J130" i="72" s="1"/>
  <c r="J131" i="72" s="1"/>
  <c r="J132" i="72" s="1"/>
  <c r="J133" i="72" s="1"/>
  <c r="J134" i="72" s="1"/>
  <c r="J135" i="72" s="1"/>
  <c r="J136" i="72" s="1"/>
  <c r="J137" i="72" s="1"/>
  <c r="J138" i="72" s="1"/>
  <c r="J139" i="72" s="1"/>
  <c r="J140" i="72" s="1"/>
  <c r="J141" i="72" s="1"/>
  <c r="J142" i="72" s="1"/>
  <c r="J143" i="72" s="1"/>
  <c r="J144" i="72" s="1"/>
  <c r="J145" i="72" s="1"/>
  <c r="J146" i="72" s="1"/>
  <c r="J147" i="72" s="1"/>
  <c r="J148" i="72" s="1"/>
  <c r="J149" i="72" s="1"/>
  <c r="J150" i="72" s="1"/>
  <c r="J151" i="72" s="1"/>
  <c r="J152" i="72" s="1"/>
  <c r="J153" i="72" s="1"/>
  <c r="J154" i="72" s="1"/>
  <c r="J155" i="72" s="1"/>
  <c r="J156" i="72" s="1"/>
  <c r="J157" i="72" s="1"/>
  <c r="J158" i="72" s="1"/>
  <c r="J159" i="72" s="1"/>
  <c r="J160" i="72" s="1"/>
  <c r="J161" i="72" s="1"/>
  <c r="J162" i="72" s="1"/>
  <c r="J163" i="72" s="1"/>
  <c r="J164" i="72" s="1"/>
  <c r="J165" i="72" s="1"/>
  <c r="J166" i="72" s="1"/>
  <c r="J167" i="72" s="1"/>
  <c r="J168" i="72" s="1"/>
  <c r="J169" i="72" s="1"/>
  <c r="J170" i="72" s="1"/>
  <c r="J171" i="72" s="1"/>
  <c r="J172" i="72" s="1"/>
  <c r="J173" i="72" s="1"/>
  <c r="J174" i="72" s="1"/>
  <c r="J175" i="72" s="1"/>
  <c r="J176" i="72" s="1"/>
  <c r="J177" i="72" s="1"/>
  <c r="J178" i="72" s="1"/>
  <c r="J179" i="72" s="1"/>
  <c r="J180" i="72" s="1"/>
  <c r="J181" i="72" s="1"/>
  <c r="J182" i="72" s="1"/>
  <c r="J183" i="72" s="1"/>
  <c r="J184" i="72" s="1"/>
  <c r="J185" i="72" s="1"/>
  <c r="J186" i="72" s="1"/>
  <c r="J187" i="72" s="1"/>
  <c r="J188" i="72" s="1"/>
  <c r="J189" i="72" s="1"/>
  <c r="J190" i="72" s="1"/>
  <c r="J191" i="72" s="1"/>
  <c r="J192" i="72" s="1"/>
  <c r="J193" i="72" s="1"/>
  <c r="J194" i="72" s="1"/>
  <c r="J195" i="72" s="1"/>
  <c r="J196" i="72" s="1"/>
  <c r="J197" i="72" s="1"/>
  <c r="J198" i="72" s="1"/>
  <c r="J199" i="72" s="1"/>
  <c r="J200" i="72" s="1"/>
  <c r="J201" i="72" s="1"/>
  <c r="J202" i="72" s="1"/>
  <c r="J203" i="72" s="1"/>
  <c r="J204" i="72" s="1"/>
  <c r="J205" i="72" s="1"/>
  <c r="J206" i="72" s="1"/>
  <c r="J207" i="72" s="1"/>
  <c r="J208" i="72" s="1"/>
  <c r="J209" i="72" s="1"/>
  <c r="J210" i="72" s="1"/>
  <c r="J211" i="72" s="1"/>
  <c r="J212" i="72" s="1"/>
  <c r="J213" i="72" s="1"/>
  <c r="J214" i="72" s="1"/>
  <c r="J215" i="72" s="1"/>
  <c r="J216" i="72" s="1"/>
  <c r="J217" i="72" s="1"/>
  <c r="J218" i="72" s="1"/>
  <c r="J219" i="72" s="1"/>
  <c r="J220" i="72" s="1"/>
  <c r="J221" i="72" s="1"/>
  <c r="J222" i="72" s="1"/>
  <c r="J223" i="72" s="1"/>
  <c r="J224" i="72" s="1"/>
  <c r="J225" i="72" s="1"/>
  <c r="J226" i="72" s="1"/>
  <c r="J227" i="72" s="1"/>
  <c r="J228" i="72" s="1"/>
  <c r="J229" i="72" s="1"/>
  <c r="J230" i="72" s="1"/>
  <c r="J231" i="72" s="1"/>
  <c r="J232" i="72" s="1"/>
  <c r="J233" i="72" s="1"/>
  <c r="J234" i="72" s="1"/>
  <c r="J235" i="72" s="1"/>
  <c r="J236" i="72" s="1"/>
  <c r="J237" i="72" s="1"/>
  <c r="J238" i="72" s="1"/>
  <c r="J239" i="72" s="1"/>
  <c r="J240" i="72" s="1"/>
  <c r="J241" i="72" s="1"/>
  <c r="J242" i="72" s="1"/>
  <c r="J243" i="72" s="1"/>
  <c r="J244" i="72" s="1"/>
  <c r="J245" i="72" s="1"/>
  <c r="J246" i="72" s="1"/>
  <c r="J247" i="72" s="1"/>
  <c r="J248" i="72" s="1"/>
  <c r="J249" i="72" s="1"/>
  <c r="J250" i="72" s="1"/>
  <c r="J251" i="72" s="1"/>
  <c r="J252" i="72" s="1"/>
  <c r="J253" i="72" s="1"/>
  <c r="J254" i="72" s="1"/>
  <c r="J255" i="72" s="1"/>
  <c r="J256" i="72" s="1"/>
  <c r="J257" i="72" s="1"/>
  <c r="J258" i="72" s="1"/>
  <c r="J259" i="72" s="1"/>
  <c r="J260" i="72" s="1"/>
  <c r="J261" i="72" s="1"/>
  <c r="J262" i="72" s="1"/>
  <c r="J263" i="72" s="1"/>
  <c r="J264" i="72" s="1"/>
  <c r="J265" i="72" s="1"/>
  <c r="J266" i="72" s="1"/>
  <c r="J267" i="72" s="1"/>
  <c r="J268" i="72" s="1"/>
  <c r="J269" i="72" s="1"/>
  <c r="J270" i="72" s="1"/>
  <c r="J271" i="72" s="1"/>
  <c r="J272" i="72" s="1"/>
  <c r="J273" i="72" s="1"/>
  <c r="J274" i="72" s="1"/>
  <c r="J275" i="72" s="1"/>
  <c r="J276" i="72" s="1"/>
  <c r="J277" i="72" s="1"/>
  <c r="J278" i="72" s="1"/>
  <c r="J279" i="72" s="1"/>
  <c r="J280" i="72" s="1"/>
  <c r="J281" i="72" s="1"/>
  <c r="J282" i="72" s="1"/>
  <c r="J283" i="72" s="1"/>
  <c r="J284" i="72" s="1"/>
  <c r="J285" i="72" s="1"/>
  <c r="J286" i="72" s="1"/>
  <c r="J287" i="72" s="1"/>
  <c r="J288" i="72" s="1"/>
  <c r="J289" i="72" s="1"/>
  <c r="J290" i="72" s="1"/>
  <c r="J291" i="72" s="1"/>
  <c r="J292" i="72" s="1"/>
  <c r="J293" i="72" s="1"/>
  <c r="J294" i="72" s="1"/>
  <c r="J295" i="72" s="1"/>
  <c r="J296" i="72" s="1"/>
  <c r="J297" i="72" s="1"/>
  <c r="J298" i="72" s="1"/>
  <c r="J299" i="72" s="1"/>
  <c r="J300" i="72" s="1"/>
  <c r="J301" i="72" s="1"/>
  <c r="J302" i="72" s="1"/>
  <c r="J303" i="72" s="1"/>
  <c r="J304" i="72" s="1"/>
  <c r="J305" i="72" s="1"/>
  <c r="J306" i="72" s="1"/>
  <c r="J307" i="72" s="1"/>
  <c r="J308" i="72" s="1"/>
  <c r="J309" i="72" s="1"/>
  <c r="J310" i="72" s="1"/>
  <c r="J311" i="72" s="1"/>
  <c r="J312" i="72" s="1"/>
  <c r="J313" i="72" s="1"/>
  <c r="J314" i="72" s="1"/>
  <c r="J315" i="72" s="1"/>
  <c r="J316" i="72" s="1"/>
  <c r="J317" i="72" s="1"/>
  <c r="J318" i="72" s="1"/>
  <c r="J319" i="72" s="1"/>
  <c r="J320" i="72" s="1"/>
  <c r="J321" i="72" s="1"/>
  <c r="J322" i="72" s="1"/>
  <c r="J323" i="72" s="1"/>
  <c r="J324" i="72" s="1"/>
  <c r="J325" i="72" s="1"/>
  <c r="J326" i="72" s="1"/>
  <c r="J327" i="72" s="1"/>
  <c r="J328" i="72" s="1"/>
  <c r="J329" i="72" s="1"/>
  <c r="J330" i="72" s="1"/>
  <c r="J331" i="72" s="1"/>
  <c r="J332" i="72" s="1"/>
  <c r="J333" i="72" s="1"/>
  <c r="J334" i="72" s="1"/>
  <c r="J335" i="72" s="1"/>
  <c r="J336" i="72" s="1"/>
  <c r="J337" i="72" s="1"/>
  <c r="J338" i="72" s="1"/>
  <c r="J339" i="72" s="1"/>
  <c r="J340" i="72" s="1"/>
  <c r="J341" i="72" s="1"/>
  <c r="J342" i="72" s="1"/>
  <c r="J343" i="72" s="1"/>
  <c r="J344" i="72" s="1"/>
  <c r="J345" i="72" s="1"/>
  <c r="J346" i="72" s="1"/>
  <c r="J347" i="72" s="1"/>
  <c r="J348" i="72" s="1"/>
  <c r="J349" i="72" s="1"/>
  <c r="J350" i="72" s="1"/>
  <c r="J351" i="72" s="1"/>
  <c r="J352" i="72" s="1"/>
  <c r="J353" i="72" s="1"/>
  <c r="J354" i="72" s="1"/>
  <c r="J355" i="72" s="1"/>
  <c r="J356" i="72" s="1"/>
  <c r="J357" i="72" s="1"/>
  <c r="J358" i="72" s="1"/>
  <c r="J359" i="72" s="1"/>
  <c r="J360" i="72" s="1"/>
  <c r="J361" i="72" s="1"/>
  <c r="J4" i="72"/>
  <c r="J3" i="72"/>
  <c r="J2750" i="72" l="1"/>
  <c r="J1721" i="72"/>
  <c r="J365" i="72"/>
  <c r="L20" i="71"/>
  <c r="L21" i="71"/>
  <c r="J2751" i="72" l="1"/>
  <c r="J1722" i="72"/>
  <c r="J366" i="72"/>
  <c r="F19" i="71"/>
  <c r="L8" i="71"/>
  <c r="L9" i="71"/>
  <c r="L13" i="71"/>
  <c r="L14" i="71"/>
  <c r="L15" i="71"/>
  <c r="L16" i="71"/>
  <c r="L17" i="71"/>
  <c r="L18" i="71"/>
  <c r="L5" i="71"/>
  <c r="F15" i="71"/>
  <c r="G148" i="69"/>
  <c r="J2752" i="72" l="1"/>
  <c r="J1723" i="72"/>
  <c r="J367" i="72"/>
  <c r="L19" i="71"/>
  <c r="L7" i="71"/>
  <c r="L6" i="71"/>
  <c r="J4" i="71"/>
  <c r="I4" i="71"/>
  <c r="H4" i="71"/>
  <c r="G4" i="71"/>
  <c r="F4" i="71"/>
  <c r="D3" i="71"/>
  <c r="D21" i="71" l="1"/>
  <c r="D10" i="71"/>
  <c r="D11" i="71"/>
  <c r="D14" i="71"/>
  <c r="D15" i="71"/>
  <c r="D19" i="71"/>
  <c r="D20" i="71"/>
  <c r="D12" i="71"/>
  <c r="F9" i="71"/>
  <c r="A1" i="72"/>
  <c r="B2" i="72" s="1"/>
  <c r="J2753" i="72"/>
  <c r="J1724" i="72"/>
  <c r="J368" i="72"/>
  <c r="D5" i="71"/>
  <c r="D7" i="71"/>
  <c r="D9" i="71"/>
  <c r="D6" i="71"/>
  <c r="F8" i="71"/>
  <c r="K2" i="72" s="1"/>
  <c r="C3" i="71"/>
  <c r="G160" i="69"/>
  <c r="F160" i="69"/>
  <c r="G97" i="69"/>
  <c r="F97" i="69"/>
  <c r="D8" i="71" l="1"/>
  <c r="K3" i="72"/>
  <c r="L3" i="72" s="1"/>
  <c r="M3" i="72" s="1"/>
  <c r="N3" i="72" s="1"/>
  <c r="O3" i="72" s="1"/>
  <c r="K19" i="72"/>
  <c r="L19" i="72" s="1"/>
  <c r="M19" i="72" s="1"/>
  <c r="N19" i="72" s="1"/>
  <c r="O19" i="72" s="1"/>
  <c r="K35" i="72"/>
  <c r="L35" i="72" s="1"/>
  <c r="M35" i="72" s="1"/>
  <c r="N35" i="72" s="1"/>
  <c r="O35" i="72" s="1"/>
  <c r="K51" i="72"/>
  <c r="L51" i="72" s="1"/>
  <c r="M51" i="72" s="1"/>
  <c r="N51" i="72" s="1"/>
  <c r="O51" i="72" s="1"/>
  <c r="K67" i="72"/>
  <c r="L67" i="72" s="1"/>
  <c r="M67" i="72" s="1"/>
  <c r="N67" i="72" s="1"/>
  <c r="O67" i="72" s="1"/>
  <c r="K83" i="72"/>
  <c r="L83" i="72" s="1"/>
  <c r="M83" i="72" s="1"/>
  <c r="N83" i="72" s="1"/>
  <c r="O83" i="72" s="1"/>
  <c r="K99" i="72"/>
  <c r="L99" i="72" s="1"/>
  <c r="M99" i="72" s="1"/>
  <c r="N99" i="72" s="1"/>
  <c r="O99" i="72" s="1"/>
  <c r="K115" i="72"/>
  <c r="L115" i="72" s="1"/>
  <c r="M115" i="72" s="1"/>
  <c r="N115" i="72" s="1"/>
  <c r="O115" i="72" s="1"/>
  <c r="K131" i="72"/>
  <c r="L131" i="72" s="1"/>
  <c r="M131" i="72" s="1"/>
  <c r="N131" i="72" s="1"/>
  <c r="O131" i="72" s="1"/>
  <c r="K147" i="72"/>
  <c r="L147" i="72" s="1"/>
  <c r="M147" i="72" s="1"/>
  <c r="N147" i="72" s="1"/>
  <c r="O147" i="72" s="1"/>
  <c r="K163" i="72"/>
  <c r="L163" i="72" s="1"/>
  <c r="M163" i="72" s="1"/>
  <c r="N163" i="72" s="1"/>
  <c r="O163" i="72" s="1"/>
  <c r="K179" i="72"/>
  <c r="L179" i="72" s="1"/>
  <c r="M179" i="72" s="1"/>
  <c r="N179" i="72" s="1"/>
  <c r="O179" i="72" s="1"/>
  <c r="K195" i="72"/>
  <c r="L195" i="72" s="1"/>
  <c r="M195" i="72" s="1"/>
  <c r="N195" i="72" s="1"/>
  <c r="O195" i="72" s="1"/>
  <c r="K211" i="72"/>
  <c r="L211" i="72" s="1"/>
  <c r="M211" i="72" s="1"/>
  <c r="N211" i="72" s="1"/>
  <c r="O211" i="72" s="1"/>
  <c r="K227" i="72"/>
  <c r="L227" i="72" s="1"/>
  <c r="M227" i="72" s="1"/>
  <c r="N227" i="72" s="1"/>
  <c r="O227" i="72" s="1"/>
  <c r="K243" i="72"/>
  <c r="L243" i="72" s="1"/>
  <c r="M243" i="72" s="1"/>
  <c r="N243" i="72" s="1"/>
  <c r="O243" i="72" s="1"/>
  <c r="K259" i="72"/>
  <c r="L259" i="72" s="1"/>
  <c r="M259" i="72" s="1"/>
  <c r="N259" i="72" s="1"/>
  <c r="O259" i="72" s="1"/>
  <c r="K275" i="72"/>
  <c r="L275" i="72" s="1"/>
  <c r="M275" i="72" s="1"/>
  <c r="N275" i="72" s="1"/>
  <c r="O275" i="72" s="1"/>
  <c r="K291" i="72"/>
  <c r="L291" i="72" s="1"/>
  <c r="M291" i="72" s="1"/>
  <c r="N291" i="72" s="1"/>
  <c r="O291" i="72" s="1"/>
  <c r="K307" i="72"/>
  <c r="L307" i="72" s="1"/>
  <c r="M307" i="72" s="1"/>
  <c r="N307" i="72" s="1"/>
  <c r="O307" i="72" s="1"/>
  <c r="K323" i="72"/>
  <c r="L323" i="72" s="1"/>
  <c r="M323" i="72" s="1"/>
  <c r="N323" i="72" s="1"/>
  <c r="O323" i="72" s="1"/>
  <c r="K339" i="72"/>
  <c r="L339" i="72" s="1"/>
  <c r="M339" i="72" s="1"/>
  <c r="N339" i="72" s="1"/>
  <c r="O339" i="72" s="1"/>
  <c r="K355" i="72"/>
  <c r="L355" i="72" s="1"/>
  <c r="M355" i="72" s="1"/>
  <c r="N355" i="72" s="1"/>
  <c r="O355" i="72" s="1"/>
  <c r="K371" i="72"/>
  <c r="L371" i="72" s="1"/>
  <c r="K387" i="72"/>
  <c r="L387" i="72" s="1"/>
  <c r="K403" i="72"/>
  <c r="L403" i="72" s="1"/>
  <c r="K419" i="72"/>
  <c r="L419" i="72" s="1"/>
  <c r="K435" i="72"/>
  <c r="L435" i="72" s="1"/>
  <c r="K451" i="72"/>
  <c r="L451" i="72" s="1"/>
  <c r="K467" i="72"/>
  <c r="L467" i="72" s="1"/>
  <c r="K483" i="72"/>
  <c r="L483" i="72" s="1"/>
  <c r="K499" i="72"/>
  <c r="L499" i="72" s="1"/>
  <c r="K515" i="72"/>
  <c r="L515" i="72" s="1"/>
  <c r="K531" i="72"/>
  <c r="L531" i="72" s="1"/>
  <c r="K547" i="72"/>
  <c r="L547" i="72" s="1"/>
  <c r="K563" i="72"/>
  <c r="L563" i="72" s="1"/>
  <c r="K579" i="72"/>
  <c r="L579" i="72" s="1"/>
  <c r="K595" i="72"/>
  <c r="L595" i="72" s="1"/>
  <c r="K611" i="72"/>
  <c r="L611" i="72" s="1"/>
  <c r="K627" i="72"/>
  <c r="L627" i="72" s="1"/>
  <c r="K643" i="72"/>
  <c r="L643" i="72" s="1"/>
  <c r="K659" i="72"/>
  <c r="L659" i="72" s="1"/>
  <c r="K675" i="72"/>
  <c r="L675" i="72" s="1"/>
  <c r="K691" i="72"/>
  <c r="L691" i="72" s="1"/>
  <c r="K707" i="72"/>
  <c r="L707" i="72" s="1"/>
  <c r="K723" i="72"/>
  <c r="L723" i="72" s="1"/>
  <c r="K739" i="72"/>
  <c r="L739" i="72" s="1"/>
  <c r="K755" i="72"/>
  <c r="L755" i="72" s="1"/>
  <c r="K771" i="72"/>
  <c r="L771" i="72" s="1"/>
  <c r="K787" i="72"/>
  <c r="L787" i="72" s="1"/>
  <c r="K803" i="72"/>
  <c r="L803" i="72" s="1"/>
  <c r="K819" i="72"/>
  <c r="L819" i="72" s="1"/>
  <c r="K835" i="72"/>
  <c r="L835" i="72" s="1"/>
  <c r="K851" i="72"/>
  <c r="L851" i="72" s="1"/>
  <c r="K867" i="72"/>
  <c r="L867" i="72" s="1"/>
  <c r="K883" i="72"/>
  <c r="L883" i="72" s="1"/>
  <c r="K899" i="72"/>
  <c r="L899" i="72" s="1"/>
  <c r="K915" i="72"/>
  <c r="L915" i="72" s="1"/>
  <c r="K931" i="72"/>
  <c r="L931" i="72" s="1"/>
  <c r="K947" i="72"/>
  <c r="L947" i="72" s="1"/>
  <c r="K963" i="72"/>
  <c r="L963" i="72" s="1"/>
  <c r="K979" i="72"/>
  <c r="L979" i="72" s="1"/>
  <c r="K995" i="72"/>
  <c r="L995" i="72" s="1"/>
  <c r="K1011" i="72"/>
  <c r="L1011" i="72" s="1"/>
  <c r="K1027" i="72"/>
  <c r="L1027" i="72" s="1"/>
  <c r="K1043" i="72"/>
  <c r="L1043" i="72" s="1"/>
  <c r="K1059" i="72"/>
  <c r="L1059" i="72" s="1"/>
  <c r="K1075" i="72"/>
  <c r="L1075" i="72" s="1"/>
  <c r="K1091" i="72"/>
  <c r="L1091" i="72" s="1"/>
  <c r="K1107" i="72"/>
  <c r="L1107" i="72" s="1"/>
  <c r="K1123" i="72"/>
  <c r="L1123" i="72" s="1"/>
  <c r="K1139" i="72"/>
  <c r="L1139" i="72" s="1"/>
  <c r="K1155" i="72"/>
  <c r="L1155" i="72" s="1"/>
  <c r="K1171" i="72"/>
  <c r="L1171" i="72" s="1"/>
  <c r="K1187" i="72"/>
  <c r="L1187" i="72" s="1"/>
  <c r="K1203" i="72"/>
  <c r="L1203" i="72" s="1"/>
  <c r="K1219" i="72"/>
  <c r="L1219" i="72" s="1"/>
  <c r="K1235" i="72"/>
  <c r="L1235" i="72" s="1"/>
  <c r="K1251" i="72"/>
  <c r="L1251" i="72" s="1"/>
  <c r="K1267" i="72"/>
  <c r="L1267" i="72" s="1"/>
  <c r="K1283" i="72"/>
  <c r="L1283" i="72" s="1"/>
  <c r="K1299" i="72"/>
  <c r="L1299" i="72" s="1"/>
  <c r="K1315" i="72"/>
  <c r="L1315" i="72" s="1"/>
  <c r="K1331" i="72"/>
  <c r="L1331" i="72" s="1"/>
  <c r="K1347" i="72"/>
  <c r="L1347" i="72" s="1"/>
  <c r="K4" i="72"/>
  <c r="L4" i="72" s="1"/>
  <c r="M4" i="72" s="1"/>
  <c r="N4" i="72" s="1"/>
  <c r="O4" i="72" s="1"/>
  <c r="K20" i="72"/>
  <c r="L20" i="72" s="1"/>
  <c r="M20" i="72" s="1"/>
  <c r="N20" i="72" s="1"/>
  <c r="O20" i="72" s="1"/>
  <c r="K36" i="72"/>
  <c r="L36" i="72" s="1"/>
  <c r="M36" i="72" s="1"/>
  <c r="N36" i="72" s="1"/>
  <c r="O36" i="72" s="1"/>
  <c r="K52" i="72"/>
  <c r="L52" i="72" s="1"/>
  <c r="M52" i="72" s="1"/>
  <c r="N52" i="72" s="1"/>
  <c r="O52" i="72" s="1"/>
  <c r="K68" i="72"/>
  <c r="L68" i="72" s="1"/>
  <c r="M68" i="72" s="1"/>
  <c r="N68" i="72" s="1"/>
  <c r="O68" i="72" s="1"/>
  <c r="K84" i="72"/>
  <c r="L84" i="72" s="1"/>
  <c r="M84" i="72" s="1"/>
  <c r="N84" i="72" s="1"/>
  <c r="O84" i="72" s="1"/>
  <c r="K100" i="72"/>
  <c r="L100" i="72" s="1"/>
  <c r="M100" i="72" s="1"/>
  <c r="N100" i="72" s="1"/>
  <c r="O100" i="72" s="1"/>
  <c r="K116" i="72"/>
  <c r="L116" i="72" s="1"/>
  <c r="M116" i="72" s="1"/>
  <c r="N116" i="72" s="1"/>
  <c r="O116" i="72" s="1"/>
  <c r="K132" i="72"/>
  <c r="L132" i="72" s="1"/>
  <c r="M132" i="72" s="1"/>
  <c r="N132" i="72" s="1"/>
  <c r="O132" i="72" s="1"/>
  <c r="K5" i="72"/>
  <c r="L5" i="72" s="1"/>
  <c r="M5" i="72" s="1"/>
  <c r="N5" i="72" s="1"/>
  <c r="O5" i="72" s="1"/>
  <c r="K21" i="72"/>
  <c r="L21" i="72" s="1"/>
  <c r="M21" i="72" s="1"/>
  <c r="N21" i="72" s="1"/>
  <c r="O21" i="72" s="1"/>
  <c r="K37" i="72"/>
  <c r="L37" i="72" s="1"/>
  <c r="M37" i="72" s="1"/>
  <c r="N37" i="72" s="1"/>
  <c r="O37" i="72" s="1"/>
  <c r="K53" i="72"/>
  <c r="L53" i="72" s="1"/>
  <c r="M53" i="72" s="1"/>
  <c r="N53" i="72" s="1"/>
  <c r="O53" i="72" s="1"/>
  <c r="K69" i="72"/>
  <c r="L69" i="72" s="1"/>
  <c r="M69" i="72" s="1"/>
  <c r="N69" i="72" s="1"/>
  <c r="O69" i="72" s="1"/>
  <c r="K85" i="72"/>
  <c r="L85" i="72" s="1"/>
  <c r="M85" i="72" s="1"/>
  <c r="N85" i="72" s="1"/>
  <c r="O85" i="72" s="1"/>
  <c r="K101" i="72"/>
  <c r="L101" i="72" s="1"/>
  <c r="M101" i="72" s="1"/>
  <c r="N101" i="72" s="1"/>
  <c r="O101" i="72" s="1"/>
  <c r="K117" i="72"/>
  <c r="L117" i="72" s="1"/>
  <c r="M117" i="72" s="1"/>
  <c r="N117" i="72" s="1"/>
  <c r="O117" i="72" s="1"/>
  <c r="K133" i="72"/>
  <c r="L133" i="72" s="1"/>
  <c r="M133" i="72" s="1"/>
  <c r="N133" i="72" s="1"/>
  <c r="O133" i="72" s="1"/>
  <c r="K149" i="72"/>
  <c r="L149" i="72" s="1"/>
  <c r="M149" i="72" s="1"/>
  <c r="N149" i="72" s="1"/>
  <c r="O149" i="72" s="1"/>
  <c r="K165" i="72"/>
  <c r="L165" i="72" s="1"/>
  <c r="M165" i="72" s="1"/>
  <c r="N165" i="72" s="1"/>
  <c r="O165" i="72" s="1"/>
  <c r="K181" i="72"/>
  <c r="L181" i="72" s="1"/>
  <c r="M181" i="72" s="1"/>
  <c r="N181" i="72" s="1"/>
  <c r="O181" i="72" s="1"/>
  <c r="K197" i="72"/>
  <c r="L197" i="72" s="1"/>
  <c r="M197" i="72" s="1"/>
  <c r="N197" i="72" s="1"/>
  <c r="O197" i="72" s="1"/>
  <c r="K213" i="72"/>
  <c r="L213" i="72" s="1"/>
  <c r="M213" i="72" s="1"/>
  <c r="N213" i="72" s="1"/>
  <c r="O213" i="72" s="1"/>
  <c r="K229" i="72"/>
  <c r="L229" i="72" s="1"/>
  <c r="M229" i="72" s="1"/>
  <c r="N229" i="72" s="1"/>
  <c r="O229" i="72" s="1"/>
  <c r="K245" i="72"/>
  <c r="L245" i="72" s="1"/>
  <c r="M245" i="72" s="1"/>
  <c r="N245" i="72" s="1"/>
  <c r="O245" i="72" s="1"/>
  <c r="K261" i="72"/>
  <c r="L261" i="72" s="1"/>
  <c r="M261" i="72" s="1"/>
  <c r="N261" i="72" s="1"/>
  <c r="O261" i="72" s="1"/>
  <c r="K277" i="72"/>
  <c r="L277" i="72" s="1"/>
  <c r="M277" i="72" s="1"/>
  <c r="N277" i="72" s="1"/>
  <c r="O277" i="72" s="1"/>
  <c r="K293" i="72"/>
  <c r="L293" i="72" s="1"/>
  <c r="M293" i="72" s="1"/>
  <c r="N293" i="72" s="1"/>
  <c r="O293" i="72" s="1"/>
  <c r="K309" i="72"/>
  <c r="L309" i="72" s="1"/>
  <c r="M309" i="72" s="1"/>
  <c r="N309" i="72" s="1"/>
  <c r="O309" i="72" s="1"/>
  <c r="K325" i="72"/>
  <c r="L325" i="72" s="1"/>
  <c r="M325" i="72" s="1"/>
  <c r="N325" i="72" s="1"/>
  <c r="O325" i="72" s="1"/>
  <c r="K341" i="72"/>
  <c r="L341" i="72" s="1"/>
  <c r="M341" i="72" s="1"/>
  <c r="N341" i="72" s="1"/>
  <c r="O341" i="72" s="1"/>
  <c r="K357" i="72"/>
  <c r="L357" i="72" s="1"/>
  <c r="M357" i="72" s="1"/>
  <c r="N357" i="72" s="1"/>
  <c r="O357" i="72" s="1"/>
  <c r="K373" i="72"/>
  <c r="L373" i="72" s="1"/>
  <c r="K389" i="72"/>
  <c r="L389" i="72" s="1"/>
  <c r="K405" i="72"/>
  <c r="L405" i="72" s="1"/>
  <c r="K421" i="72"/>
  <c r="L421" i="72" s="1"/>
  <c r="K437" i="72"/>
  <c r="L437" i="72" s="1"/>
  <c r="K453" i="72"/>
  <c r="L453" i="72" s="1"/>
  <c r="K469" i="72"/>
  <c r="L469" i="72" s="1"/>
  <c r="K485" i="72"/>
  <c r="L485" i="72" s="1"/>
  <c r="K501" i="72"/>
  <c r="L501" i="72" s="1"/>
  <c r="K517" i="72"/>
  <c r="L517" i="72" s="1"/>
  <c r="K533" i="72"/>
  <c r="L533" i="72" s="1"/>
  <c r="K549" i="72"/>
  <c r="L549" i="72" s="1"/>
  <c r="K565" i="72"/>
  <c r="L565" i="72" s="1"/>
  <c r="K581" i="72"/>
  <c r="L581" i="72" s="1"/>
  <c r="K597" i="72"/>
  <c r="L597" i="72" s="1"/>
  <c r="K613" i="72"/>
  <c r="L613" i="72" s="1"/>
  <c r="K629" i="72"/>
  <c r="L629" i="72" s="1"/>
  <c r="K645" i="72"/>
  <c r="L645" i="72" s="1"/>
  <c r="K661" i="72"/>
  <c r="L661" i="72" s="1"/>
  <c r="K677" i="72"/>
  <c r="L677" i="72" s="1"/>
  <c r="K693" i="72"/>
  <c r="L693" i="72" s="1"/>
  <c r="K709" i="72"/>
  <c r="L709" i="72" s="1"/>
  <c r="K725" i="72"/>
  <c r="L725" i="72" s="1"/>
  <c r="K741" i="72"/>
  <c r="L741" i="72" s="1"/>
  <c r="K757" i="72"/>
  <c r="L757" i="72" s="1"/>
  <c r="K773" i="72"/>
  <c r="L773" i="72" s="1"/>
  <c r="K789" i="72"/>
  <c r="L789" i="72" s="1"/>
  <c r="K805" i="72"/>
  <c r="L805" i="72" s="1"/>
  <c r="K821" i="72"/>
  <c r="L821" i="72" s="1"/>
  <c r="K837" i="72"/>
  <c r="L837" i="72" s="1"/>
  <c r="K853" i="72"/>
  <c r="L853" i="72" s="1"/>
  <c r="K869" i="72"/>
  <c r="L869" i="72" s="1"/>
  <c r="K885" i="72"/>
  <c r="L885" i="72" s="1"/>
  <c r="K901" i="72"/>
  <c r="L901" i="72" s="1"/>
  <c r="K917" i="72"/>
  <c r="L917" i="72" s="1"/>
  <c r="K933" i="72"/>
  <c r="L933" i="72" s="1"/>
  <c r="K949" i="72"/>
  <c r="L949" i="72" s="1"/>
  <c r="K965" i="72"/>
  <c r="L965" i="72" s="1"/>
  <c r="K981" i="72"/>
  <c r="L981" i="72" s="1"/>
  <c r="K997" i="72"/>
  <c r="L997" i="72" s="1"/>
  <c r="K1013" i="72"/>
  <c r="L1013" i="72" s="1"/>
  <c r="K1029" i="72"/>
  <c r="L1029" i="72" s="1"/>
  <c r="K1045" i="72"/>
  <c r="L1045" i="72" s="1"/>
  <c r="K1061" i="72"/>
  <c r="L1061" i="72" s="1"/>
  <c r="K1077" i="72"/>
  <c r="L1077" i="72" s="1"/>
  <c r="K1093" i="72"/>
  <c r="L1093" i="72" s="1"/>
  <c r="K1109" i="72"/>
  <c r="L1109" i="72" s="1"/>
  <c r="K1125" i="72"/>
  <c r="L1125" i="72" s="1"/>
  <c r="K1141" i="72"/>
  <c r="L1141" i="72" s="1"/>
  <c r="K1157" i="72"/>
  <c r="L1157" i="72" s="1"/>
  <c r="K1173" i="72"/>
  <c r="L1173" i="72" s="1"/>
  <c r="K1189" i="72"/>
  <c r="L1189" i="72" s="1"/>
  <c r="K1205" i="72"/>
  <c r="L1205" i="72" s="1"/>
  <c r="K1221" i="72"/>
  <c r="L1221" i="72" s="1"/>
  <c r="K1237" i="72"/>
  <c r="L1237" i="72" s="1"/>
  <c r="K1253" i="72"/>
  <c r="L1253" i="72" s="1"/>
  <c r="K1269" i="72"/>
  <c r="L1269" i="72" s="1"/>
  <c r="K1285" i="72"/>
  <c r="L1285" i="72" s="1"/>
  <c r="K1301" i="72"/>
  <c r="L1301" i="72" s="1"/>
  <c r="K1317" i="72"/>
  <c r="L1317" i="72" s="1"/>
  <c r="K6" i="72"/>
  <c r="L6" i="72" s="1"/>
  <c r="M6" i="72" s="1"/>
  <c r="N6" i="72" s="1"/>
  <c r="O6" i="72" s="1"/>
  <c r="K7" i="72"/>
  <c r="L7" i="72" s="1"/>
  <c r="M7" i="72" s="1"/>
  <c r="N7" i="72" s="1"/>
  <c r="O7" i="72" s="1"/>
  <c r="K23" i="72"/>
  <c r="L23" i="72" s="1"/>
  <c r="M23" i="72" s="1"/>
  <c r="N23" i="72" s="1"/>
  <c r="O23" i="72" s="1"/>
  <c r="K39" i="72"/>
  <c r="L39" i="72" s="1"/>
  <c r="M39" i="72" s="1"/>
  <c r="N39" i="72" s="1"/>
  <c r="O39" i="72" s="1"/>
  <c r="K55" i="72"/>
  <c r="L55" i="72" s="1"/>
  <c r="M55" i="72" s="1"/>
  <c r="N55" i="72" s="1"/>
  <c r="O55" i="72" s="1"/>
  <c r="K71" i="72"/>
  <c r="L71" i="72" s="1"/>
  <c r="M71" i="72" s="1"/>
  <c r="N71" i="72" s="1"/>
  <c r="O71" i="72" s="1"/>
  <c r="K87" i="72"/>
  <c r="L87" i="72" s="1"/>
  <c r="M87" i="72" s="1"/>
  <c r="N87" i="72" s="1"/>
  <c r="O87" i="72" s="1"/>
  <c r="K103" i="72"/>
  <c r="L103" i="72" s="1"/>
  <c r="M103" i="72" s="1"/>
  <c r="N103" i="72" s="1"/>
  <c r="O103" i="72" s="1"/>
  <c r="K119" i="72"/>
  <c r="L119" i="72" s="1"/>
  <c r="M119" i="72" s="1"/>
  <c r="N119" i="72" s="1"/>
  <c r="O119" i="72" s="1"/>
  <c r="K135" i="72"/>
  <c r="L135" i="72" s="1"/>
  <c r="M135" i="72" s="1"/>
  <c r="N135" i="72" s="1"/>
  <c r="O135" i="72" s="1"/>
  <c r="K151" i="72"/>
  <c r="L151" i="72" s="1"/>
  <c r="M151" i="72" s="1"/>
  <c r="N151" i="72" s="1"/>
  <c r="O151" i="72" s="1"/>
  <c r="K167" i="72"/>
  <c r="L167" i="72" s="1"/>
  <c r="M167" i="72" s="1"/>
  <c r="N167" i="72" s="1"/>
  <c r="O167" i="72" s="1"/>
  <c r="K183" i="72"/>
  <c r="L183" i="72" s="1"/>
  <c r="M183" i="72" s="1"/>
  <c r="N183" i="72" s="1"/>
  <c r="O183" i="72" s="1"/>
  <c r="K199" i="72"/>
  <c r="L199" i="72" s="1"/>
  <c r="M199" i="72" s="1"/>
  <c r="N199" i="72" s="1"/>
  <c r="O199" i="72" s="1"/>
  <c r="K215" i="72"/>
  <c r="L215" i="72" s="1"/>
  <c r="M215" i="72" s="1"/>
  <c r="N215" i="72" s="1"/>
  <c r="O215" i="72" s="1"/>
  <c r="K231" i="72"/>
  <c r="L231" i="72" s="1"/>
  <c r="M231" i="72" s="1"/>
  <c r="N231" i="72" s="1"/>
  <c r="O231" i="72" s="1"/>
  <c r="K247" i="72"/>
  <c r="L247" i="72" s="1"/>
  <c r="M247" i="72" s="1"/>
  <c r="N247" i="72" s="1"/>
  <c r="O247" i="72" s="1"/>
  <c r="K263" i="72"/>
  <c r="L263" i="72" s="1"/>
  <c r="M263" i="72" s="1"/>
  <c r="N263" i="72" s="1"/>
  <c r="O263" i="72" s="1"/>
  <c r="K279" i="72"/>
  <c r="L279" i="72" s="1"/>
  <c r="M279" i="72" s="1"/>
  <c r="K295" i="72"/>
  <c r="L295" i="72" s="1"/>
  <c r="M295" i="72" s="1"/>
  <c r="N295" i="72" s="1"/>
  <c r="O295" i="72" s="1"/>
  <c r="K311" i="72"/>
  <c r="L311" i="72" s="1"/>
  <c r="M311" i="72" s="1"/>
  <c r="N311" i="72" s="1"/>
  <c r="O311" i="72" s="1"/>
  <c r="K327" i="72"/>
  <c r="L327" i="72" s="1"/>
  <c r="M327" i="72" s="1"/>
  <c r="N327" i="72" s="1"/>
  <c r="O327" i="72" s="1"/>
  <c r="K343" i="72"/>
  <c r="L343" i="72" s="1"/>
  <c r="M343" i="72" s="1"/>
  <c r="N343" i="72" s="1"/>
  <c r="O343" i="72" s="1"/>
  <c r="K359" i="72"/>
  <c r="L359" i="72" s="1"/>
  <c r="M359" i="72" s="1"/>
  <c r="N359" i="72" s="1"/>
  <c r="O359" i="72" s="1"/>
  <c r="K375" i="72"/>
  <c r="L375" i="72" s="1"/>
  <c r="K391" i="72"/>
  <c r="L391" i="72" s="1"/>
  <c r="K407" i="72"/>
  <c r="L407" i="72" s="1"/>
  <c r="K423" i="72"/>
  <c r="L423" i="72" s="1"/>
  <c r="K439" i="72"/>
  <c r="L439" i="72" s="1"/>
  <c r="K455" i="72"/>
  <c r="L455" i="72" s="1"/>
  <c r="K471" i="72"/>
  <c r="L471" i="72" s="1"/>
  <c r="K487" i="72"/>
  <c r="L487" i="72" s="1"/>
  <c r="K503" i="72"/>
  <c r="L503" i="72" s="1"/>
  <c r="K519" i="72"/>
  <c r="L519" i="72" s="1"/>
  <c r="K535" i="72"/>
  <c r="L535" i="72" s="1"/>
  <c r="K551" i="72"/>
  <c r="L551" i="72" s="1"/>
  <c r="K567" i="72"/>
  <c r="L567" i="72" s="1"/>
  <c r="K583" i="72"/>
  <c r="L583" i="72" s="1"/>
  <c r="K599" i="72"/>
  <c r="L599" i="72" s="1"/>
  <c r="K615" i="72"/>
  <c r="L615" i="72" s="1"/>
  <c r="K631" i="72"/>
  <c r="L631" i="72" s="1"/>
  <c r="K647" i="72"/>
  <c r="L647" i="72" s="1"/>
  <c r="K663" i="72"/>
  <c r="L663" i="72" s="1"/>
  <c r="K679" i="72"/>
  <c r="L679" i="72" s="1"/>
  <c r="K695" i="72"/>
  <c r="L695" i="72" s="1"/>
  <c r="K711" i="72"/>
  <c r="L711" i="72" s="1"/>
  <c r="K727" i="72"/>
  <c r="L727" i="72" s="1"/>
  <c r="K743" i="72"/>
  <c r="L743" i="72" s="1"/>
  <c r="K759" i="72"/>
  <c r="L759" i="72" s="1"/>
  <c r="K775" i="72"/>
  <c r="L775" i="72" s="1"/>
  <c r="K791" i="72"/>
  <c r="L791" i="72" s="1"/>
  <c r="K807" i="72"/>
  <c r="L807" i="72" s="1"/>
  <c r="K823" i="72"/>
  <c r="L823" i="72" s="1"/>
  <c r="K839" i="72"/>
  <c r="L839" i="72" s="1"/>
  <c r="K855" i="72"/>
  <c r="L855" i="72" s="1"/>
  <c r="K871" i="72"/>
  <c r="L871" i="72" s="1"/>
  <c r="K887" i="72"/>
  <c r="L887" i="72" s="1"/>
  <c r="K903" i="72"/>
  <c r="L903" i="72" s="1"/>
  <c r="K919" i="72"/>
  <c r="L919" i="72" s="1"/>
  <c r="K935" i="72"/>
  <c r="L935" i="72" s="1"/>
  <c r="K951" i="72"/>
  <c r="L951" i="72" s="1"/>
  <c r="K967" i="72"/>
  <c r="L967" i="72" s="1"/>
  <c r="K983" i="72"/>
  <c r="L983" i="72" s="1"/>
  <c r="K999" i="72"/>
  <c r="L999" i="72" s="1"/>
  <c r="K1015" i="72"/>
  <c r="L1015" i="72" s="1"/>
  <c r="K1031" i="72"/>
  <c r="L1031" i="72" s="1"/>
  <c r="K1047" i="72"/>
  <c r="L1047" i="72" s="1"/>
  <c r="K1063" i="72"/>
  <c r="L1063" i="72" s="1"/>
  <c r="K1079" i="72"/>
  <c r="L1079" i="72" s="1"/>
  <c r="K1095" i="72"/>
  <c r="L1095" i="72" s="1"/>
  <c r="K1111" i="72"/>
  <c r="L1111" i="72" s="1"/>
  <c r="K1127" i="72"/>
  <c r="L1127" i="72" s="1"/>
  <c r="K1143" i="72"/>
  <c r="L1143" i="72" s="1"/>
  <c r="K1159" i="72"/>
  <c r="L1159" i="72" s="1"/>
  <c r="K1175" i="72"/>
  <c r="L1175" i="72" s="1"/>
  <c r="K1191" i="72"/>
  <c r="L1191" i="72" s="1"/>
  <c r="K1207" i="72"/>
  <c r="L1207" i="72" s="1"/>
  <c r="K1223" i="72"/>
  <c r="L1223" i="72" s="1"/>
  <c r="K1239" i="72"/>
  <c r="L1239" i="72" s="1"/>
  <c r="K1255" i="72"/>
  <c r="L1255" i="72" s="1"/>
  <c r="K1271" i="72"/>
  <c r="L1271" i="72" s="1"/>
  <c r="K1287" i="72"/>
  <c r="L1287" i="72" s="1"/>
  <c r="K1303" i="72"/>
  <c r="L1303" i="72" s="1"/>
  <c r="K1319" i="72"/>
  <c r="L1319" i="72" s="1"/>
  <c r="K1335" i="72"/>
  <c r="L1335" i="72" s="1"/>
  <c r="K8" i="72"/>
  <c r="L8" i="72" s="1"/>
  <c r="M8" i="72" s="1"/>
  <c r="N8" i="72" s="1"/>
  <c r="O8" i="72" s="1"/>
  <c r="K10" i="72"/>
  <c r="L10" i="72" s="1"/>
  <c r="M10" i="72" s="1"/>
  <c r="N10" i="72" s="1"/>
  <c r="O10" i="72" s="1"/>
  <c r="K26" i="72"/>
  <c r="L26" i="72" s="1"/>
  <c r="M26" i="72" s="1"/>
  <c r="N26" i="72" s="1"/>
  <c r="O26" i="72" s="1"/>
  <c r="K42" i="72"/>
  <c r="L42" i="72" s="1"/>
  <c r="M42" i="72" s="1"/>
  <c r="N42" i="72" s="1"/>
  <c r="O42" i="72" s="1"/>
  <c r="K58" i="72"/>
  <c r="L58" i="72" s="1"/>
  <c r="M58" i="72" s="1"/>
  <c r="N58" i="72" s="1"/>
  <c r="O58" i="72" s="1"/>
  <c r="K74" i="72"/>
  <c r="L74" i="72" s="1"/>
  <c r="M74" i="72" s="1"/>
  <c r="N74" i="72" s="1"/>
  <c r="O74" i="72" s="1"/>
  <c r="K90" i="72"/>
  <c r="L90" i="72" s="1"/>
  <c r="M90" i="72" s="1"/>
  <c r="N90" i="72" s="1"/>
  <c r="O90" i="72" s="1"/>
  <c r="K106" i="72"/>
  <c r="L106" i="72" s="1"/>
  <c r="M106" i="72" s="1"/>
  <c r="N106" i="72" s="1"/>
  <c r="O106" i="72" s="1"/>
  <c r="K122" i="72"/>
  <c r="L122" i="72" s="1"/>
  <c r="M122" i="72" s="1"/>
  <c r="N122" i="72" s="1"/>
  <c r="O122" i="72" s="1"/>
  <c r="K138" i="72"/>
  <c r="L138" i="72" s="1"/>
  <c r="M138" i="72" s="1"/>
  <c r="N138" i="72" s="1"/>
  <c r="O138" i="72" s="1"/>
  <c r="K154" i="72"/>
  <c r="L154" i="72" s="1"/>
  <c r="M154" i="72" s="1"/>
  <c r="N154" i="72" s="1"/>
  <c r="O154" i="72" s="1"/>
  <c r="K170" i="72"/>
  <c r="L170" i="72" s="1"/>
  <c r="M170" i="72" s="1"/>
  <c r="N170" i="72" s="1"/>
  <c r="O170" i="72" s="1"/>
  <c r="K186" i="72"/>
  <c r="L186" i="72" s="1"/>
  <c r="M186" i="72" s="1"/>
  <c r="N186" i="72" s="1"/>
  <c r="O186" i="72" s="1"/>
  <c r="K202" i="72"/>
  <c r="L202" i="72" s="1"/>
  <c r="M202" i="72" s="1"/>
  <c r="N202" i="72" s="1"/>
  <c r="O202" i="72" s="1"/>
  <c r="K218" i="72"/>
  <c r="L218" i="72" s="1"/>
  <c r="M218" i="72" s="1"/>
  <c r="N218" i="72" s="1"/>
  <c r="O218" i="72" s="1"/>
  <c r="K234" i="72"/>
  <c r="L234" i="72" s="1"/>
  <c r="M234" i="72" s="1"/>
  <c r="N234" i="72" s="1"/>
  <c r="O234" i="72" s="1"/>
  <c r="K250" i="72"/>
  <c r="L250" i="72" s="1"/>
  <c r="M250" i="72" s="1"/>
  <c r="N250" i="72" s="1"/>
  <c r="O250" i="72" s="1"/>
  <c r="K266" i="72"/>
  <c r="L266" i="72" s="1"/>
  <c r="M266" i="72" s="1"/>
  <c r="N266" i="72" s="1"/>
  <c r="O266" i="72" s="1"/>
  <c r="K282" i="72"/>
  <c r="L282" i="72" s="1"/>
  <c r="M282" i="72" s="1"/>
  <c r="N282" i="72" s="1"/>
  <c r="O282" i="72" s="1"/>
  <c r="K298" i="72"/>
  <c r="L298" i="72" s="1"/>
  <c r="M298" i="72" s="1"/>
  <c r="N298" i="72" s="1"/>
  <c r="O298" i="72" s="1"/>
  <c r="K314" i="72"/>
  <c r="L314" i="72" s="1"/>
  <c r="M314" i="72" s="1"/>
  <c r="N314" i="72" s="1"/>
  <c r="O314" i="72" s="1"/>
  <c r="K330" i="72"/>
  <c r="L330" i="72" s="1"/>
  <c r="M330" i="72" s="1"/>
  <c r="N330" i="72" s="1"/>
  <c r="O330" i="72" s="1"/>
  <c r="K346" i="72"/>
  <c r="L346" i="72" s="1"/>
  <c r="M346" i="72" s="1"/>
  <c r="N346" i="72" s="1"/>
  <c r="O346" i="72" s="1"/>
  <c r="K362" i="72"/>
  <c r="L362" i="72" s="1"/>
  <c r="M362" i="72" s="1"/>
  <c r="N362" i="72" s="1"/>
  <c r="O362" i="72" s="1"/>
  <c r="K378" i="72"/>
  <c r="L378" i="72" s="1"/>
  <c r="K394" i="72"/>
  <c r="L394" i="72" s="1"/>
  <c r="K410" i="72"/>
  <c r="L410" i="72" s="1"/>
  <c r="K426" i="72"/>
  <c r="L426" i="72" s="1"/>
  <c r="K442" i="72"/>
  <c r="L442" i="72" s="1"/>
  <c r="K458" i="72"/>
  <c r="L458" i="72" s="1"/>
  <c r="K474" i="72"/>
  <c r="L474" i="72" s="1"/>
  <c r="K490" i="72"/>
  <c r="L490" i="72" s="1"/>
  <c r="K506" i="72"/>
  <c r="L506" i="72" s="1"/>
  <c r="K522" i="72"/>
  <c r="L522" i="72" s="1"/>
  <c r="K538" i="72"/>
  <c r="L538" i="72" s="1"/>
  <c r="K554" i="72"/>
  <c r="L554" i="72" s="1"/>
  <c r="K570" i="72"/>
  <c r="L570" i="72" s="1"/>
  <c r="K586" i="72"/>
  <c r="L586" i="72" s="1"/>
  <c r="K602" i="72"/>
  <c r="L602" i="72" s="1"/>
  <c r="K618" i="72"/>
  <c r="L618" i="72" s="1"/>
  <c r="K634" i="72"/>
  <c r="L634" i="72" s="1"/>
  <c r="K650" i="72"/>
  <c r="L650" i="72" s="1"/>
  <c r="K666" i="72"/>
  <c r="L666" i="72" s="1"/>
  <c r="K682" i="72"/>
  <c r="L682" i="72" s="1"/>
  <c r="K698" i="72"/>
  <c r="L698" i="72" s="1"/>
  <c r="K714" i="72"/>
  <c r="L714" i="72" s="1"/>
  <c r="K730" i="72"/>
  <c r="L730" i="72" s="1"/>
  <c r="K746" i="72"/>
  <c r="L746" i="72" s="1"/>
  <c r="K762" i="72"/>
  <c r="L762" i="72" s="1"/>
  <c r="K778" i="72"/>
  <c r="L778" i="72" s="1"/>
  <c r="K794" i="72"/>
  <c r="L794" i="72" s="1"/>
  <c r="K810" i="72"/>
  <c r="L810" i="72" s="1"/>
  <c r="K826" i="72"/>
  <c r="L826" i="72" s="1"/>
  <c r="K842" i="72"/>
  <c r="L842" i="72" s="1"/>
  <c r="K858" i="72"/>
  <c r="L858" i="72" s="1"/>
  <c r="K874" i="72"/>
  <c r="L874" i="72" s="1"/>
  <c r="K890" i="72"/>
  <c r="L890" i="72" s="1"/>
  <c r="K906" i="72"/>
  <c r="L906" i="72" s="1"/>
  <c r="K922" i="72"/>
  <c r="L922" i="72" s="1"/>
  <c r="K938" i="72"/>
  <c r="L938" i="72" s="1"/>
  <c r="K954" i="72"/>
  <c r="L954" i="72" s="1"/>
  <c r="K970" i="72"/>
  <c r="L970" i="72" s="1"/>
  <c r="K986" i="72"/>
  <c r="L986" i="72" s="1"/>
  <c r="K1002" i="72"/>
  <c r="L1002" i="72" s="1"/>
  <c r="K1018" i="72"/>
  <c r="L1018" i="72" s="1"/>
  <c r="K1034" i="72"/>
  <c r="L1034" i="72" s="1"/>
  <c r="K1050" i="72"/>
  <c r="L1050" i="72" s="1"/>
  <c r="K1066" i="72"/>
  <c r="L1066" i="72" s="1"/>
  <c r="K1082" i="72"/>
  <c r="L1082" i="72" s="1"/>
  <c r="K1098" i="72"/>
  <c r="L1098" i="72" s="1"/>
  <c r="K1114" i="72"/>
  <c r="L1114" i="72" s="1"/>
  <c r="K1130" i="72"/>
  <c r="L1130" i="72" s="1"/>
  <c r="K1146" i="72"/>
  <c r="L1146" i="72" s="1"/>
  <c r="K1162" i="72"/>
  <c r="L1162" i="72" s="1"/>
  <c r="K1178" i="72"/>
  <c r="L1178" i="72" s="1"/>
  <c r="K1194" i="72"/>
  <c r="L1194" i="72" s="1"/>
  <c r="K1210" i="72"/>
  <c r="L1210" i="72" s="1"/>
  <c r="K1226" i="72"/>
  <c r="L1226" i="72" s="1"/>
  <c r="K1242" i="72"/>
  <c r="L1242" i="72" s="1"/>
  <c r="K1258" i="72"/>
  <c r="L1258" i="72" s="1"/>
  <c r="K1274" i="72"/>
  <c r="L1274" i="72" s="1"/>
  <c r="K1290" i="72"/>
  <c r="L1290" i="72" s="1"/>
  <c r="K1306" i="72"/>
  <c r="L1306" i="72" s="1"/>
  <c r="K1322" i="72"/>
  <c r="L1322" i="72" s="1"/>
  <c r="K1338" i="72"/>
  <c r="L1338" i="72" s="1"/>
  <c r="K1354" i="72"/>
  <c r="L1354" i="72" s="1"/>
  <c r="K11" i="72"/>
  <c r="L11" i="72" s="1"/>
  <c r="M11" i="72" s="1"/>
  <c r="N11" i="72" s="1"/>
  <c r="O11" i="72" s="1"/>
  <c r="K27" i="72"/>
  <c r="L27" i="72" s="1"/>
  <c r="M27" i="72" s="1"/>
  <c r="N27" i="72" s="1"/>
  <c r="O27" i="72" s="1"/>
  <c r="K43" i="72"/>
  <c r="L43" i="72" s="1"/>
  <c r="M43" i="72" s="1"/>
  <c r="N43" i="72" s="1"/>
  <c r="O43" i="72" s="1"/>
  <c r="K59" i="72"/>
  <c r="L59" i="72" s="1"/>
  <c r="M59" i="72" s="1"/>
  <c r="N59" i="72" s="1"/>
  <c r="O59" i="72" s="1"/>
  <c r="K75" i="72"/>
  <c r="L75" i="72" s="1"/>
  <c r="M75" i="72" s="1"/>
  <c r="N75" i="72" s="1"/>
  <c r="O75" i="72" s="1"/>
  <c r="K91" i="72"/>
  <c r="L91" i="72" s="1"/>
  <c r="M91" i="72" s="1"/>
  <c r="N91" i="72" s="1"/>
  <c r="O91" i="72" s="1"/>
  <c r="K107" i="72"/>
  <c r="L107" i="72" s="1"/>
  <c r="M107" i="72" s="1"/>
  <c r="N107" i="72" s="1"/>
  <c r="O107" i="72" s="1"/>
  <c r="K123" i="72"/>
  <c r="L123" i="72" s="1"/>
  <c r="M123" i="72" s="1"/>
  <c r="N123" i="72" s="1"/>
  <c r="O123" i="72" s="1"/>
  <c r="K139" i="72"/>
  <c r="L139" i="72" s="1"/>
  <c r="M139" i="72" s="1"/>
  <c r="N139" i="72" s="1"/>
  <c r="O139" i="72" s="1"/>
  <c r="K155" i="72"/>
  <c r="L155" i="72" s="1"/>
  <c r="M155" i="72" s="1"/>
  <c r="N155" i="72" s="1"/>
  <c r="O155" i="72" s="1"/>
  <c r="K171" i="72"/>
  <c r="L171" i="72" s="1"/>
  <c r="M171" i="72" s="1"/>
  <c r="N171" i="72" s="1"/>
  <c r="O171" i="72" s="1"/>
  <c r="K187" i="72"/>
  <c r="L187" i="72" s="1"/>
  <c r="M187" i="72" s="1"/>
  <c r="N187" i="72" s="1"/>
  <c r="O187" i="72" s="1"/>
  <c r="K203" i="72"/>
  <c r="L203" i="72" s="1"/>
  <c r="M203" i="72" s="1"/>
  <c r="N203" i="72" s="1"/>
  <c r="O203" i="72" s="1"/>
  <c r="K219" i="72"/>
  <c r="L219" i="72" s="1"/>
  <c r="M219" i="72" s="1"/>
  <c r="N219" i="72" s="1"/>
  <c r="O219" i="72" s="1"/>
  <c r="K235" i="72"/>
  <c r="L235" i="72" s="1"/>
  <c r="M235" i="72" s="1"/>
  <c r="N235" i="72" s="1"/>
  <c r="O235" i="72" s="1"/>
  <c r="K251" i="72"/>
  <c r="L251" i="72" s="1"/>
  <c r="M251" i="72" s="1"/>
  <c r="N251" i="72" s="1"/>
  <c r="O251" i="72" s="1"/>
  <c r="K267" i="72"/>
  <c r="L267" i="72" s="1"/>
  <c r="M267" i="72" s="1"/>
  <c r="N267" i="72" s="1"/>
  <c r="O267" i="72" s="1"/>
  <c r="K283" i="72"/>
  <c r="L283" i="72" s="1"/>
  <c r="M283" i="72" s="1"/>
  <c r="N283" i="72" s="1"/>
  <c r="O283" i="72" s="1"/>
  <c r="K299" i="72"/>
  <c r="L299" i="72" s="1"/>
  <c r="M299" i="72" s="1"/>
  <c r="N299" i="72" s="1"/>
  <c r="O299" i="72" s="1"/>
  <c r="K315" i="72"/>
  <c r="L315" i="72" s="1"/>
  <c r="M315" i="72" s="1"/>
  <c r="N315" i="72" s="1"/>
  <c r="O315" i="72" s="1"/>
  <c r="K331" i="72"/>
  <c r="L331" i="72" s="1"/>
  <c r="M331" i="72" s="1"/>
  <c r="N331" i="72" s="1"/>
  <c r="O331" i="72" s="1"/>
  <c r="K347" i="72"/>
  <c r="L347" i="72" s="1"/>
  <c r="M347" i="72" s="1"/>
  <c r="N347" i="72" s="1"/>
  <c r="O347" i="72" s="1"/>
  <c r="K363" i="72"/>
  <c r="L363" i="72" s="1"/>
  <c r="M363" i="72" s="1"/>
  <c r="N363" i="72" s="1"/>
  <c r="O363" i="72" s="1"/>
  <c r="K379" i="72"/>
  <c r="L379" i="72" s="1"/>
  <c r="K395" i="72"/>
  <c r="L395" i="72" s="1"/>
  <c r="K411" i="72"/>
  <c r="L411" i="72" s="1"/>
  <c r="K427" i="72"/>
  <c r="L427" i="72" s="1"/>
  <c r="K443" i="72"/>
  <c r="L443" i="72" s="1"/>
  <c r="K459" i="72"/>
  <c r="L459" i="72" s="1"/>
  <c r="K475" i="72"/>
  <c r="L475" i="72" s="1"/>
  <c r="K491" i="72"/>
  <c r="L491" i="72" s="1"/>
  <c r="K507" i="72"/>
  <c r="L507" i="72" s="1"/>
  <c r="K523" i="72"/>
  <c r="L523" i="72" s="1"/>
  <c r="K539" i="72"/>
  <c r="L539" i="72" s="1"/>
  <c r="K555" i="72"/>
  <c r="L555" i="72" s="1"/>
  <c r="K571" i="72"/>
  <c r="L571" i="72" s="1"/>
  <c r="K587" i="72"/>
  <c r="L587" i="72" s="1"/>
  <c r="K603" i="72"/>
  <c r="L603" i="72" s="1"/>
  <c r="K619" i="72"/>
  <c r="L619" i="72" s="1"/>
  <c r="K635" i="72"/>
  <c r="L635" i="72" s="1"/>
  <c r="K651" i="72"/>
  <c r="L651" i="72" s="1"/>
  <c r="K667" i="72"/>
  <c r="L667" i="72" s="1"/>
  <c r="K683" i="72"/>
  <c r="L683" i="72" s="1"/>
  <c r="K699" i="72"/>
  <c r="L699" i="72" s="1"/>
  <c r="K715" i="72"/>
  <c r="L715" i="72" s="1"/>
  <c r="K731" i="72"/>
  <c r="L731" i="72" s="1"/>
  <c r="K747" i="72"/>
  <c r="L747" i="72" s="1"/>
  <c r="K763" i="72"/>
  <c r="L763" i="72" s="1"/>
  <c r="K779" i="72"/>
  <c r="L779" i="72" s="1"/>
  <c r="K795" i="72"/>
  <c r="L795" i="72" s="1"/>
  <c r="K811" i="72"/>
  <c r="L811" i="72" s="1"/>
  <c r="K827" i="72"/>
  <c r="L827" i="72" s="1"/>
  <c r="K843" i="72"/>
  <c r="L843" i="72" s="1"/>
  <c r="K859" i="72"/>
  <c r="L859" i="72" s="1"/>
  <c r="K875" i="72"/>
  <c r="L875" i="72" s="1"/>
  <c r="K891" i="72"/>
  <c r="L891" i="72" s="1"/>
  <c r="K907" i="72"/>
  <c r="L907" i="72" s="1"/>
  <c r="K923" i="72"/>
  <c r="L923" i="72" s="1"/>
  <c r="K939" i="72"/>
  <c r="L939" i="72" s="1"/>
  <c r="K955" i="72"/>
  <c r="L955" i="72" s="1"/>
  <c r="K971" i="72"/>
  <c r="L971" i="72" s="1"/>
  <c r="K987" i="72"/>
  <c r="L987" i="72" s="1"/>
  <c r="K1003" i="72"/>
  <c r="L1003" i="72" s="1"/>
  <c r="K1019" i="72"/>
  <c r="L1019" i="72" s="1"/>
  <c r="K1035" i="72"/>
  <c r="L1035" i="72" s="1"/>
  <c r="K1051" i="72"/>
  <c r="L1051" i="72" s="1"/>
  <c r="K1067" i="72"/>
  <c r="L1067" i="72" s="1"/>
  <c r="K1083" i="72"/>
  <c r="L1083" i="72" s="1"/>
  <c r="K1099" i="72"/>
  <c r="L1099" i="72" s="1"/>
  <c r="K1115" i="72"/>
  <c r="L1115" i="72" s="1"/>
  <c r="K1131" i="72"/>
  <c r="L1131" i="72" s="1"/>
  <c r="K1147" i="72"/>
  <c r="L1147" i="72" s="1"/>
  <c r="K1163" i="72"/>
  <c r="L1163" i="72" s="1"/>
  <c r="K1179" i="72"/>
  <c r="L1179" i="72" s="1"/>
  <c r="K1195" i="72"/>
  <c r="L1195" i="72" s="1"/>
  <c r="K1211" i="72"/>
  <c r="L1211" i="72" s="1"/>
  <c r="K1227" i="72"/>
  <c r="L1227" i="72" s="1"/>
  <c r="K1243" i="72"/>
  <c r="L1243" i="72" s="1"/>
  <c r="K12" i="72"/>
  <c r="L12" i="72" s="1"/>
  <c r="M12" i="72" s="1"/>
  <c r="N12" i="72" s="1"/>
  <c r="O12" i="72" s="1"/>
  <c r="K28" i="72"/>
  <c r="L28" i="72" s="1"/>
  <c r="M28" i="72" s="1"/>
  <c r="N28" i="72" s="1"/>
  <c r="O28" i="72" s="1"/>
  <c r="K44" i="72"/>
  <c r="L44" i="72" s="1"/>
  <c r="M44" i="72" s="1"/>
  <c r="N44" i="72" s="1"/>
  <c r="O44" i="72" s="1"/>
  <c r="K60" i="72"/>
  <c r="L60" i="72" s="1"/>
  <c r="M60" i="72" s="1"/>
  <c r="N60" i="72" s="1"/>
  <c r="O60" i="72" s="1"/>
  <c r="K76" i="72"/>
  <c r="L76" i="72" s="1"/>
  <c r="M76" i="72" s="1"/>
  <c r="N76" i="72" s="1"/>
  <c r="O76" i="72" s="1"/>
  <c r="K92" i="72"/>
  <c r="L92" i="72" s="1"/>
  <c r="M92" i="72" s="1"/>
  <c r="N92" i="72" s="1"/>
  <c r="O92" i="72" s="1"/>
  <c r="K108" i="72"/>
  <c r="L108" i="72" s="1"/>
  <c r="M108" i="72" s="1"/>
  <c r="N108" i="72" s="1"/>
  <c r="O108" i="72" s="1"/>
  <c r="K124" i="72"/>
  <c r="L124" i="72" s="1"/>
  <c r="M124" i="72" s="1"/>
  <c r="N124" i="72" s="1"/>
  <c r="O124" i="72" s="1"/>
  <c r="K140" i="72"/>
  <c r="L140" i="72" s="1"/>
  <c r="M140" i="72" s="1"/>
  <c r="N140" i="72" s="1"/>
  <c r="O140" i="72" s="1"/>
  <c r="K13" i="72"/>
  <c r="L13" i="72" s="1"/>
  <c r="M13" i="72" s="1"/>
  <c r="N13" i="72" s="1"/>
  <c r="O13" i="72" s="1"/>
  <c r="K29" i="72"/>
  <c r="L29" i="72" s="1"/>
  <c r="M29" i="72" s="1"/>
  <c r="N29" i="72" s="1"/>
  <c r="O29" i="72" s="1"/>
  <c r="K45" i="72"/>
  <c r="L45" i="72" s="1"/>
  <c r="M45" i="72" s="1"/>
  <c r="N45" i="72" s="1"/>
  <c r="O45" i="72" s="1"/>
  <c r="K61" i="72"/>
  <c r="L61" i="72" s="1"/>
  <c r="M61" i="72" s="1"/>
  <c r="N61" i="72" s="1"/>
  <c r="O61" i="72" s="1"/>
  <c r="K77" i="72"/>
  <c r="L77" i="72" s="1"/>
  <c r="M77" i="72" s="1"/>
  <c r="N77" i="72" s="1"/>
  <c r="O77" i="72" s="1"/>
  <c r="K93" i="72"/>
  <c r="L93" i="72" s="1"/>
  <c r="M93" i="72" s="1"/>
  <c r="N93" i="72" s="1"/>
  <c r="O93" i="72" s="1"/>
  <c r="K109" i="72"/>
  <c r="L109" i="72" s="1"/>
  <c r="M109" i="72" s="1"/>
  <c r="N109" i="72" s="1"/>
  <c r="O109" i="72" s="1"/>
  <c r="K125" i="72"/>
  <c r="L125" i="72" s="1"/>
  <c r="M125" i="72" s="1"/>
  <c r="N125" i="72" s="1"/>
  <c r="O125" i="72" s="1"/>
  <c r="K141" i="72"/>
  <c r="L141" i="72" s="1"/>
  <c r="M141" i="72" s="1"/>
  <c r="N141" i="72" s="1"/>
  <c r="O141" i="72" s="1"/>
  <c r="K157" i="72"/>
  <c r="L157" i="72" s="1"/>
  <c r="M157" i="72" s="1"/>
  <c r="N157" i="72" s="1"/>
  <c r="O157" i="72" s="1"/>
  <c r="K173" i="72"/>
  <c r="L173" i="72" s="1"/>
  <c r="M173" i="72" s="1"/>
  <c r="N173" i="72" s="1"/>
  <c r="O173" i="72" s="1"/>
  <c r="K189" i="72"/>
  <c r="L189" i="72" s="1"/>
  <c r="M189" i="72" s="1"/>
  <c r="N189" i="72" s="1"/>
  <c r="O189" i="72" s="1"/>
  <c r="K205" i="72"/>
  <c r="L205" i="72" s="1"/>
  <c r="M205" i="72" s="1"/>
  <c r="N205" i="72" s="1"/>
  <c r="O205" i="72" s="1"/>
  <c r="K221" i="72"/>
  <c r="L221" i="72" s="1"/>
  <c r="M221" i="72" s="1"/>
  <c r="N221" i="72" s="1"/>
  <c r="O221" i="72" s="1"/>
  <c r="K237" i="72"/>
  <c r="L237" i="72" s="1"/>
  <c r="M237" i="72" s="1"/>
  <c r="N237" i="72" s="1"/>
  <c r="O237" i="72" s="1"/>
  <c r="K253" i="72"/>
  <c r="L253" i="72" s="1"/>
  <c r="M253" i="72" s="1"/>
  <c r="N253" i="72" s="1"/>
  <c r="O253" i="72" s="1"/>
  <c r="K269" i="72"/>
  <c r="L269" i="72" s="1"/>
  <c r="M269" i="72" s="1"/>
  <c r="N269" i="72" s="1"/>
  <c r="O269" i="72" s="1"/>
  <c r="K285" i="72"/>
  <c r="L285" i="72" s="1"/>
  <c r="M285" i="72" s="1"/>
  <c r="N285" i="72" s="1"/>
  <c r="O285" i="72" s="1"/>
  <c r="K301" i="72"/>
  <c r="L301" i="72" s="1"/>
  <c r="M301" i="72" s="1"/>
  <c r="N301" i="72" s="1"/>
  <c r="O301" i="72" s="1"/>
  <c r="K317" i="72"/>
  <c r="L317" i="72" s="1"/>
  <c r="M317" i="72" s="1"/>
  <c r="N317" i="72" s="1"/>
  <c r="O317" i="72" s="1"/>
  <c r="K333" i="72"/>
  <c r="L333" i="72" s="1"/>
  <c r="M333" i="72" s="1"/>
  <c r="N333" i="72" s="1"/>
  <c r="O333" i="72" s="1"/>
  <c r="K349" i="72"/>
  <c r="L349" i="72" s="1"/>
  <c r="M349" i="72" s="1"/>
  <c r="N349" i="72" s="1"/>
  <c r="O349" i="72" s="1"/>
  <c r="K365" i="72"/>
  <c r="L365" i="72" s="1"/>
  <c r="M365" i="72" s="1"/>
  <c r="N365" i="72" s="1"/>
  <c r="O365" i="72" s="1"/>
  <c r="K381" i="72"/>
  <c r="L381" i="72" s="1"/>
  <c r="K397" i="72"/>
  <c r="L397" i="72" s="1"/>
  <c r="K413" i="72"/>
  <c r="L413" i="72" s="1"/>
  <c r="K429" i="72"/>
  <c r="L429" i="72" s="1"/>
  <c r="K445" i="72"/>
  <c r="L445" i="72" s="1"/>
  <c r="K461" i="72"/>
  <c r="L461" i="72" s="1"/>
  <c r="K477" i="72"/>
  <c r="L477" i="72" s="1"/>
  <c r="K493" i="72"/>
  <c r="L493" i="72" s="1"/>
  <c r="K509" i="72"/>
  <c r="L509" i="72" s="1"/>
  <c r="K525" i="72"/>
  <c r="L525" i="72" s="1"/>
  <c r="K541" i="72"/>
  <c r="L541" i="72" s="1"/>
  <c r="K557" i="72"/>
  <c r="L557" i="72" s="1"/>
  <c r="K573" i="72"/>
  <c r="L573" i="72" s="1"/>
  <c r="K589" i="72"/>
  <c r="L589" i="72" s="1"/>
  <c r="K605" i="72"/>
  <c r="L605" i="72" s="1"/>
  <c r="K621" i="72"/>
  <c r="L621" i="72" s="1"/>
  <c r="K637" i="72"/>
  <c r="L637" i="72" s="1"/>
  <c r="K653" i="72"/>
  <c r="L653" i="72" s="1"/>
  <c r="K669" i="72"/>
  <c r="L669" i="72" s="1"/>
  <c r="K685" i="72"/>
  <c r="L685" i="72" s="1"/>
  <c r="K701" i="72"/>
  <c r="L701" i="72" s="1"/>
  <c r="K717" i="72"/>
  <c r="L717" i="72" s="1"/>
  <c r="K733" i="72"/>
  <c r="L733" i="72" s="1"/>
  <c r="K749" i="72"/>
  <c r="L749" i="72" s="1"/>
  <c r="K765" i="72"/>
  <c r="L765" i="72" s="1"/>
  <c r="K781" i="72"/>
  <c r="L781" i="72" s="1"/>
  <c r="K797" i="72"/>
  <c r="L797" i="72" s="1"/>
  <c r="K813" i="72"/>
  <c r="L813" i="72" s="1"/>
  <c r="K829" i="72"/>
  <c r="L829" i="72" s="1"/>
  <c r="K845" i="72"/>
  <c r="L845" i="72" s="1"/>
  <c r="K861" i="72"/>
  <c r="L861" i="72" s="1"/>
  <c r="K877" i="72"/>
  <c r="L877" i="72" s="1"/>
  <c r="K893" i="72"/>
  <c r="L893" i="72" s="1"/>
  <c r="K909" i="72"/>
  <c r="L909" i="72" s="1"/>
  <c r="K925" i="72"/>
  <c r="L925" i="72" s="1"/>
  <c r="K941" i="72"/>
  <c r="L941" i="72" s="1"/>
  <c r="K957" i="72"/>
  <c r="L957" i="72" s="1"/>
  <c r="K973" i="72"/>
  <c r="L973" i="72" s="1"/>
  <c r="K989" i="72"/>
  <c r="L989" i="72" s="1"/>
  <c r="K1005" i="72"/>
  <c r="L1005" i="72" s="1"/>
  <c r="K1021" i="72"/>
  <c r="L1021" i="72" s="1"/>
  <c r="K1037" i="72"/>
  <c r="L1037" i="72" s="1"/>
  <c r="K1053" i="72"/>
  <c r="L1053" i="72" s="1"/>
  <c r="K1069" i="72"/>
  <c r="L1069" i="72" s="1"/>
  <c r="K1085" i="72"/>
  <c r="L1085" i="72" s="1"/>
  <c r="K1101" i="72"/>
  <c r="L1101" i="72" s="1"/>
  <c r="K1117" i="72"/>
  <c r="L1117" i="72" s="1"/>
  <c r="K1133" i="72"/>
  <c r="L1133" i="72" s="1"/>
  <c r="K1149" i="72"/>
  <c r="L1149" i="72" s="1"/>
  <c r="K1165" i="72"/>
  <c r="L1165" i="72" s="1"/>
  <c r="K14" i="72"/>
  <c r="L14" i="72" s="1"/>
  <c r="M14" i="72" s="1"/>
  <c r="N14" i="72" s="1"/>
  <c r="O14" i="72" s="1"/>
  <c r="K15" i="72"/>
  <c r="L15" i="72" s="1"/>
  <c r="M15" i="72" s="1"/>
  <c r="N15" i="72" s="1"/>
  <c r="O15" i="72" s="1"/>
  <c r="K31" i="72"/>
  <c r="L31" i="72" s="1"/>
  <c r="M31" i="72" s="1"/>
  <c r="N31" i="72" s="1"/>
  <c r="O31" i="72" s="1"/>
  <c r="K47" i="72"/>
  <c r="L47" i="72" s="1"/>
  <c r="M47" i="72" s="1"/>
  <c r="N47" i="72" s="1"/>
  <c r="O47" i="72" s="1"/>
  <c r="K63" i="72"/>
  <c r="L63" i="72" s="1"/>
  <c r="M63" i="72" s="1"/>
  <c r="N63" i="72" s="1"/>
  <c r="O63" i="72" s="1"/>
  <c r="K79" i="72"/>
  <c r="L79" i="72" s="1"/>
  <c r="M79" i="72" s="1"/>
  <c r="N79" i="72" s="1"/>
  <c r="O79" i="72" s="1"/>
  <c r="K95" i="72"/>
  <c r="L95" i="72" s="1"/>
  <c r="M95" i="72" s="1"/>
  <c r="N95" i="72" s="1"/>
  <c r="O95" i="72" s="1"/>
  <c r="K111" i="72"/>
  <c r="L111" i="72" s="1"/>
  <c r="M111" i="72" s="1"/>
  <c r="N111" i="72" s="1"/>
  <c r="O111" i="72" s="1"/>
  <c r="K127" i="72"/>
  <c r="L127" i="72" s="1"/>
  <c r="M127" i="72" s="1"/>
  <c r="N127" i="72" s="1"/>
  <c r="O127" i="72" s="1"/>
  <c r="K143" i="72"/>
  <c r="L143" i="72" s="1"/>
  <c r="M143" i="72" s="1"/>
  <c r="N143" i="72" s="1"/>
  <c r="O143" i="72" s="1"/>
  <c r="K159" i="72"/>
  <c r="L159" i="72" s="1"/>
  <c r="M159" i="72" s="1"/>
  <c r="N159" i="72" s="1"/>
  <c r="O159" i="72" s="1"/>
  <c r="K175" i="72"/>
  <c r="L175" i="72" s="1"/>
  <c r="M175" i="72" s="1"/>
  <c r="N175" i="72" s="1"/>
  <c r="O175" i="72" s="1"/>
  <c r="K191" i="72"/>
  <c r="L191" i="72" s="1"/>
  <c r="M191" i="72" s="1"/>
  <c r="N191" i="72" s="1"/>
  <c r="O191" i="72" s="1"/>
  <c r="K207" i="72"/>
  <c r="L207" i="72" s="1"/>
  <c r="M207" i="72" s="1"/>
  <c r="N207" i="72" s="1"/>
  <c r="O207" i="72" s="1"/>
  <c r="K223" i="72"/>
  <c r="L223" i="72" s="1"/>
  <c r="M223" i="72" s="1"/>
  <c r="N223" i="72" s="1"/>
  <c r="O223" i="72" s="1"/>
  <c r="K239" i="72"/>
  <c r="L239" i="72" s="1"/>
  <c r="M239" i="72" s="1"/>
  <c r="N239" i="72" s="1"/>
  <c r="O239" i="72" s="1"/>
  <c r="K255" i="72"/>
  <c r="L255" i="72" s="1"/>
  <c r="M255" i="72" s="1"/>
  <c r="N255" i="72" s="1"/>
  <c r="O255" i="72" s="1"/>
  <c r="K271" i="72"/>
  <c r="L271" i="72" s="1"/>
  <c r="M271" i="72" s="1"/>
  <c r="N271" i="72" s="1"/>
  <c r="O271" i="72" s="1"/>
  <c r="K287" i="72"/>
  <c r="L287" i="72" s="1"/>
  <c r="M287" i="72" s="1"/>
  <c r="N287" i="72" s="1"/>
  <c r="O287" i="72" s="1"/>
  <c r="K303" i="72"/>
  <c r="L303" i="72" s="1"/>
  <c r="M303" i="72" s="1"/>
  <c r="N303" i="72" s="1"/>
  <c r="O303" i="72" s="1"/>
  <c r="K319" i="72"/>
  <c r="L319" i="72" s="1"/>
  <c r="M319" i="72" s="1"/>
  <c r="N319" i="72" s="1"/>
  <c r="O319" i="72" s="1"/>
  <c r="K335" i="72"/>
  <c r="L335" i="72" s="1"/>
  <c r="M335" i="72" s="1"/>
  <c r="N335" i="72" s="1"/>
  <c r="O335" i="72" s="1"/>
  <c r="K351" i="72"/>
  <c r="L351" i="72" s="1"/>
  <c r="M351" i="72" s="1"/>
  <c r="N351" i="72" s="1"/>
  <c r="O351" i="72" s="1"/>
  <c r="K367" i="72"/>
  <c r="L367" i="72" s="1"/>
  <c r="M367" i="72" s="1"/>
  <c r="N367" i="72" s="1"/>
  <c r="O367" i="72" s="1"/>
  <c r="K383" i="72"/>
  <c r="L383" i="72" s="1"/>
  <c r="K399" i="72"/>
  <c r="L399" i="72" s="1"/>
  <c r="K415" i="72"/>
  <c r="L415" i="72" s="1"/>
  <c r="K431" i="72"/>
  <c r="L431" i="72" s="1"/>
  <c r="K447" i="72"/>
  <c r="L447" i="72" s="1"/>
  <c r="K463" i="72"/>
  <c r="L463" i="72" s="1"/>
  <c r="K479" i="72"/>
  <c r="L479" i="72" s="1"/>
  <c r="K495" i="72"/>
  <c r="L495" i="72" s="1"/>
  <c r="K511" i="72"/>
  <c r="L511" i="72" s="1"/>
  <c r="K527" i="72"/>
  <c r="L527" i="72" s="1"/>
  <c r="K543" i="72"/>
  <c r="L543" i="72" s="1"/>
  <c r="K559" i="72"/>
  <c r="L559" i="72" s="1"/>
  <c r="K575" i="72"/>
  <c r="L575" i="72" s="1"/>
  <c r="K591" i="72"/>
  <c r="L591" i="72" s="1"/>
  <c r="K607" i="72"/>
  <c r="L607" i="72" s="1"/>
  <c r="K623" i="72"/>
  <c r="L623" i="72" s="1"/>
  <c r="K639" i="72"/>
  <c r="L639" i="72" s="1"/>
  <c r="K655" i="72"/>
  <c r="L655" i="72" s="1"/>
  <c r="K671" i="72"/>
  <c r="L671" i="72" s="1"/>
  <c r="K687" i="72"/>
  <c r="L687" i="72" s="1"/>
  <c r="K703" i="72"/>
  <c r="L703" i="72" s="1"/>
  <c r="K719" i="72"/>
  <c r="L719" i="72" s="1"/>
  <c r="K735" i="72"/>
  <c r="L735" i="72" s="1"/>
  <c r="K751" i="72"/>
  <c r="L751" i="72" s="1"/>
  <c r="K767" i="72"/>
  <c r="L767" i="72" s="1"/>
  <c r="K783" i="72"/>
  <c r="L783" i="72" s="1"/>
  <c r="K799" i="72"/>
  <c r="L799" i="72" s="1"/>
  <c r="K815" i="72"/>
  <c r="L815" i="72" s="1"/>
  <c r="K831" i="72"/>
  <c r="L831" i="72" s="1"/>
  <c r="K847" i="72"/>
  <c r="L847" i="72" s="1"/>
  <c r="K863" i="72"/>
  <c r="L863" i="72" s="1"/>
  <c r="K879" i="72"/>
  <c r="L879" i="72" s="1"/>
  <c r="K895" i="72"/>
  <c r="L895" i="72" s="1"/>
  <c r="K911" i="72"/>
  <c r="L911" i="72" s="1"/>
  <c r="K927" i="72"/>
  <c r="L927" i="72" s="1"/>
  <c r="K943" i="72"/>
  <c r="L943" i="72" s="1"/>
  <c r="K959" i="72"/>
  <c r="L959" i="72" s="1"/>
  <c r="K975" i="72"/>
  <c r="L975" i="72" s="1"/>
  <c r="K991" i="72"/>
  <c r="L991" i="72" s="1"/>
  <c r="K1007" i="72"/>
  <c r="L1007" i="72" s="1"/>
  <c r="K1023" i="72"/>
  <c r="L1023" i="72" s="1"/>
  <c r="K1039" i="72"/>
  <c r="L1039" i="72" s="1"/>
  <c r="K1055" i="72"/>
  <c r="L1055" i="72" s="1"/>
  <c r="K1071" i="72"/>
  <c r="L1071" i="72" s="1"/>
  <c r="K1087" i="72"/>
  <c r="L1087" i="72" s="1"/>
  <c r="K1103" i="72"/>
  <c r="L1103" i="72" s="1"/>
  <c r="K1119" i="72"/>
  <c r="L1119" i="72" s="1"/>
  <c r="K1135" i="72"/>
  <c r="L1135" i="72" s="1"/>
  <c r="K1151" i="72"/>
  <c r="L1151" i="72" s="1"/>
  <c r="K1167" i="72"/>
  <c r="L1167" i="72" s="1"/>
  <c r="K1183" i="72"/>
  <c r="L1183" i="72" s="1"/>
  <c r="K1199" i="72"/>
  <c r="L1199" i="72" s="1"/>
  <c r="K1215" i="72"/>
  <c r="L1215" i="72" s="1"/>
  <c r="K16" i="72"/>
  <c r="L16" i="72" s="1"/>
  <c r="M16" i="72" s="1"/>
  <c r="N16" i="72" s="1"/>
  <c r="O16" i="72" s="1"/>
  <c r="K18" i="72"/>
  <c r="L18" i="72" s="1"/>
  <c r="M18" i="72" s="1"/>
  <c r="N18" i="72" s="1"/>
  <c r="O18" i="72" s="1"/>
  <c r="K34" i="72"/>
  <c r="L34" i="72" s="1"/>
  <c r="M34" i="72" s="1"/>
  <c r="N34" i="72" s="1"/>
  <c r="O34" i="72" s="1"/>
  <c r="K50" i="72"/>
  <c r="L50" i="72" s="1"/>
  <c r="M50" i="72" s="1"/>
  <c r="N50" i="72" s="1"/>
  <c r="O50" i="72" s="1"/>
  <c r="K66" i="72"/>
  <c r="L66" i="72" s="1"/>
  <c r="M66" i="72" s="1"/>
  <c r="N66" i="72" s="1"/>
  <c r="O66" i="72" s="1"/>
  <c r="K82" i="72"/>
  <c r="L82" i="72" s="1"/>
  <c r="M82" i="72" s="1"/>
  <c r="N82" i="72" s="1"/>
  <c r="O82" i="72" s="1"/>
  <c r="K98" i="72"/>
  <c r="L98" i="72" s="1"/>
  <c r="M98" i="72" s="1"/>
  <c r="N98" i="72" s="1"/>
  <c r="O98" i="72" s="1"/>
  <c r="K114" i="72"/>
  <c r="L114" i="72" s="1"/>
  <c r="M114" i="72" s="1"/>
  <c r="N114" i="72" s="1"/>
  <c r="O114" i="72" s="1"/>
  <c r="K130" i="72"/>
  <c r="L130" i="72" s="1"/>
  <c r="M130" i="72" s="1"/>
  <c r="N130" i="72" s="1"/>
  <c r="O130" i="72" s="1"/>
  <c r="K146" i="72"/>
  <c r="L146" i="72" s="1"/>
  <c r="M146" i="72" s="1"/>
  <c r="N146" i="72" s="1"/>
  <c r="O146" i="72" s="1"/>
  <c r="K162" i="72"/>
  <c r="L162" i="72" s="1"/>
  <c r="M162" i="72" s="1"/>
  <c r="N162" i="72" s="1"/>
  <c r="O162" i="72" s="1"/>
  <c r="K178" i="72"/>
  <c r="L178" i="72" s="1"/>
  <c r="M178" i="72" s="1"/>
  <c r="N178" i="72" s="1"/>
  <c r="O178" i="72" s="1"/>
  <c r="K194" i="72"/>
  <c r="L194" i="72" s="1"/>
  <c r="M194" i="72" s="1"/>
  <c r="N194" i="72" s="1"/>
  <c r="O194" i="72" s="1"/>
  <c r="K210" i="72"/>
  <c r="L210" i="72" s="1"/>
  <c r="M210" i="72" s="1"/>
  <c r="N210" i="72" s="1"/>
  <c r="O210" i="72" s="1"/>
  <c r="K226" i="72"/>
  <c r="L226" i="72" s="1"/>
  <c r="M226" i="72" s="1"/>
  <c r="N226" i="72" s="1"/>
  <c r="O226" i="72" s="1"/>
  <c r="K242" i="72"/>
  <c r="L242" i="72" s="1"/>
  <c r="M242" i="72" s="1"/>
  <c r="N242" i="72" s="1"/>
  <c r="O242" i="72" s="1"/>
  <c r="K258" i="72"/>
  <c r="L258" i="72" s="1"/>
  <c r="M258" i="72" s="1"/>
  <c r="N258" i="72" s="1"/>
  <c r="O258" i="72" s="1"/>
  <c r="K274" i="72"/>
  <c r="L274" i="72" s="1"/>
  <c r="M274" i="72" s="1"/>
  <c r="N274" i="72" s="1"/>
  <c r="O274" i="72" s="1"/>
  <c r="K290" i="72"/>
  <c r="L290" i="72" s="1"/>
  <c r="M290" i="72" s="1"/>
  <c r="N290" i="72" s="1"/>
  <c r="O290" i="72" s="1"/>
  <c r="K306" i="72"/>
  <c r="L306" i="72" s="1"/>
  <c r="M306" i="72" s="1"/>
  <c r="N306" i="72" s="1"/>
  <c r="O306" i="72" s="1"/>
  <c r="K322" i="72"/>
  <c r="L322" i="72" s="1"/>
  <c r="M322" i="72" s="1"/>
  <c r="N322" i="72" s="1"/>
  <c r="O322" i="72" s="1"/>
  <c r="K338" i="72"/>
  <c r="L338" i="72" s="1"/>
  <c r="M338" i="72" s="1"/>
  <c r="N338" i="72" s="1"/>
  <c r="O338" i="72" s="1"/>
  <c r="K354" i="72"/>
  <c r="L354" i="72" s="1"/>
  <c r="M354" i="72" s="1"/>
  <c r="N354" i="72" s="1"/>
  <c r="O354" i="72" s="1"/>
  <c r="K370" i="72"/>
  <c r="L370" i="72" s="1"/>
  <c r="K386" i="72"/>
  <c r="L386" i="72" s="1"/>
  <c r="K402" i="72"/>
  <c r="L402" i="72" s="1"/>
  <c r="K418" i="72"/>
  <c r="L418" i="72" s="1"/>
  <c r="K434" i="72"/>
  <c r="L434" i="72" s="1"/>
  <c r="K450" i="72"/>
  <c r="L450" i="72" s="1"/>
  <c r="K466" i="72"/>
  <c r="L466" i="72" s="1"/>
  <c r="K482" i="72"/>
  <c r="L482" i="72" s="1"/>
  <c r="K498" i="72"/>
  <c r="L498" i="72" s="1"/>
  <c r="K514" i="72"/>
  <c r="L514" i="72" s="1"/>
  <c r="K530" i="72"/>
  <c r="L530" i="72" s="1"/>
  <c r="K546" i="72"/>
  <c r="L546" i="72" s="1"/>
  <c r="K562" i="72"/>
  <c r="L562" i="72" s="1"/>
  <c r="K578" i="72"/>
  <c r="L578" i="72" s="1"/>
  <c r="K594" i="72"/>
  <c r="L594" i="72" s="1"/>
  <c r="K610" i="72"/>
  <c r="L610" i="72" s="1"/>
  <c r="K626" i="72"/>
  <c r="L626" i="72" s="1"/>
  <c r="K642" i="72"/>
  <c r="L642" i="72" s="1"/>
  <c r="K658" i="72"/>
  <c r="L658" i="72" s="1"/>
  <c r="K674" i="72"/>
  <c r="L674" i="72" s="1"/>
  <c r="K690" i="72"/>
  <c r="L690" i="72" s="1"/>
  <c r="K706" i="72"/>
  <c r="L706" i="72" s="1"/>
  <c r="K722" i="72"/>
  <c r="L722" i="72" s="1"/>
  <c r="K738" i="72"/>
  <c r="L738" i="72" s="1"/>
  <c r="K754" i="72"/>
  <c r="L754" i="72" s="1"/>
  <c r="K770" i="72"/>
  <c r="L770" i="72" s="1"/>
  <c r="K786" i="72"/>
  <c r="L786" i="72" s="1"/>
  <c r="K802" i="72"/>
  <c r="L802" i="72" s="1"/>
  <c r="K818" i="72"/>
  <c r="L818" i="72" s="1"/>
  <c r="K834" i="72"/>
  <c r="L834" i="72" s="1"/>
  <c r="K850" i="72"/>
  <c r="L850" i="72" s="1"/>
  <c r="K9" i="72"/>
  <c r="L9" i="72" s="1"/>
  <c r="M9" i="72" s="1"/>
  <c r="N9" i="72" s="1"/>
  <c r="O9" i="72" s="1"/>
  <c r="K57" i="72"/>
  <c r="L57" i="72" s="1"/>
  <c r="M57" i="72" s="1"/>
  <c r="N57" i="72" s="1"/>
  <c r="O57" i="72" s="1"/>
  <c r="K102" i="72"/>
  <c r="L102" i="72" s="1"/>
  <c r="M102" i="72" s="1"/>
  <c r="N102" i="72" s="1"/>
  <c r="O102" i="72" s="1"/>
  <c r="K144" i="72"/>
  <c r="L144" i="72" s="1"/>
  <c r="M144" i="72" s="1"/>
  <c r="N144" i="72" s="1"/>
  <c r="O144" i="72" s="1"/>
  <c r="K176" i="72"/>
  <c r="L176" i="72" s="1"/>
  <c r="M176" i="72" s="1"/>
  <c r="N176" i="72" s="1"/>
  <c r="O176" i="72" s="1"/>
  <c r="K208" i="72"/>
  <c r="L208" i="72" s="1"/>
  <c r="M208" i="72" s="1"/>
  <c r="N208" i="72" s="1"/>
  <c r="O208" i="72" s="1"/>
  <c r="K240" i="72"/>
  <c r="L240" i="72" s="1"/>
  <c r="M240" i="72" s="1"/>
  <c r="N240" i="72" s="1"/>
  <c r="O240" i="72" s="1"/>
  <c r="K272" i="72"/>
  <c r="L272" i="72" s="1"/>
  <c r="M272" i="72" s="1"/>
  <c r="N272" i="72" s="1"/>
  <c r="O272" i="72" s="1"/>
  <c r="K304" i="72"/>
  <c r="L304" i="72" s="1"/>
  <c r="M304" i="72" s="1"/>
  <c r="N304" i="72" s="1"/>
  <c r="O304" i="72" s="1"/>
  <c r="K336" i="72"/>
  <c r="L336" i="72" s="1"/>
  <c r="M336" i="72" s="1"/>
  <c r="N336" i="72" s="1"/>
  <c r="O336" i="72" s="1"/>
  <c r="K368" i="72"/>
  <c r="L368" i="72" s="1"/>
  <c r="K400" i="72"/>
  <c r="L400" i="72" s="1"/>
  <c r="K432" i="72"/>
  <c r="L432" i="72" s="1"/>
  <c r="K464" i="72"/>
  <c r="L464" i="72" s="1"/>
  <c r="K496" i="72"/>
  <c r="L496" i="72" s="1"/>
  <c r="K528" i="72"/>
  <c r="L528" i="72" s="1"/>
  <c r="K560" i="72"/>
  <c r="L560" i="72" s="1"/>
  <c r="K592" i="72"/>
  <c r="L592" i="72" s="1"/>
  <c r="K624" i="72"/>
  <c r="L624" i="72" s="1"/>
  <c r="K656" i="72"/>
  <c r="L656" i="72" s="1"/>
  <c r="K688" i="72"/>
  <c r="L688" i="72" s="1"/>
  <c r="K720" i="72"/>
  <c r="L720" i="72" s="1"/>
  <c r="K752" i="72"/>
  <c r="L752" i="72" s="1"/>
  <c r="K784" i="72"/>
  <c r="L784" i="72" s="1"/>
  <c r="K816" i="72"/>
  <c r="L816" i="72" s="1"/>
  <c r="K848" i="72"/>
  <c r="L848" i="72" s="1"/>
  <c r="K878" i="72"/>
  <c r="L878" i="72" s="1"/>
  <c r="K905" i="72"/>
  <c r="L905" i="72" s="1"/>
  <c r="K934" i="72"/>
  <c r="L934" i="72" s="1"/>
  <c r="K962" i="72"/>
  <c r="L962" i="72" s="1"/>
  <c r="K992" i="72"/>
  <c r="L992" i="72" s="1"/>
  <c r="K1020" i="72"/>
  <c r="L1020" i="72" s="1"/>
  <c r="K1048" i="72"/>
  <c r="L1048" i="72" s="1"/>
  <c r="K1076" i="72"/>
  <c r="L1076" i="72" s="1"/>
  <c r="K1105" i="72"/>
  <c r="L1105" i="72" s="1"/>
  <c r="K1134" i="72"/>
  <c r="L1134" i="72" s="1"/>
  <c r="K1161" i="72"/>
  <c r="L1161" i="72" s="1"/>
  <c r="K1188" i="72"/>
  <c r="L1188" i="72" s="1"/>
  <c r="K1214" i="72"/>
  <c r="L1214" i="72" s="1"/>
  <c r="K1238" i="72"/>
  <c r="L1238" i="72" s="1"/>
  <c r="K1261" i="72"/>
  <c r="L1261" i="72" s="1"/>
  <c r="K1281" i="72"/>
  <c r="L1281" i="72" s="1"/>
  <c r="K1304" i="72"/>
  <c r="L1304" i="72" s="1"/>
  <c r="K1325" i="72"/>
  <c r="L1325" i="72" s="1"/>
  <c r="K1344" i="72"/>
  <c r="L1344" i="72" s="1"/>
  <c r="K1362" i="72"/>
  <c r="L1362" i="72" s="1"/>
  <c r="K1378" i="72"/>
  <c r="L1378" i="72" s="1"/>
  <c r="K1394" i="72"/>
  <c r="L1394" i="72" s="1"/>
  <c r="K1410" i="72"/>
  <c r="L1410" i="72" s="1"/>
  <c r="K1426" i="72"/>
  <c r="L1426" i="72" s="1"/>
  <c r="K1442" i="72"/>
  <c r="L1442" i="72" s="1"/>
  <c r="K1458" i="72"/>
  <c r="L1458" i="72" s="1"/>
  <c r="K1474" i="72"/>
  <c r="L1474" i="72" s="1"/>
  <c r="K1490" i="72"/>
  <c r="L1490" i="72" s="1"/>
  <c r="K1506" i="72"/>
  <c r="L1506" i="72" s="1"/>
  <c r="K1522" i="72"/>
  <c r="L1522" i="72" s="1"/>
  <c r="K1538" i="72"/>
  <c r="L1538" i="72" s="1"/>
  <c r="K1554" i="72"/>
  <c r="L1554" i="72" s="1"/>
  <c r="K1570" i="72"/>
  <c r="L1570" i="72" s="1"/>
  <c r="K1586" i="72"/>
  <c r="L1586" i="72" s="1"/>
  <c r="K1602" i="72"/>
  <c r="L1602" i="72" s="1"/>
  <c r="K1618" i="72"/>
  <c r="L1618" i="72" s="1"/>
  <c r="K1634" i="72"/>
  <c r="L1634" i="72" s="1"/>
  <c r="K1650" i="72"/>
  <c r="L1650" i="72" s="1"/>
  <c r="K1666" i="72"/>
  <c r="L1666" i="72" s="1"/>
  <c r="K1682" i="72"/>
  <c r="L1682" i="72" s="1"/>
  <c r="K1698" i="72"/>
  <c r="L1698" i="72" s="1"/>
  <c r="K1714" i="72"/>
  <c r="L1714" i="72" s="1"/>
  <c r="K1730" i="72"/>
  <c r="L1730" i="72" s="1"/>
  <c r="K1746" i="72"/>
  <c r="L1746" i="72" s="1"/>
  <c r="K1762" i="72"/>
  <c r="L1762" i="72" s="1"/>
  <c r="K1778" i="72"/>
  <c r="L1778" i="72" s="1"/>
  <c r="K1794" i="72"/>
  <c r="L1794" i="72" s="1"/>
  <c r="K1810" i="72"/>
  <c r="L1810" i="72" s="1"/>
  <c r="K1826" i="72"/>
  <c r="L1826" i="72" s="1"/>
  <c r="K1842" i="72"/>
  <c r="L1842" i="72" s="1"/>
  <c r="K1858" i="72"/>
  <c r="L1858" i="72" s="1"/>
  <c r="K1874" i="72"/>
  <c r="L1874" i="72" s="1"/>
  <c r="K1890" i="72"/>
  <c r="L1890" i="72" s="1"/>
  <c r="K1906" i="72"/>
  <c r="L1906" i="72" s="1"/>
  <c r="K1922" i="72"/>
  <c r="L1922" i="72" s="1"/>
  <c r="K1938" i="72"/>
  <c r="L1938" i="72" s="1"/>
  <c r="K17" i="72"/>
  <c r="L17" i="72" s="1"/>
  <c r="M17" i="72" s="1"/>
  <c r="N17" i="72" s="1"/>
  <c r="O17" i="72" s="1"/>
  <c r="K62" i="72"/>
  <c r="L62" i="72" s="1"/>
  <c r="M62" i="72" s="1"/>
  <c r="N62" i="72" s="1"/>
  <c r="O62" i="72" s="1"/>
  <c r="K104" i="72"/>
  <c r="L104" i="72" s="1"/>
  <c r="M104" i="72" s="1"/>
  <c r="N104" i="72" s="1"/>
  <c r="O104" i="72" s="1"/>
  <c r="K145" i="72"/>
  <c r="L145" i="72" s="1"/>
  <c r="M145" i="72" s="1"/>
  <c r="N145" i="72" s="1"/>
  <c r="O145" i="72" s="1"/>
  <c r="K177" i="72"/>
  <c r="L177" i="72" s="1"/>
  <c r="M177" i="72" s="1"/>
  <c r="N177" i="72" s="1"/>
  <c r="O177" i="72" s="1"/>
  <c r="K209" i="72"/>
  <c r="L209" i="72" s="1"/>
  <c r="M209" i="72" s="1"/>
  <c r="N209" i="72" s="1"/>
  <c r="O209" i="72" s="1"/>
  <c r="K241" i="72"/>
  <c r="L241" i="72" s="1"/>
  <c r="M241" i="72" s="1"/>
  <c r="N241" i="72" s="1"/>
  <c r="O241" i="72" s="1"/>
  <c r="K273" i="72"/>
  <c r="L273" i="72" s="1"/>
  <c r="M273" i="72" s="1"/>
  <c r="N273" i="72" s="1"/>
  <c r="O273" i="72" s="1"/>
  <c r="K305" i="72"/>
  <c r="L305" i="72" s="1"/>
  <c r="M305" i="72" s="1"/>
  <c r="N305" i="72" s="1"/>
  <c r="O305" i="72" s="1"/>
  <c r="K337" i="72"/>
  <c r="L337" i="72" s="1"/>
  <c r="M337" i="72" s="1"/>
  <c r="N337" i="72" s="1"/>
  <c r="O337" i="72" s="1"/>
  <c r="K369" i="72"/>
  <c r="L369" i="72" s="1"/>
  <c r="K401" i="72"/>
  <c r="L401" i="72" s="1"/>
  <c r="K433" i="72"/>
  <c r="L433" i="72" s="1"/>
  <c r="K465" i="72"/>
  <c r="L465" i="72" s="1"/>
  <c r="K497" i="72"/>
  <c r="L497" i="72" s="1"/>
  <c r="K529" i="72"/>
  <c r="L529" i="72" s="1"/>
  <c r="K561" i="72"/>
  <c r="L561" i="72" s="1"/>
  <c r="K593" i="72"/>
  <c r="L593" i="72" s="1"/>
  <c r="K625" i="72"/>
  <c r="L625" i="72" s="1"/>
  <c r="K657" i="72"/>
  <c r="L657" i="72" s="1"/>
  <c r="K689" i="72"/>
  <c r="L689" i="72" s="1"/>
  <c r="K721" i="72"/>
  <c r="L721" i="72" s="1"/>
  <c r="K753" i="72"/>
  <c r="L753" i="72" s="1"/>
  <c r="K785" i="72"/>
  <c r="L785" i="72" s="1"/>
  <c r="K817" i="72"/>
  <c r="L817" i="72" s="1"/>
  <c r="K22" i="72"/>
  <c r="L22" i="72" s="1"/>
  <c r="M22" i="72" s="1"/>
  <c r="N22" i="72" s="1"/>
  <c r="O22" i="72" s="1"/>
  <c r="K64" i="72"/>
  <c r="L64" i="72" s="1"/>
  <c r="M64" i="72" s="1"/>
  <c r="N64" i="72" s="1"/>
  <c r="O64" i="72" s="1"/>
  <c r="K105" i="72"/>
  <c r="L105" i="72" s="1"/>
  <c r="M105" i="72" s="1"/>
  <c r="N105" i="72" s="1"/>
  <c r="O105" i="72" s="1"/>
  <c r="K148" i="72"/>
  <c r="L148" i="72" s="1"/>
  <c r="M148" i="72" s="1"/>
  <c r="N148" i="72" s="1"/>
  <c r="O148" i="72" s="1"/>
  <c r="K180" i="72"/>
  <c r="L180" i="72" s="1"/>
  <c r="M180" i="72" s="1"/>
  <c r="N180" i="72" s="1"/>
  <c r="O180" i="72" s="1"/>
  <c r="K212" i="72"/>
  <c r="L212" i="72" s="1"/>
  <c r="M212" i="72" s="1"/>
  <c r="N212" i="72" s="1"/>
  <c r="O212" i="72" s="1"/>
  <c r="K244" i="72"/>
  <c r="L244" i="72" s="1"/>
  <c r="M244" i="72" s="1"/>
  <c r="N244" i="72" s="1"/>
  <c r="O244" i="72" s="1"/>
  <c r="K276" i="72"/>
  <c r="L276" i="72" s="1"/>
  <c r="M276" i="72" s="1"/>
  <c r="N276" i="72" s="1"/>
  <c r="O276" i="72" s="1"/>
  <c r="K308" i="72"/>
  <c r="L308" i="72" s="1"/>
  <c r="M308" i="72" s="1"/>
  <c r="N308" i="72" s="1"/>
  <c r="O308" i="72" s="1"/>
  <c r="K340" i="72"/>
  <c r="L340" i="72" s="1"/>
  <c r="M340" i="72" s="1"/>
  <c r="N340" i="72" s="1"/>
  <c r="O340" i="72" s="1"/>
  <c r="K372" i="72"/>
  <c r="L372" i="72" s="1"/>
  <c r="K404" i="72"/>
  <c r="L404" i="72" s="1"/>
  <c r="K436" i="72"/>
  <c r="L436" i="72" s="1"/>
  <c r="K468" i="72"/>
  <c r="L468" i="72" s="1"/>
  <c r="K500" i="72"/>
  <c r="L500" i="72" s="1"/>
  <c r="K532" i="72"/>
  <c r="L532" i="72" s="1"/>
  <c r="K564" i="72"/>
  <c r="L564" i="72" s="1"/>
  <c r="K596" i="72"/>
  <c r="L596" i="72" s="1"/>
  <c r="K628" i="72"/>
  <c r="L628" i="72" s="1"/>
  <c r="K660" i="72"/>
  <c r="L660" i="72" s="1"/>
  <c r="K692" i="72"/>
  <c r="L692" i="72" s="1"/>
  <c r="K724" i="72"/>
  <c r="L724" i="72" s="1"/>
  <c r="K756" i="72"/>
  <c r="L756" i="72" s="1"/>
  <c r="K788" i="72"/>
  <c r="L788" i="72" s="1"/>
  <c r="K820" i="72"/>
  <c r="L820" i="72" s="1"/>
  <c r="K852" i="72"/>
  <c r="L852" i="72" s="1"/>
  <c r="K881" i="72"/>
  <c r="L881" i="72" s="1"/>
  <c r="K910" i="72"/>
  <c r="L910" i="72" s="1"/>
  <c r="K937" i="72"/>
  <c r="L937" i="72" s="1"/>
  <c r="K966" i="72"/>
  <c r="L966" i="72" s="1"/>
  <c r="K994" i="72"/>
  <c r="L994" i="72" s="1"/>
  <c r="K1024" i="72"/>
  <c r="L1024" i="72" s="1"/>
  <c r="K1052" i="72"/>
  <c r="L1052" i="72" s="1"/>
  <c r="K1080" i="72"/>
  <c r="L1080" i="72" s="1"/>
  <c r="K1108" i="72"/>
  <c r="L1108" i="72" s="1"/>
  <c r="K1137" i="72"/>
  <c r="L1137" i="72" s="1"/>
  <c r="K1166" i="72"/>
  <c r="L1166" i="72" s="1"/>
  <c r="K1192" i="72"/>
  <c r="L1192" i="72" s="1"/>
  <c r="K1217" i="72"/>
  <c r="L1217" i="72" s="1"/>
  <c r="K1241" i="72"/>
  <c r="L1241" i="72" s="1"/>
  <c r="K1263" i="72"/>
  <c r="L1263" i="72" s="1"/>
  <c r="K1284" i="72"/>
  <c r="L1284" i="72" s="1"/>
  <c r="K1307" i="72"/>
  <c r="L1307" i="72" s="1"/>
  <c r="K1327" i="72"/>
  <c r="L1327" i="72" s="1"/>
  <c r="K1346" i="72"/>
  <c r="L1346" i="72" s="1"/>
  <c r="K1364" i="72"/>
  <c r="L1364" i="72" s="1"/>
  <c r="K1380" i="72"/>
  <c r="L1380" i="72" s="1"/>
  <c r="K1396" i="72"/>
  <c r="L1396" i="72" s="1"/>
  <c r="K1412" i="72"/>
  <c r="L1412" i="72" s="1"/>
  <c r="K1428" i="72"/>
  <c r="L1428" i="72" s="1"/>
  <c r="K1444" i="72"/>
  <c r="L1444" i="72" s="1"/>
  <c r="K1460" i="72"/>
  <c r="L1460" i="72" s="1"/>
  <c r="K1476" i="72"/>
  <c r="L1476" i="72" s="1"/>
  <c r="K1492" i="72"/>
  <c r="L1492" i="72" s="1"/>
  <c r="K1508" i="72"/>
  <c r="L1508" i="72" s="1"/>
  <c r="K1524" i="72"/>
  <c r="L1524" i="72" s="1"/>
  <c r="K1540" i="72"/>
  <c r="L1540" i="72" s="1"/>
  <c r="K1556" i="72"/>
  <c r="L1556" i="72" s="1"/>
  <c r="K1572" i="72"/>
  <c r="L1572" i="72" s="1"/>
  <c r="K1588" i="72"/>
  <c r="L1588" i="72" s="1"/>
  <c r="K1604" i="72"/>
  <c r="L1604" i="72" s="1"/>
  <c r="K1620" i="72"/>
  <c r="L1620" i="72" s="1"/>
  <c r="K1636" i="72"/>
  <c r="L1636" i="72" s="1"/>
  <c r="K1652" i="72"/>
  <c r="L1652" i="72" s="1"/>
  <c r="K1668" i="72"/>
  <c r="L1668" i="72" s="1"/>
  <c r="K1684" i="72"/>
  <c r="L1684" i="72" s="1"/>
  <c r="K1700" i="72"/>
  <c r="L1700" i="72" s="1"/>
  <c r="K1716" i="72"/>
  <c r="L1716" i="72" s="1"/>
  <c r="K1732" i="72"/>
  <c r="L1732" i="72" s="1"/>
  <c r="K1748" i="72"/>
  <c r="L1748" i="72" s="1"/>
  <c r="K1764" i="72"/>
  <c r="L1764" i="72" s="1"/>
  <c r="K24" i="72"/>
  <c r="L24" i="72" s="1"/>
  <c r="M24" i="72" s="1"/>
  <c r="N24" i="72" s="1"/>
  <c r="O24" i="72" s="1"/>
  <c r="K65" i="72"/>
  <c r="L65" i="72" s="1"/>
  <c r="M65" i="72" s="1"/>
  <c r="N65" i="72" s="1"/>
  <c r="O65" i="72" s="1"/>
  <c r="K110" i="72"/>
  <c r="L110" i="72" s="1"/>
  <c r="M110" i="72" s="1"/>
  <c r="N110" i="72" s="1"/>
  <c r="O110" i="72" s="1"/>
  <c r="K150" i="72"/>
  <c r="L150" i="72" s="1"/>
  <c r="M150" i="72" s="1"/>
  <c r="N150" i="72" s="1"/>
  <c r="O150" i="72" s="1"/>
  <c r="K182" i="72"/>
  <c r="L182" i="72" s="1"/>
  <c r="M182" i="72" s="1"/>
  <c r="N182" i="72" s="1"/>
  <c r="O182" i="72" s="1"/>
  <c r="K214" i="72"/>
  <c r="L214" i="72" s="1"/>
  <c r="M214" i="72" s="1"/>
  <c r="N214" i="72" s="1"/>
  <c r="O214" i="72" s="1"/>
  <c r="K246" i="72"/>
  <c r="L246" i="72" s="1"/>
  <c r="M246" i="72" s="1"/>
  <c r="N246" i="72" s="1"/>
  <c r="O246" i="72" s="1"/>
  <c r="K278" i="72"/>
  <c r="L278" i="72" s="1"/>
  <c r="M278" i="72" s="1"/>
  <c r="N278" i="72" s="1"/>
  <c r="O278" i="72" s="1"/>
  <c r="K310" i="72"/>
  <c r="L310" i="72" s="1"/>
  <c r="M310" i="72" s="1"/>
  <c r="N310" i="72" s="1"/>
  <c r="O310" i="72" s="1"/>
  <c r="K342" i="72"/>
  <c r="L342" i="72" s="1"/>
  <c r="M342" i="72" s="1"/>
  <c r="N342" i="72" s="1"/>
  <c r="O342" i="72" s="1"/>
  <c r="K374" i="72"/>
  <c r="L374" i="72" s="1"/>
  <c r="K406" i="72"/>
  <c r="L406" i="72" s="1"/>
  <c r="K438" i="72"/>
  <c r="L438" i="72" s="1"/>
  <c r="K470" i="72"/>
  <c r="L470" i="72" s="1"/>
  <c r="K502" i="72"/>
  <c r="L502" i="72" s="1"/>
  <c r="K534" i="72"/>
  <c r="L534" i="72" s="1"/>
  <c r="K566" i="72"/>
  <c r="L566" i="72" s="1"/>
  <c r="K598" i="72"/>
  <c r="L598" i="72" s="1"/>
  <c r="K630" i="72"/>
  <c r="L630" i="72" s="1"/>
  <c r="K662" i="72"/>
  <c r="L662" i="72" s="1"/>
  <c r="K694" i="72"/>
  <c r="L694" i="72" s="1"/>
  <c r="K726" i="72"/>
  <c r="L726" i="72" s="1"/>
  <c r="K758" i="72"/>
  <c r="L758" i="72" s="1"/>
  <c r="K790" i="72"/>
  <c r="L790" i="72" s="1"/>
  <c r="K822" i="72"/>
  <c r="L822" i="72" s="1"/>
  <c r="K854" i="72"/>
  <c r="L854" i="72" s="1"/>
  <c r="K882" i="72"/>
  <c r="L882" i="72" s="1"/>
  <c r="K912" i="72"/>
  <c r="L912" i="72" s="1"/>
  <c r="K940" i="72"/>
  <c r="L940" i="72" s="1"/>
  <c r="K968" i="72"/>
  <c r="L968" i="72" s="1"/>
  <c r="K996" i="72"/>
  <c r="L996" i="72" s="1"/>
  <c r="K1025" i="72"/>
  <c r="L1025" i="72" s="1"/>
  <c r="K1054" i="72"/>
  <c r="L1054" i="72" s="1"/>
  <c r="K1081" i="72"/>
  <c r="L1081" i="72" s="1"/>
  <c r="K1110" i="72"/>
  <c r="L1110" i="72" s="1"/>
  <c r="K1138" i="72"/>
  <c r="L1138" i="72" s="1"/>
  <c r="K1168" i="72"/>
  <c r="L1168" i="72" s="1"/>
  <c r="K1193" i="72"/>
  <c r="L1193" i="72" s="1"/>
  <c r="K1218" i="72"/>
  <c r="L1218" i="72" s="1"/>
  <c r="K1244" i="72"/>
  <c r="L1244" i="72" s="1"/>
  <c r="K1264" i="72"/>
  <c r="L1264" i="72" s="1"/>
  <c r="K1286" i="72"/>
  <c r="L1286" i="72" s="1"/>
  <c r="K1308" i="72"/>
  <c r="L1308" i="72" s="1"/>
  <c r="K1328" i="72"/>
  <c r="L1328" i="72" s="1"/>
  <c r="K1348" i="72"/>
  <c r="L1348" i="72" s="1"/>
  <c r="K1365" i="72"/>
  <c r="L1365" i="72" s="1"/>
  <c r="K1381" i="72"/>
  <c r="L1381" i="72" s="1"/>
  <c r="K1397" i="72"/>
  <c r="L1397" i="72" s="1"/>
  <c r="K1413" i="72"/>
  <c r="L1413" i="72" s="1"/>
  <c r="K1429" i="72"/>
  <c r="L1429" i="72" s="1"/>
  <c r="K1445" i="72"/>
  <c r="L1445" i="72" s="1"/>
  <c r="K1461" i="72"/>
  <c r="L1461" i="72" s="1"/>
  <c r="K1477" i="72"/>
  <c r="L1477" i="72" s="1"/>
  <c r="K1493" i="72"/>
  <c r="L1493" i="72" s="1"/>
  <c r="K1509" i="72"/>
  <c r="L1509" i="72" s="1"/>
  <c r="K1525" i="72"/>
  <c r="L1525" i="72" s="1"/>
  <c r="K1541" i="72"/>
  <c r="L1541" i="72" s="1"/>
  <c r="K1557" i="72"/>
  <c r="L1557" i="72" s="1"/>
  <c r="K1573" i="72"/>
  <c r="L1573" i="72" s="1"/>
  <c r="K1589" i="72"/>
  <c r="L1589" i="72" s="1"/>
  <c r="K1605" i="72"/>
  <c r="L1605" i="72" s="1"/>
  <c r="K1621" i="72"/>
  <c r="L1621" i="72" s="1"/>
  <c r="K1637" i="72"/>
  <c r="L1637" i="72" s="1"/>
  <c r="K1653" i="72"/>
  <c r="L1653" i="72" s="1"/>
  <c r="K1669" i="72"/>
  <c r="L1669" i="72" s="1"/>
  <c r="K1685" i="72"/>
  <c r="L1685" i="72" s="1"/>
  <c r="K1701" i="72"/>
  <c r="L1701" i="72" s="1"/>
  <c r="K1717" i="72"/>
  <c r="L1717" i="72" s="1"/>
  <c r="K1733" i="72"/>
  <c r="L1733" i="72" s="1"/>
  <c r="K1749" i="72"/>
  <c r="L1749" i="72" s="1"/>
  <c r="K1765" i="72"/>
  <c r="L1765" i="72" s="1"/>
  <c r="K1781" i="72"/>
  <c r="L1781" i="72" s="1"/>
  <c r="K1797" i="72"/>
  <c r="L1797" i="72" s="1"/>
  <c r="K1813" i="72"/>
  <c r="L1813" i="72" s="1"/>
  <c r="K1829" i="72"/>
  <c r="L1829" i="72" s="1"/>
  <c r="K1845" i="72"/>
  <c r="L1845" i="72" s="1"/>
  <c r="K1861" i="72"/>
  <c r="L1861" i="72" s="1"/>
  <c r="K1877" i="72"/>
  <c r="L1877" i="72" s="1"/>
  <c r="K1893" i="72"/>
  <c r="L1893" i="72" s="1"/>
  <c r="K1909" i="72"/>
  <c r="L1909" i="72" s="1"/>
  <c r="K1925" i="72"/>
  <c r="L1925" i="72" s="1"/>
  <c r="K1941" i="72"/>
  <c r="L1941" i="72" s="1"/>
  <c r="K1957" i="72"/>
  <c r="L1957" i="72" s="1"/>
  <c r="K1973" i="72"/>
  <c r="L1973" i="72" s="1"/>
  <c r="K1989" i="72"/>
  <c r="L1989" i="72" s="1"/>
  <c r="K32" i="72"/>
  <c r="L32" i="72" s="1"/>
  <c r="M32" i="72" s="1"/>
  <c r="N32" i="72" s="1"/>
  <c r="O32" i="72" s="1"/>
  <c r="K73" i="72"/>
  <c r="L73" i="72" s="1"/>
  <c r="M73" i="72" s="1"/>
  <c r="N73" i="72" s="1"/>
  <c r="O73" i="72" s="1"/>
  <c r="K118" i="72"/>
  <c r="L118" i="72" s="1"/>
  <c r="M118" i="72" s="1"/>
  <c r="N118" i="72" s="1"/>
  <c r="O118" i="72" s="1"/>
  <c r="K156" i="72"/>
  <c r="L156" i="72" s="1"/>
  <c r="M156" i="72" s="1"/>
  <c r="N156" i="72" s="1"/>
  <c r="O156" i="72" s="1"/>
  <c r="K188" i="72"/>
  <c r="L188" i="72" s="1"/>
  <c r="M188" i="72" s="1"/>
  <c r="N188" i="72" s="1"/>
  <c r="O188" i="72" s="1"/>
  <c r="K220" i="72"/>
  <c r="L220" i="72" s="1"/>
  <c r="M220" i="72" s="1"/>
  <c r="N220" i="72" s="1"/>
  <c r="O220" i="72" s="1"/>
  <c r="K252" i="72"/>
  <c r="L252" i="72" s="1"/>
  <c r="M252" i="72" s="1"/>
  <c r="N252" i="72" s="1"/>
  <c r="O252" i="72" s="1"/>
  <c r="K284" i="72"/>
  <c r="L284" i="72" s="1"/>
  <c r="M284" i="72" s="1"/>
  <c r="N284" i="72" s="1"/>
  <c r="O284" i="72" s="1"/>
  <c r="K316" i="72"/>
  <c r="L316" i="72" s="1"/>
  <c r="M316" i="72" s="1"/>
  <c r="N316" i="72" s="1"/>
  <c r="O316" i="72" s="1"/>
  <c r="K348" i="72"/>
  <c r="L348" i="72" s="1"/>
  <c r="M348" i="72" s="1"/>
  <c r="N348" i="72" s="1"/>
  <c r="O348" i="72" s="1"/>
  <c r="K380" i="72"/>
  <c r="L380" i="72" s="1"/>
  <c r="K412" i="72"/>
  <c r="L412" i="72" s="1"/>
  <c r="K444" i="72"/>
  <c r="L444" i="72" s="1"/>
  <c r="K476" i="72"/>
  <c r="L476" i="72" s="1"/>
  <c r="K508" i="72"/>
  <c r="L508" i="72" s="1"/>
  <c r="K540" i="72"/>
  <c r="L540" i="72" s="1"/>
  <c r="K572" i="72"/>
  <c r="L572" i="72" s="1"/>
  <c r="K604" i="72"/>
  <c r="L604" i="72" s="1"/>
  <c r="K636" i="72"/>
  <c r="L636" i="72" s="1"/>
  <c r="K668" i="72"/>
  <c r="L668" i="72" s="1"/>
  <c r="K700" i="72"/>
  <c r="L700" i="72" s="1"/>
  <c r="K732" i="72"/>
  <c r="L732" i="72" s="1"/>
  <c r="K764" i="72"/>
  <c r="L764" i="72" s="1"/>
  <c r="K796" i="72"/>
  <c r="L796" i="72" s="1"/>
  <c r="K828" i="72"/>
  <c r="L828" i="72" s="1"/>
  <c r="K860" i="72"/>
  <c r="L860" i="72" s="1"/>
  <c r="K888" i="72"/>
  <c r="L888" i="72" s="1"/>
  <c r="K916" i="72"/>
  <c r="L916" i="72" s="1"/>
  <c r="K945" i="72"/>
  <c r="L945" i="72" s="1"/>
  <c r="K974" i="72"/>
  <c r="L974" i="72" s="1"/>
  <c r="K1001" i="72"/>
  <c r="L1001" i="72" s="1"/>
  <c r="K1030" i="72"/>
  <c r="L1030" i="72" s="1"/>
  <c r="K1058" i="72"/>
  <c r="L1058" i="72" s="1"/>
  <c r="K1088" i="72"/>
  <c r="L1088" i="72" s="1"/>
  <c r="K1116" i="72"/>
  <c r="L1116" i="72" s="1"/>
  <c r="K1144" i="72"/>
  <c r="L1144" i="72" s="1"/>
  <c r="K1172" i="72"/>
  <c r="L1172" i="72" s="1"/>
  <c r="K1198" i="72"/>
  <c r="L1198" i="72" s="1"/>
  <c r="K1224" i="72"/>
  <c r="L1224" i="72" s="1"/>
  <c r="K1247" i="72"/>
  <c r="L1247" i="72" s="1"/>
  <c r="K1268" i="72"/>
  <c r="L1268" i="72" s="1"/>
  <c r="K1291" i="72"/>
  <c r="L1291" i="72" s="1"/>
  <c r="K1311" i="72"/>
  <c r="L1311" i="72" s="1"/>
  <c r="K1332" i="72"/>
  <c r="L1332" i="72" s="1"/>
  <c r="K1351" i="72"/>
  <c r="L1351" i="72" s="1"/>
  <c r="K1368" i="72"/>
  <c r="L1368" i="72" s="1"/>
  <c r="K1384" i="72"/>
  <c r="L1384" i="72" s="1"/>
  <c r="K1400" i="72"/>
  <c r="L1400" i="72" s="1"/>
  <c r="K1416" i="72"/>
  <c r="L1416" i="72" s="1"/>
  <c r="K1432" i="72"/>
  <c r="L1432" i="72" s="1"/>
  <c r="K1448" i="72"/>
  <c r="L1448" i="72" s="1"/>
  <c r="K1464" i="72"/>
  <c r="L1464" i="72" s="1"/>
  <c r="K1480" i="72"/>
  <c r="L1480" i="72" s="1"/>
  <c r="K1496" i="72"/>
  <c r="L1496" i="72" s="1"/>
  <c r="K1512" i="72"/>
  <c r="L1512" i="72" s="1"/>
  <c r="K1528" i="72"/>
  <c r="L1528" i="72" s="1"/>
  <c r="K1544" i="72"/>
  <c r="L1544" i="72" s="1"/>
  <c r="K1560" i="72"/>
  <c r="L1560" i="72" s="1"/>
  <c r="K1576" i="72"/>
  <c r="L1576" i="72" s="1"/>
  <c r="K1592" i="72"/>
  <c r="L1592" i="72" s="1"/>
  <c r="K1608" i="72"/>
  <c r="L1608" i="72" s="1"/>
  <c r="K1624" i="72"/>
  <c r="L1624" i="72" s="1"/>
  <c r="K1640" i="72"/>
  <c r="L1640" i="72" s="1"/>
  <c r="K1656" i="72"/>
  <c r="L1656" i="72" s="1"/>
  <c r="K1672" i="72"/>
  <c r="L1672" i="72" s="1"/>
  <c r="K1688" i="72"/>
  <c r="L1688" i="72" s="1"/>
  <c r="K1704" i="72"/>
  <c r="L1704" i="72" s="1"/>
  <c r="K1720" i="72"/>
  <c r="L1720" i="72" s="1"/>
  <c r="M1720" i="72" s="1"/>
  <c r="N1720" i="72" s="1"/>
  <c r="O1720" i="72" s="1"/>
  <c r="K1736" i="72"/>
  <c r="L1736" i="72" s="1"/>
  <c r="K1752" i="72"/>
  <c r="L1752" i="72" s="1"/>
  <c r="K1768" i="72"/>
  <c r="L1768" i="72" s="1"/>
  <c r="K1784" i="72"/>
  <c r="L1784" i="72" s="1"/>
  <c r="K1800" i="72"/>
  <c r="L1800" i="72" s="1"/>
  <c r="K1816" i="72"/>
  <c r="L1816" i="72" s="1"/>
  <c r="K1832" i="72"/>
  <c r="L1832" i="72" s="1"/>
  <c r="K1848" i="72"/>
  <c r="L1848" i="72" s="1"/>
  <c r="K1864" i="72"/>
  <c r="L1864" i="72" s="1"/>
  <c r="K1880" i="72"/>
  <c r="L1880" i="72" s="1"/>
  <c r="K1896" i="72"/>
  <c r="L1896" i="72" s="1"/>
  <c r="K1912" i="72"/>
  <c r="L1912" i="72" s="1"/>
  <c r="K1928" i="72"/>
  <c r="L1928" i="72" s="1"/>
  <c r="K1944" i="72"/>
  <c r="L1944" i="72" s="1"/>
  <c r="K33" i="72"/>
  <c r="L33" i="72" s="1"/>
  <c r="M33" i="72" s="1"/>
  <c r="N33" i="72" s="1"/>
  <c r="O33" i="72" s="1"/>
  <c r="K78" i="72"/>
  <c r="L78" i="72" s="1"/>
  <c r="M78" i="72" s="1"/>
  <c r="N78" i="72" s="1"/>
  <c r="O78" i="72" s="1"/>
  <c r="K120" i="72"/>
  <c r="L120" i="72" s="1"/>
  <c r="M120" i="72" s="1"/>
  <c r="N120" i="72" s="1"/>
  <c r="O120" i="72" s="1"/>
  <c r="K158" i="72"/>
  <c r="L158" i="72" s="1"/>
  <c r="M158" i="72" s="1"/>
  <c r="N158" i="72" s="1"/>
  <c r="O158" i="72" s="1"/>
  <c r="K190" i="72"/>
  <c r="L190" i="72" s="1"/>
  <c r="M190" i="72" s="1"/>
  <c r="N190" i="72" s="1"/>
  <c r="O190" i="72" s="1"/>
  <c r="K222" i="72"/>
  <c r="L222" i="72" s="1"/>
  <c r="M222" i="72" s="1"/>
  <c r="N222" i="72" s="1"/>
  <c r="O222" i="72" s="1"/>
  <c r="K254" i="72"/>
  <c r="L254" i="72" s="1"/>
  <c r="M254" i="72" s="1"/>
  <c r="N254" i="72" s="1"/>
  <c r="O254" i="72" s="1"/>
  <c r="K286" i="72"/>
  <c r="L286" i="72" s="1"/>
  <c r="M286" i="72" s="1"/>
  <c r="N286" i="72" s="1"/>
  <c r="O286" i="72" s="1"/>
  <c r="K318" i="72"/>
  <c r="L318" i="72" s="1"/>
  <c r="M318" i="72" s="1"/>
  <c r="N318" i="72" s="1"/>
  <c r="O318" i="72" s="1"/>
  <c r="K350" i="72"/>
  <c r="L350" i="72" s="1"/>
  <c r="M350" i="72" s="1"/>
  <c r="N350" i="72" s="1"/>
  <c r="O350" i="72" s="1"/>
  <c r="K382" i="72"/>
  <c r="L382" i="72" s="1"/>
  <c r="K414" i="72"/>
  <c r="L414" i="72" s="1"/>
  <c r="K446" i="72"/>
  <c r="L446" i="72" s="1"/>
  <c r="K478" i="72"/>
  <c r="L478" i="72" s="1"/>
  <c r="K510" i="72"/>
  <c r="L510" i="72" s="1"/>
  <c r="K542" i="72"/>
  <c r="L542" i="72" s="1"/>
  <c r="K574" i="72"/>
  <c r="L574" i="72" s="1"/>
  <c r="K606" i="72"/>
  <c r="L606" i="72" s="1"/>
  <c r="K638" i="72"/>
  <c r="L638" i="72" s="1"/>
  <c r="K670" i="72"/>
  <c r="L670" i="72" s="1"/>
  <c r="K702" i="72"/>
  <c r="L702" i="72" s="1"/>
  <c r="K734" i="72"/>
  <c r="L734" i="72" s="1"/>
  <c r="K766" i="72"/>
  <c r="L766" i="72" s="1"/>
  <c r="K798" i="72"/>
  <c r="L798" i="72" s="1"/>
  <c r="K830" i="72"/>
  <c r="L830" i="72" s="1"/>
  <c r="K862" i="72"/>
  <c r="L862" i="72" s="1"/>
  <c r="K889" i="72"/>
  <c r="L889" i="72" s="1"/>
  <c r="K918" i="72"/>
  <c r="L918" i="72" s="1"/>
  <c r="K946" i="72"/>
  <c r="L946" i="72" s="1"/>
  <c r="K976" i="72"/>
  <c r="L976" i="72" s="1"/>
  <c r="K1004" i="72"/>
  <c r="L1004" i="72" s="1"/>
  <c r="K1032" i="72"/>
  <c r="L1032" i="72" s="1"/>
  <c r="K1060" i="72"/>
  <c r="L1060" i="72" s="1"/>
  <c r="K1089" i="72"/>
  <c r="L1089" i="72" s="1"/>
  <c r="K1118" i="72"/>
  <c r="L1118" i="72" s="1"/>
  <c r="K1145" i="72"/>
  <c r="L1145" i="72" s="1"/>
  <c r="K1174" i="72"/>
  <c r="L1174" i="72" s="1"/>
  <c r="K1200" i="72"/>
  <c r="L1200" i="72" s="1"/>
  <c r="K1225" i="72"/>
  <c r="L1225" i="72" s="1"/>
  <c r="K1248" i="72"/>
  <c r="L1248" i="72" s="1"/>
  <c r="K1270" i="72"/>
  <c r="L1270" i="72" s="1"/>
  <c r="K1292" i="72"/>
  <c r="L1292" i="72" s="1"/>
  <c r="K1312" i="72"/>
  <c r="L1312" i="72" s="1"/>
  <c r="K1333" i="72"/>
  <c r="L1333" i="72" s="1"/>
  <c r="K1352" i="72"/>
  <c r="L1352" i="72" s="1"/>
  <c r="K1369" i="72"/>
  <c r="L1369" i="72" s="1"/>
  <c r="K1385" i="72"/>
  <c r="L1385" i="72" s="1"/>
  <c r="K1401" i="72"/>
  <c r="L1401" i="72" s="1"/>
  <c r="K1417" i="72"/>
  <c r="L1417" i="72" s="1"/>
  <c r="K1433" i="72"/>
  <c r="L1433" i="72" s="1"/>
  <c r="K1449" i="72"/>
  <c r="L1449" i="72" s="1"/>
  <c r="K1465" i="72"/>
  <c r="L1465" i="72" s="1"/>
  <c r="K1481" i="72"/>
  <c r="L1481" i="72" s="1"/>
  <c r="K1497" i="72"/>
  <c r="L1497" i="72" s="1"/>
  <c r="K1513" i="72"/>
  <c r="L1513" i="72" s="1"/>
  <c r="K1529" i="72"/>
  <c r="L1529" i="72" s="1"/>
  <c r="K1545" i="72"/>
  <c r="L1545" i="72" s="1"/>
  <c r="K1561" i="72"/>
  <c r="L1561" i="72" s="1"/>
  <c r="K1577" i="72"/>
  <c r="L1577" i="72" s="1"/>
  <c r="K1593" i="72"/>
  <c r="L1593" i="72" s="1"/>
  <c r="K1609" i="72"/>
  <c r="L1609" i="72" s="1"/>
  <c r="K1625" i="72"/>
  <c r="L1625" i="72" s="1"/>
  <c r="K1641" i="72"/>
  <c r="L1641" i="72" s="1"/>
  <c r="K1657" i="72"/>
  <c r="L1657" i="72" s="1"/>
  <c r="K1673" i="72"/>
  <c r="L1673" i="72" s="1"/>
  <c r="K1689" i="72"/>
  <c r="L1689" i="72" s="1"/>
  <c r="K1705" i="72"/>
  <c r="L1705" i="72" s="1"/>
  <c r="K1721" i="72"/>
  <c r="L1721" i="72" s="1"/>
  <c r="M1721" i="72" s="1"/>
  <c r="N1721" i="72" s="1"/>
  <c r="O1721" i="72" s="1"/>
  <c r="K1737" i="72"/>
  <c r="L1737" i="72" s="1"/>
  <c r="K1753" i="72"/>
  <c r="L1753" i="72" s="1"/>
  <c r="K1769" i="72"/>
  <c r="L1769" i="72" s="1"/>
  <c r="K1785" i="72"/>
  <c r="L1785" i="72" s="1"/>
  <c r="K1801" i="72"/>
  <c r="L1801" i="72" s="1"/>
  <c r="K1817" i="72"/>
  <c r="L1817" i="72" s="1"/>
  <c r="K1833" i="72"/>
  <c r="L1833" i="72" s="1"/>
  <c r="K1849" i="72"/>
  <c r="L1849" i="72" s="1"/>
  <c r="K1865" i="72"/>
  <c r="L1865" i="72" s="1"/>
  <c r="K1881" i="72"/>
  <c r="L1881" i="72" s="1"/>
  <c r="K1897" i="72"/>
  <c r="L1897" i="72" s="1"/>
  <c r="K1913" i="72"/>
  <c r="L1913" i="72" s="1"/>
  <c r="K1929" i="72"/>
  <c r="L1929" i="72" s="1"/>
  <c r="K1945" i="72"/>
  <c r="L1945" i="72" s="1"/>
  <c r="K1961" i="72"/>
  <c r="L1961" i="72" s="1"/>
  <c r="K1977" i="72"/>
  <c r="L1977" i="72" s="1"/>
  <c r="K1993" i="72"/>
  <c r="L1993" i="72" s="1"/>
  <c r="K38" i="72"/>
  <c r="L38" i="72" s="1"/>
  <c r="M38" i="72" s="1"/>
  <c r="N38" i="72" s="1"/>
  <c r="O38" i="72" s="1"/>
  <c r="K80" i="72"/>
  <c r="L80" i="72" s="1"/>
  <c r="M80" i="72" s="1"/>
  <c r="N80" i="72" s="1"/>
  <c r="O80" i="72" s="1"/>
  <c r="K121" i="72"/>
  <c r="L121" i="72" s="1"/>
  <c r="M121" i="72" s="1"/>
  <c r="N121" i="72" s="1"/>
  <c r="O121" i="72" s="1"/>
  <c r="K160" i="72"/>
  <c r="L160" i="72" s="1"/>
  <c r="M160" i="72" s="1"/>
  <c r="N160" i="72" s="1"/>
  <c r="O160" i="72" s="1"/>
  <c r="K192" i="72"/>
  <c r="L192" i="72" s="1"/>
  <c r="M192" i="72" s="1"/>
  <c r="N192" i="72" s="1"/>
  <c r="O192" i="72" s="1"/>
  <c r="K224" i="72"/>
  <c r="L224" i="72" s="1"/>
  <c r="M224" i="72" s="1"/>
  <c r="N224" i="72" s="1"/>
  <c r="O224" i="72" s="1"/>
  <c r="K256" i="72"/>
  <c r="L256" i="72" s="1"/>
  <c r="M256" i="72" s="1"/>
  <c r="N256" i="72" s="1"/>
  <c r="O256" i="72" s="1"/>
  <c r="K288" i="72"/>
  <c r="L288" i="72" s="1"/>
  <c r="M288" i="72" s="1"/>
  <c r="N288" i="72" s="1"/>
  <c r="O288" i="72" s="1"/>
  <c r="K320" i="72"/>
  <c r="L320" i="72" s="1"/>
  <c r="M320" i="72" s="1"/>
  <c r="N320" i="72" s="1"/>
  <c r="O320" i="72" s="1"/>
  <c r="K352" i="72"/>
  <c r="L352" i="72" s="1"/>
  <c r="M352" i="72" s="1"/>
  <c r="N352" i="72" s="1"/>
  <c r="O352" i="72" s="1"/>
  <c r="K384" i="72"/>
  <c r="L384" i="72" s="1"/>
  <c r="K416" i="72"/>
  <c r="L416" i="72" s="1"/>
  <c r="K448" i="72"/>
  <c r="L448" i="72" s="1"/>
  <c r="K480" i="72"/>
  <c r="L480" i="72" s="1"/>
  <c r="K512" i="72"/>
  <c r="L512" i="72" s="1"/>
  <c r="K544" i="72"/>
  <c r="L544" i="72" s="1"/>
  <c r="K576" i="72"/>
  <c r="L576" i="72" s="1"/>
  <c r="K608" i="72"/>
  <c r="L608" i="72" s="1"/>
  <c r="K640" i="72"/>
  <c r="L640" i="72" s="1"/>
  <c r="K672" i="72"/>
  <c r="L672" i="72" s="1"/>
  <c r="K704" i="72"/>
  <c r="L704" i="72" s="1"/>
  <c r="K736" i="72"/>
  <c r="L736" i="72" s="1"/>
  <c r="K768" i="72"/>
  <c r="L768" i="72" s="1"/>
  <c r="K800" i="72"/>
  <c r="L800" i="72" s="1"/>
  <c r="K832" i="72"/>
  <c r="L832" i="72" s="1"/>
  <c r="K864" i="72"/>
  <c r="L864" i="72" s="1"/>
  <c r="K892" i="72"/>
  <c r="L892" i="72" s="1"/>
  <c r="K920" i="72"/>
  <c r="L920" i="72" s="1"/>
  <c r="K948" i="72"/>
  <c r="L948" i="72" s="1"/>
  <c r="K977" i="72"/>
  <c r="L977" i="72" s="1"/>
  <c r="K1006" i="72"/>
  <c r="L1006" i="72" s="1"/>
  <c r="K1033" i="72"/>
  <c r="L1033" i="72" s="1"/>
  <c r="K1062" i="72"/>
  <c r="L1062" i="72" s="1"/>
  <c r="K1090" i="72"/>
  <c r="L1090" i="72" s="1"/>
  <c r="K1120" i="72"/>
  <c r="L1120" i="72" s="1"/>
  <c r="K1148" i="72"/>
  <c r="L1148" i="72" s="1"/>
  <c r="K1176" i="72"/>
  <c r="L1176" i="72" s="1"/>
  <c r="K1201" i="72"/>
  <c r="L1201" i="72" s="1"/>
  <c r="K1228" i="72"/>
  <c r="L1228" i="72" s="1"/>
  <c r="K1249" i="72"/>
  <c r="L1249" i="72" s="1"/>
  <c r="K1272" i="72"/>
  <c r="L1272" i="72" s="1"/>
  <c r="K1293" i="72"/>
  <c r="L1293" i="72" s="1"/>
  <c r="K1313" i="72"/>
  <c r="L1313" i="72" s="1"/>
  <c r="K1334" i="72"/>
  <c r="L1334" i="72" s="1"/>
  <c r="K1353" i="72"/>
  <c r="L1353" i="72" s="1"/>
  <c r="K1370" i="72"/>
  <c r="L1370" i="72" s="1"/>
  <c r="K1386" i="72"/>
  <c r="L1386" i="72" s="1"/>
  <c r="K1402" i="72"/>
  <c r="L1402" i="72" s="1"/>
  <c r="K1418" i="72"/>
  <c r="L1418" i="72" s="1"/>
  <c r="K1434" i="72"/>
  <c r="L1434" i="72" s="1"/>
  <c r="K1450" i="72"/>
  <c r="L1450" i="72" s="1"/>
  <c r="K1466" i="72"/>
  <c r="L1466" i="72" s="1"/>
  <c r="K1482" i="72"/>
  <c r="L1482" i="72" s="1"/>
  <c r="K1498" i="72"/>
  <c r="L1498" i="72" s="1"/>
  <c r="K1514" i="72"/>
  <c r="L1514" i="72" s="1"/>
  <c r="K1530" i="72"/>
  <c r="L1530" i="72" s="1"/>
  <c r="K1546" i="72"/>
  <c r="L1546" i="72" s="1"/>
  <c r="K1562" i="72"/>
  <c r="L1562" i="72" s="1"/>
  <c r="K1578" i="72"/>
  <c r="L1578" i="72" s="1"/>
  <c r="K1594" i="72"/>
  <c r="L1594" i="72" s="1"/>
  <c r="K1610" i="72"/>
  <c r="L1610" i="72" s="1"/>
  <c r="K1626" i="72"/>
  <c r="L1626" i="72" s="1"/>
  <c r="K1642" i="72"/>
  <c r="L1642" i="72" s="1"/>
  <c r="K1658" i="72"/>
  <c r="L1658" i="72" s="1"/>
  <c r="K1674" i="72"/>
  <c r="L1674" i="72" s="1"/>
  <c r="K1690" i="72"/>
  <c r="L1690" i="72" s="1"/>
  <c r="K1706" i="72"/>
  <c r="L1706" i="72" s="1"/>
  <c r="K1722" i="72"/>
  <c r="L1722" i="72" s="1"/>
  <c r="M1722" i="72" s="1"/>
  <c r="N1722" i="72" s="1"/>
  <c r="O1722" i="72" s="1"/>
  <c r="K1738" i="72"/>
  <c r="L1738" i="72" s="1"/>
  <c r="K1754" i="72"/>
  <c r="L1754" i="72" s="1"/>
  <c r="K1770" i="72"/>
  <c r="L1770" i="72" s="1"/>
  <c r="K1786" i="72"/>
  <c r="L1786" i="72" s="1"/>
  <c r="K1802" i="72"/>
  <c r="L1802" i="72" s="1"/>
  <c r="K1818" i="72"/>
  <c r="L1818" i="72" s="1"/>
  <c r="K1834" i="72"/>
  <c r="L1834" i="72" s="1"/>
  <c r="K1850" i="72"/>
  <c r="L1850" i="72" s="1"/>
  <c r="K1866" i="72"/>
  <c r="L1866" i="72" s="1"/>
  <c r="K1882" i="72"/>
  <c r="L1882" i="72" s="1"/>
  <c r="K1898" i="72"/>
  <c r="L1898" i="72" s="1"/>
  <c r="K1914" i="72"/>
  <c r="L1914" i="72" s="1"/>
  <c r="K1930" i="72"/>
  <c r="L1930" i="72" s="1"/>
  <c r="K40" i="72"/>
  <c r="L40" i="72" s="1"/>
  <c r="M40" i="72" s="1"/>
  <c r="N40" i="72" s="1"/>
  <c r="O40" i="72" s="1"/>
  <c r="K81" i="72"/>
  <c r="L81" i="72" s="1"/>
  <c r="M81" i="72" s="1"/>
  <c r="N81" i="72" s="1"/>
  <c r="O81" i="72" s="1"/>
  <c r="K126" i="72"/>
  <c r="L126" i="72" s="1"/>
  <c r="M126" i="72" s="1"/>
  <c r="N126" i="72" s="1"/>
  <c r="O126" i="72" s="1"/>
  <c r="K161" i="72"/>
  <c r="L161" i="72" s="1"/>
  <c r="M161" i="72" s="1"/>
  <c r="N161" i="72" s="1"/>
  <c r="O161" i="72" s="1"/>
  <c r="K193" i="72"/>
  <c r="L193" i="72" s="1"/>
  <c r="M193" i="72" s="1"/>
  <c r="N193" i="72" s="1"/>
  <c r="O193" i="72" s="1"/>
  <c r="K225" i="72"/>
  <c r="L225" i="72" s="1"/>
  <c r="M225" i="72" s="1"/>
  <c r="N225" i="72" s="1"/>
  <c r="O225" i="72" s="1"/>
  <c r="K257" i="72"/>
  <c r="L257" i="72" s="1"/>
  <c r="M257" i="72" s="1"/>
  <c r="N257" i="72" s="1"/>
  <c r="O257" i="72" s="1"/>
  <c r="K289" i="72"/>
  <c r="L289" i="72" s="1"/>
  <c r="M289" i="72" s="1"/>
  <c r="N289" i="72" s="1"/>
  <c r="O289" i="72" s="1"/>
  <c r="K321" i="72"/>
  <c r="L321" i="72" s="1"/>
  <c r="M321" i="72" s="1"/>
  <c r="N321" i="72" s="1"/>
  <c r="O321" i="72" s="1"/>
  <c r="K353" i="72"/>
  <c r="L353" i="72" s="1"/>
  <c r="M353" i="72" s="1"/>
  <c r="N353" i="72" s="1"/>
  <c r="O353" i="72" s="1"/>
  <c r="K385" i="72"/>
  <c r="L385" i="72" s="1"/>
  <c r="K417" i="72"/>
  <c r="L417" i="72" s="1"/>
  <c r="K449" i="72"/>
  <c r="L449" i="72" s="1"/>
  <c r="K481" i="72"/>
  <c r="L481" i="72" s="1"/>
  <c r="K41" i="72"/>
  <c r="L41" i="72" s="1"/>
  <c r="M41" i="72" s="1"/>
  <c r="N41" i="72" s="1"/>
  <c r="O41" i="72" s="1"/>
  <c r="K86" i="72"/>
  <c r="L86" i="72" s="1"/>
  <c r="M86" i="72" s="1"/>
  <c r="N86" i="72" s="1"/>
  <c r="O86" i="72" s="1"/>
  <c r="K128" i="72"/>
  <c r="L128" i="72" s="1"/>
  <c r="M128" i="72" s="1"/>
  <c r="N128" i="72" s="1"/>
  <c r="O128" i="72" s="1"/>
  <c r="K164" i="72"/>
  <c r="L164" i="72" s="1"/>
  <c r="M164" i="72" s="1"/>
  <c r="N164" i="72" s="1"/>
  <c r="O164" i="72" s="1"/>
  <c r="K196" i="72"/>
  <c r="L196" i="72" s="1"/>
  <c r="M196" i="72" s="1"/>
  <c r="N196" i="72" s="1"/>
  <c r="O196" i="72" s="1"/>
  <c r="K228" i="72"/>
  <c r="L228" i="72" s="1"/>
  <c r="M228" i="72" s="1"/>
  <c r="N228" i="72" s="1"/>
  <c r="O228" i="72" s="1"/>
  <c r="K260" i="72"/>
  <c r="L260" i="72" s="1"/>
  <c r="M260" i="72" s="1"/>
  <c r="N260" i="72" s="1"/>
  <c r="O260" i="72" s="1"/>
  <c r="K292" i="72"/>
  <c r="L292" i="72" s="1"/>
  <c r="M292" i="72" s="1"/>
  <c r="N292" i="72" s="1"/>
  <c r="O292" i="72" s="1"/>
  <c r="K324" i="72"/>
  <c r="L324" i="72" s="1"/>
  <c r="M324" i="72" s="1"/>
  <c r="N324" i="72" s="1"/>
  <c r="O324" i="72" s="1"/>
  <c r="K356" i="72"/>
  <c r="L356" i="72" s="1"/>
  <c r="M356" i="72" s="1"/>
  <c r="N356" i="72" s="1"/>
  <c r="O356" i="72" s="1"/>
  <c r="K388" i="72"/>
  <c r="L388" i="72" s="1"/>
  <c r="K420" i="72"/>
  <c r="L420" i="72" s="1"/>
  <c r="K452" i="72"/>
  <c r="L452" i="72" s="1"/>
  <c r="K484" i="72"/>
  <c r="L484" i="72" s="1"/>
  <c r="K516" i="72"/>
  <c r="L516" i="72" s="1"/>
  <c r="K548" i="72"/>
  <c r="L548" i="72" s="1"/>
  <c r="K580" i="72"/>
  <c r="L580" i="72" s="1"/>
  <c r="K612" i="72"/>
  <c r="L612" i="72" s="1"/>
  <c r="K644" i="72"/>
  <c r="L644" i="72" s="1"/>
  <c r="K676" i="72"/>
  <c r="L676" i="72" s="1"/>
  <c r="K708" i="72"/>
  <c r="L708" i="72" s="1"/>
  <c r="K740" i="72"/>
  <c r="L740" i="72" s="1"/>
  <c r="K772" i="72"/>
  <c r="L772" i="72" s="1"/>
  <c r="K804" i="72"/>
  <c r="L804" i="72" s="1"/>
  <c r="K836" i="72"/>
  <c r="L836" i="72" s="1"/>
  <c r="K866" i="72"/>
  <c r="L866" i="72" s="1"/>
  <c r="K896" i="72"/>
  <c r="L896" i="72" s="1"/>
  <c r="K924" i="72"/>
  <c r="L924" i="72" s="1"/>
  <c r="K952" i="72"/>
  <c r="L952" i="72" s="1"/>
  <c r="K980" i="72"/>
  <c r="L980" i="72" s="1"/>
  <c r="K1009" i="72"/>
  <c r="L1009" i="72" s="1"/>
  <c r="K1038" i="72"/>
  <c r="L1038" i="72" s="1"/>
  <c r="K1065" i="72"/>
  <c r="L1065" i="72" s="1"/>
  <c r="K1094" i="72"/>
  <c r="L1094" i="72" s="1"/>
  <c r="K1122" i="72"/>
  <c r="L1122" i="72" s="1"/>
  <c r="K1152" i="72"/>
  <c r="L1152" i="72" s="1"/>
  <c r="K1180" i="72"/>
  <c r="L1180" i="72" s="1"/>
  <c r="K1204" i="72"/>
  <c r="L1204" i="72" s="1"/>
  <c r="K1230" i="72"/>
  <c r="L1230" i="72" s="1"/>
  <c r="K1252" i="72"/>
  <c r="L1252" i="72" s="1"/>
  <c r="K1275" i="72"/>
  <c r="L1275" i="72" s="1"/>
  <c r="K1295" i="72"/>
  <c r="L1295" i="72" s="1"/>
  <c r="K1316" i="72"/>
  <c r="L1316" i="72" s="1"/>
  <c r="K1337" i="72"/>
  <c r="L1337" i="72" s="1"/>
  <c r="K1356" i="72"/>
  <c r="L1356" i="72" s="1"/>
  <c r="K1372" i="72"/>
  <c r="L1372" i="72" s="1"/>
  <c r="K1388" i="72"/>
  <c r="L1388" i="72" s="1"/>
  <c r="K1404" i="72"/>
  <c r="L1404" i="72" s="1"/>
  <c r="K1420" i="72"/>
  <c r="L1420" i="72" s="1"/>
  <c r="K1436" i="72"/>
  <c r="L1436" i="72" s="1"/>
  <c r="K1452" i="72"/>
  <c r="L1452" i="72" s="1"/>
  <c r="K1468" i="72"/>
  <c r="L1468" i="72" s="1"/>
  <c r="K1484" i="72"/>
  <c r="L1484" i="72" s="1"/>
  <c r="K1500" i="72"/>
  <c r="L1500" i="72" s="1"/>
  <c r="K1516" i="72"/>
  <c r="L1516" i="72" s="1"/>
  <c r="K1532" i="72"/>
  <c r="L1532" i="72" s="1"/>
  <c r="K1548" i="72"/>
  <c r="L1548" i="72" s="1"/>
  <c r="K1564" i="72"/>
  <c r="L1564" i="72" s="1"/>
  <c r="K1580" i="72"/>
  <c r="L1580" i="72" s="1"/>
  <c r="K1596" i="72"/>
  <c r="L1596" i="72" s="1"/>
  <c r="K1612" i="72"/>
  <c r="L1612" i="72" s="1"/>
  <c r="K1628" i="72"/>
  <c r="L1628" i="72" s="1"/>
  <c r="K1644" i="72"/>
  <c r="L1644" i="72" s="1"/>
  <c r="K1660" i="72"/>
  <c r="L1660" i="72" s="1"/>
  <c r="K1676" i="72"/>
  <c r="L1676" i="72" s="1"/>
  <c r="K1692" i="72"/>
  <c r="L1692" i="72" s="1"/>
  <c r="K1708" i="72"/>
  <c r="L1708" i="72" s="1"/>
  <c r="K1724" i="72"/>
  <c r="L1724" i="72" s="1"/>
  <c r="K1740" i="72"/>
  <c r="L1740" i="72" s="1"/>
  <c r="K1756" i="72"/>
  <c r="L1756" i="72" s="1"/>
  <c r="K1772" i="72"/>
  <c r="L1772" i="72" s="1"/>
  <c r="K1788" i="72"/>
  <c r="L1788" i="72" s="1"/>
  <c r="K1804" i="72"/>
  <c r="L1804" i="72" s="1"/>
  <c r="K1820" i="72"/>
  <c r="L1820" i="72" s="1"/>
  <c r="K1836" i="72"/>
  <c r="L1836" i="72" s="1"/>
  <c r="K1852" i="72"/>
  <c r="L1852" i="72" s="1"/>
  <c r="K1868" i="72"/>
  <c r="L1868" i="72" s="1"/>
  <c r="K1884" i="72"/>
  <c r="L1884" i="72" s="1"/>
  <c r="K1900" i="72"/>
  <c r="L1900" i="72" s="1"/>
  <c r="K1916" i="72"/>
  <c r="L1916" i="72" s="1"/>
  <c r="K1932" i="72"/>
  <c r="L1932" i="72" s="1"/>
  <c r="K1948" i="72"/>
  <c r="L1948" i="72" s="1"/>
  <c r="K46" i="72"/>
  <c r="L46" i="72" s="1"/>
  <c r="M46" i="72" s="1"/>
  <c r="N46" i="72" s="1"/>
  <c r="O46" i="72" s="1"/>
  <c r="K88" i="72"/>
  <c r="L88" i="72" s="1"/>
  <c r="M88" i="72" s="1"/>
  <c r="N88" i="72" s="1"/>
  <c r="O88" i="72" s="1"/>
  <c r="K129" i="72"/>
  <c r="L129" i="72" s="1"/>
  <c r="M129" i="72" s="1"/>
  <c r="N129" i="72" s="1"/>
  <c r="O129" i="72" s="1"/>
  <c r="K166" i="72"/>
  <c r="L166" i="72" s="1"/>
  <c r="M166" i="72" s="1"/>
  <c r="N166" i="72" s="1"/>
  <c r="O166" i="72" s="1"/>
  <c r="K198" i="72"/>
  <c r="L198" i="72" s="1"/>
  <c r="M198" i="72" s="1"/>
  <c r="N198" i="72" s="1"/>
  <c r="O198" i="72" s="1"/>
  <c r="K230" i="72"/>
  <c r="L230" i="72" s="1"/>
  <c r="M230" i="72" s="1"/>
  <c r="N230" i="72" s="1"/>
  <c r="O230" i="72" s="1"/>
  <c r="K262" i="72"/>
  <c r="L262" i="72" s="1"/>
  <c r="M262" i="72" s="1"/>
  <c r="N262" i="72" s="1"/>
  <c r="O262" i="72" s="1"/>
  <c r="K294" i="72"/>
  <c r="L294" i="72" s="1"/>
  <c r="M294" i="72" s="1"/>
  <c r="N294" i="72" s="1"/>
  <c r="O294" i="72" s="1"/>
  <c r="K326" i="72"/>
  <c r="L326" i="72" s="1"/>
  <c r="M326" i="72" s="1"/>
  <c r="N326" i="72" s="1"/>
  <c r="O326" i="72" s="1"/>
  <c r="K358" i="72"/>
  <c r="L358" i="72" s="1"/>
  <c r="M358" i="72" s="1"/>
  <c r="N358" i="72" s="1"/>
  <c r="O358" i="72" s="1"/>
  <c r="K390" i="72"/>
  <c r="L390" i="72" s="1"/>
  <c r="K422" i="72"/>
  <c r="L422" i="72" s="1"/>
  <c r="K454" i="72"/>
  <c r="L454" i="72" s="1"/>
  <c r="K486" i="72"/>
  <c r="L486" i="72" s="1"/>
  <c r="K518" i="72"/>
  <c r="L518" i="72" s="1"/>
  <c r="K550" i="72"/>
  <c r="L550" i="72" s="1"/>
  <c r="K582" i="72"/>
  <c r="L582" i="72" s="1"/>
  <c r="K614" i="72"/>
  <c r="L614" i="72" s="1"/>
  <c r="K646" i="72"/>
  <c r="L646" i="72" s="1"/>
  <c r="K678" i="72"/>
  <c r="L678" i="72" s="1"/>
  <c r="K710" i="72"/>
  <c r="L710" i="72" s="1"/>
  <c r="K742" i="72"/>
  <c r="L742" i="72" s="1"/>
  <c r="K774" i="72"/>
  <c r="L774" i="72" s="1"/>
  <c r="K806" i="72"/>
  <c r="L806" i="72" s="1"/>
  <c r="K838" i="72"/>
  <c r="L838" i="72" s="1"/>
  <c r="K868" i="72"/>
  <c r="L868" i="72" s="1"/>
  <c r="K897" i="72"/>
  <c r="L897" i="72" s="1"/>
  <c r="K926" i="72"/>
  <c r="L926" i="72" s="1"/>
  <c r="K953" i="72"/>
  <c r="L953" i="72" s="1"/>
  <c r="K982" i="72"/>
  <c r="L982" i="72" s="1"/>
  <c r="K1010" i="72"/>
  <c r="L1010" i="72" s="1"/>
  <c r="K1040" i="72"/>
  <c r="L1040" i="72" s="1"/>
  <c r="K1068" i="72"/>
  <c r="L1068" i="72" s="1"/>
  <c r="K1096" i="72"/>
  <c r="L1096" i="72" s="1"/>
  <c r="K1124" i="72"/>
  <c r="L1124" i="72" s="1"/>
  <c r="K1153" i="72"/>
  <c r="L1153" i="72" s="1"/>
  <c r="K1181" i="72"/>
  <c r="L1181" i="72" s="1"/>
  <c r="K1206" i="72"/>
  <c r="L1206" i="72" s="1"/>
  <c r="K1231" i="72"/>
  <c r="L1231" i="72" s="1"/>
  <c r="K1254" i="72"/>
  <c r="L1254" i="72" s="1"/>
  <c r="K1276" i="72"/>
  <c r="L1276" i="72" s="1"/>
  <c r="K1296" i="72"/>
  <c r="L1296" i="72" s="1"/>
  <c r="K1318" i="72"/>
  <c r="L1318" i="72" s="1"/>
  <c r="K1339" i="72"/>
  <c r="L1339" i="72" s="1"/>
  <c r="K1357" i="72"/>
  <c r="L1357" i="72" s="1"/>
  <c r="K1373" i="72"/>
  <c r="L1373" i="72" s="1"/>
  <c r="K1389" i="72"/>
  <c r="L1389" i="72" s="1"/>
  <c r="K1405" i="72"/>
  <c r="L1405" i="72" s="1"/>
  <c r="K1421" i="72"/>
  <c r="L1421" i="72" s="1"/>
  <c r="K1437" i="72"/>
  <c r="L1437" i="72" s="1"/>
  <c r="K1453" i="72"/>
  <c r="L1453" i="72" s="1"/>
  <c r="K1469" i="72"/>
  <c r="L1469" i="72" s="1"/>
  <c r="K1485" i="72"/>
  <c r="L1485" i="72" s="1"/>
  <c r="K1501" i="72"/>
  <c r="L1501" i="72" s="1"/>
  <c r="K1517" i="72"/>
  <c r="L1517" i="72" s="1"/>
  <c r="K1533" i="72"/>
  <c r="L1533" i="72" s="1"/>
  <c r="K1549" i="72"/>
  <c r="L1549" i="72" s="1"/>
  <c r="K1565" i="72"/>
  <c r="L1565" i="72" s="1"/>
  <c r="K1581" i="72"/>
  <c r="L1581" i="72" s="1"/>
  <c r="K1597" i="72"/>
  <c r="L1597" i="72" s="1"/>
  <c r="K1613" i="72"/>
  <c r="L1613" i="72" s="1"/>
  <c r="K1629" i="72"/>
  <c r="L1629" i="72" s="1"/>
  <c r="K1645" i="72"/>
  <c r="L1645" i="72" s="1"/>
  <c r="K1661" i="72"/>
  <c r="L1661" i="72" s="1"/>
  <c r="K1677" i="72"/>
  <c r="L1677" i="72" s="1"/>
  <c r="K1693" i="72"/>
  <c r="L1693" i="72" s="1"/>
  <c r="K1709" i="72"/>
  <c r="L1709" i="72" s="1"/>
  <c r="K1725" i="72"/>
  <c r="L1725" i="72" s="1"/>
  <c r="K54" i="72"/>
  <c r="L54" i="72" s="1"/>
  <c r="M54" i="72" s="1"/>
  <c r="N54" i="72" s="1"/>
  <c r="O54" i="72" s="1"/>
  <c r="K96" i="72"/>
  <c r="L96" i="72" s="1"/>
  <c r="M96" i="72" s="1"/>
  <c r="N96" i="72" s="1"/>
  <c r="O96" i="72" s="1"/>
  <c r="K137" i="72"/>
  <c r="L137" i="72" s="1"/>
  <c r="M137" i="72" s="1"/>
  <c r="N137" i="72" s="1"/>
  <c r="O137" i="72" s="1"/>
  <c r="K172" i="72"/>
  <c r="L172" i="72" s="1"/>
  <c r="M172" i="72" s="1"/>
  <c r="N172" i="72" s="1"/>
  <c r="O172" i="72" s="1"/>
  <c r="K204" i="72"/>
  <c r="L204" i="72" s="1"/>
  <c r="M204" i="72" s="1"/>
  <c r="N204" i="72" s="1"/>
  <c r="O204" i="72" s="1"/>
  <c r="K236" i="72"/>
  <c r="L236" i="72" s="1"/>
  <c r="M236" i="72" s="1"/>
  <c r="N236" i="72" s="1"/>
  <c r="O236" i="72" s="1"/>
  <c r="K268" i="72"/>
  <c r="L268" i="72" s="1"/>
  <c r="M268" i="72" s="1"/>
  <c r="N268" i="72" s="1"/>
  <c r="O268" i="72" s="1"/>
  <c r="K300" i="72"/>
  <c r="L300" i="72" s="1"/>
  <c r="M300" i="72" s="1"/>
  <c r="N300" i="72" s="1"/>
  <c r="O300" i="72" s="1"/>
  <c r="K332" i="72"/>
  <c r="L332" i="72" s="1"/>
  <c r="M332" i="72" s="1"/>
  <c r="N332" i="72" s="1"/>
  <c r="O332" i="72" s="1"/>
  <c r="K364" i="72"/>
  <c r="L364" i="72" s="1"/>
  <c r="M364" i="72" s="1"/>
  <c r="N364" i="72" s="1"/>
  <c r="O364" i="72" s="1"/>
  <c r="K396" i="72"/>
  <c r="L396" i="72" s="1"/>
  <c r="K428" i="72"/>
  <c r="L428" i="72" s="1"/>
  <c r="K460" i="72"/>
  <c r="L460" i="72" s="1"/>
  <c r="K492" i="72"/>
  <c r="L492" i="72" s="1"/>
  <c r="K524" i="72"/>
  <c r="L524" i="72" s="1"/>
  <c r="K556" i="72"/>
  <c r="L556" i="72" s="1"/>
  <c r="K588" i="72"/>
  <c r="L588" i="72" s="1"/>
  <c r="K620" i="72"/>
  <c r="L620" i="72" s="1"/>
  <c r="K652" i="72"/>
  <c r="L652" i="72" s="1"/>
  <c r="K684" i="72"/>
  <c r="L684" i="72" s="1"/>
  <c r="K716" i="72"/>
  <c r="L716" i="72" s="1"/>
  <c r="K748" i="72"/>
  <c r="L748" i="72" s="1"/>
  <c r="K780" i="72"/>
  <c r="L780" i="72" s="1"/>
  <c r="K812" i="72"/>
  <c r="L812" i="72" s="1"/>
  <c r="K844" i="72"/>
  <c r="L844" i="72" s="1"/>
  <c r="K873" i="72"/>
  <c r="L873" i="72" s="1"/>
  <c r="K902" i="72"/>
  <c r="L902" i="72" s="1"/>
  <c r="K930" i="72"/>
  <c r="L930" i="72" s="1"/>
  <c r="K960" i="72"/>
  <c r="L960" i="72" s="1"/>
  <c r="K988" i="72"/>
  <c r="L988" i="72" s="1"/>
  <c r="K1016" i="72"/>
  <c r="L1016" i="72" s="1"/>
  <c r="K1044" i="72"/>
  <c r="L1044" i="72" s="1"/>
  <c r="K1073" i="72"/>
  <c r="L1073" i="72" s="1"/>
  <c r="K1102" i="72"/>
  <c r="L1102" i="72" s="1"/>
  <c r="K1129" i="72"/>
  <c r="L1129" i="72" s="1"/>
  <c r="K1158" i="72"/>
  <c r="L1158" i="72" s="1"/>
  <c r="K1185" i="72"/>
  <c r="L1185" i="72" s="1"/>
  <c r="K1212" i="72"/>
  <c r="L1212" i="72" s="1"/>
  <c r="K1234" i="72"/>
  <c r="L1234" i="72" s="1"/>
  <c r="K1259" i="72"/>
  <c r="L1259" i="72" s="1"/>
  <c r="K1279" i="72"/>
  <c r="L1279" i="72" s="1"/>
  <c r="K1300" i="72"/>
  <c r="L1300" i="72" s="1"/>
  <c r="K1323" i="72"/>
  <c r="L1323" i="72" s="1"/>
  <c r="K1342" i="72"/>
  <c r="L1342" i="72" s="1"/>
  <c r="K1360" i="72"/>
  <c r="L1360" i="72" s="1"/>
  <c r="K1376" i="72"/>
  <c r="L1376" i="72" s="1"/>
  <c r="K1392" i="72"/>
  <c r="L1392" i="72" s="1"/>
  <c r="K1408" i="72"/>
  <c r="L1408" i="72" s="1"/>
  <c r="K1424" i="72"/>
  <c r="L1424" i="72" s="1"/>
  <c r="K1440" i="72"/>
  <c r="L1440" i="72" s="1"/>
  <c r="K1456" i="72"/>
  <c r="L1456" i="72" s="1"/>
  <c r="K1472" i="72"/>
  <c r="L1472" i="72" s="1"/>
  <c r="K1488" i="72"/>
  <c r="L1488" i="72" s="1"/>
  <c r="K1504" i="72"/>
  <c r="L1504" i="72" s="1"/>
  <c r="K1520" i="72"/>
  <c r="L1520" i="72" s="1"/>
  <c r="K1536" i="72"/>
  <c r="L1536" i="72" s="1"/>
  <c r="K1552" i="72"/>
  <c r="L1552" i="72" s="1"/>
  <c r="K1568" i="72"/>
  <c r="L1568" i="72" s="1"/>
  <c r="K1584" i="72"/>
  <c r="L1584" i="72" s="1"/>
  <c r="K1600" i="72"/>
  <c r="L1600" i="72" s="1"/>
  <c r="K1616" i="72"/>
  <c r="L1616" i="72" s="1"/>
  <c r="K1632" i="72"/>
  <c r="L1632" i="72" s="1"/>
  <c r="K1648" i="72"/>
  <c r="L1648" i="72" s="1"/>
  <c r="K1664" i="72"/>
  <c r="L1664" i="72" s="1"/>
  <c r="K1680" i="72"/>
  <c r="L1680" i="72" s="1"/>
  <c r="K1696" i="72"/>
  <c r="L1696" i="72" s="1"/>
  <c r="K1712" i="72"/>
  <c r="L1712" i="72" s="1"/>
  <c r="K1728" i="72"/>
  <c r="L1728" i="72" s="1"/>
  <c r="K56" i="72"/>
  <c r="L56" i="72" s="1"/>
  <c r="M56" i="72" s="1"/>
  <c r="N56" i="72" s="1"/>
  <c r="O56" i="72" s="1"/>
  <c r="K97" i="72"/>
  <c r="L97" i="72" s="1"/>
  <c r="M97" i="72" s="1"/>
  <c r="N97" i="72" s="1"/>
  <c r="O97" i="72" s="1"/>
  <c r="K142" i="72"/>
  <c r="L142" i="72" s="1"/>
  <c r="M142" i="72" s="1"/>
  <c r="N142" i="72" s="1"/>
  <c r="O142" i="72" s="1"/>
  <c r="K174" i="72"/>
  <c r="L174" i="72" s="1"/>
  <c r="M174" i="72" s="1"/>
  <c r="N174" i="72" s="1"/>
  <c r="O174" i="72" s="1"/>
  <c r="K206" i="72"/>
  <c r="L206" i="72" s="1"/>
  <c r="M206" i="72" s="1"/>
  <c r="N206" i="72" s="1"/>
  <c r="O206" i="72" s="1"/>
  <c r="K238" i="72"/>
  <c r="L238" i="72" s="1"/>
  <c r="M238" i="72" s="1"/>
  <c r="N238" i="72" s="1"/>
  <c r="O238" i="72" s="1"/>
  <c r="K270" i="72"/>
  <c r="L270" i="72" s="1"/>
  <c r="M270" i="72" s="1"/>
  <c r="N270" i="72" s="1"/>
  <c r="O270" i="72" s="1"/>
  <c r="K302" i="72"/>
  <c r="L302" i="72" s="1"/>
  <c r="M302" i="72" s="1"/>
  <c r="N302" i="72" s="1"/>
  <c r="O302" i="72" s="1"/>
  <c r="K334" i="72"/>
  <c r="L334" i="72" s="1"/>
  <c r="M334" i="72" s="1"/>
  <c r="N334" i="72" s="1"/>
  <c r="O334" i="72" s="1"/>
  <c r="K366" i="72"/>
  <c r="L366" i="72" s="1"/>
  <c r="M366" i="72" s="1"/>
  <c r="N366" i="72" s="1"/>
  <c r="O366" i="72" s="1"/>
  <c r="K398" i="72"/>
  <c r="L398" i="72" s="1"/>
  <c r="K430" i="72"/>
  <c r="L430" i="72" s="1"/>
  <c r="K462" i="72"/>
  <c r="L462" i="72" s="1"/>
  <c r="K494" i="72"/>
  <c r="L494" i="72" s="1"/>
  <c r="K526" i="72"/>
  <c r="L526" i="72" s="1"/>
  <c r="K25" i="72"/>
  <c r="L25" i="72" s="1"/>
  <c r="M25" i="72" s="1"/>
  <c r="N25" i="72" s="1"/>
  <c r="O25" i="72" s="1"/>
  <c r="K184" i="72"/>
  <c r="L184" i="72" s="1"/>
  <c r="M184" i="72" s="1"/>
  <c r="N184" i="72" s="1"/>
  <c r="O184" i="72" s="1"/>
  <c r="K312" i="72"/>
  <c r="L312" i="72" s="1"/>
  <c r="M312" i="72" s="1"/>
  <c r="N312" i="72" s="1"/>
  <c r="O312" i="72" s="1"/>
  <c r="K440" i="72"/>
  <c r="L440" i="72" s="1"/>
  <c r="K552" i="72"/>
  <c r="L552" i="72" s="1"/>
  <c r="K633" i="72"/>
  <c r="L633" i="72" s="1"/>
  <c r="K718" i="72"/>
  <c r="L718" i="72" s="1"/>
  <c r="K808" i="72"/>
  <c r="L808" i="72" s="1"/>
  <c r="K880" i="72"/>
  <c r="L880" i="72" s="1"/>
  <c r="K944" i="72"/>
  <c r="L944" i="72" s="1"/>
  <c r="K1012" i="72"/>
  <c r="L1012" i="72" s="1"/>
  <c r="K1074" i="72"/>
  <c r="L1074" i="72" s="1"/>
  <c r="K1140" i="72"/>
  <c r="L1140" i="72" s="1"/>
  <c r="K1202" i="72"/>
  <c r="L1202" i="72" s="1"/>
  <c r="K1257" i="72"/>
  <c r="L1257" i="72" s="1"/>
  <c r="K1305" i="72"/>
  <c r="L1305" i="72" s="1"/>
  <c r="K1350" i="72"/>
  <c r="L1350" i="72" s="1"/>
  <c r="K1390" i="72"/>
  <c r="L1390" i="72" s="1"/>
  <c r="K1425" i="72"/>
  <c r="L1425" i="72" s="1"/>
  <c r="K1462" i="72"/>
  <c r="L1462" i="72" s="1"/>
  <c r="K1499" i="72"/>
  <c r="L1499" i="72" s="1"/>
  <c r="K1535" i="72"/>
  <c r="L1535" i="72" s="1"/>
  <c r="K1571" i="72"/>
  <c r="L1571" i="72" s="1"/>
  <c r="K1607" i="72"/>
  <c r="L1607" i="72" s="1"/>
  <c r="K1646" i="72"/>
  <c r="L1646" i="72" s="1"/>
  <c r="K1681" i="72"/>
  <c r="L1681" i="72" s="1"/>
  <c r="K1718" i="72"/>
  <c r="L1718" i="72" s="1"/>
  <c r="M1718" i="72" s="1"/>
  <c r="N1718" i="72" s="1"/>
  <c r="O1718" i="72" s="1"/>
  <c r="K1750" i="72"/>
  <c r="L1750" i="72" s="1"/>
  <c r="K1777" i="72"/>
  <c r="L1777" i="72" s="1"/>
  <c r="K1805" i="72"/>
  <c r="L1805" i="72" s="1"/>
  <c r="K1828" i="72"/>
  <c r="L1828" i="72" s="1"/>
  <c r="K1855" i="72"/>
  <c r="L1855" i="72" s="1"/>
  <c r="K1879" i="72"/>
  <c r="L1879" i="72" s="1"/>
  <c r="K1905" i="72"/>
  <c r="L1905" i="72" s="1"/>
  <c r="K1933" i="72"/>
  <c r="L1933" i="72" s="1"/>
  <c r="K1954" i="72"/>
  <c r="L1954" i="72" s="1"/>
  <c r="K1972" i="72"/>
  <c r="L1972" i="72" s="1"/>
  <c r="K1991" i="72"/>
  <c r="L1991" i="72" s="1"/>
  <c r="K2008" i="72"/>
  <c r="L2008" i="72" s="1"/>
  <c r="K2024" i="72"/>
  <c r="L2024" i="72" s="1"/>
  <c r="K2040" i="72"/>
  <c r="L2040" i="72" s="1"/>
  <c r="K2056" i="72"/>
  <c r="L2056" i="72" s="1"/>
  <c r="K2072" i="72"/>
  <c r="L2072" i="72" s="1"/>
  <c r="K2088" i="72"/>
  <c r="L2088" i="72" s="1"/>
  <c r="K2104" i="72"/>
  <c r="L2104" i="72" s="1"/>
  <c r="K2120" i="72"/>
  <c r="L2120" i="72" s="1"/>
  <c r="K2136" i="72"/>
  <c r="L2136" i="72" s="1"/>
  <c r="K2152" i="72"/>
  <c r="L2152" i="72" s="1"/>
  <c r="K2168" i="72"/>
  <c r="L2168" i="72" s="1"/>
  <c r="K2184" i="72"/>
  <c r="L2184" i="72" s="1"/>
  <c r="K2200" i="72"/>
  <c r="L2200" i="72" s="1"/>
  <c r="K2216" i="72"/>
  <c r="L2216" i="72" s="1"/>
  <c r="K2232" i="72"/>
  <c r="L2232" i="72" s="1"/>
  <c r="K2248" i="72"/>
  <c r="L2248" i="72" s="1"/>
  <c r="K2264" i="72"/>
  <c r="L2264" i="72" s="1"/>
  <c r="K2280" i="72"/>
  <c r="L2280" i="72" s="1"/>
  <c r="K2296" i="72"/>
  <c r="L2296" i="72" s="1"/>
  <c r="K2312" i="72"/>
  <c r="L2312" i="72" s="1"/>
  <c r="K2328" i="72"/>
  <c r="L2328" i="72" s="1"/>
  <c r="K2344" i="72"/>
  <c r="L2344" i="72" s="1"/>
  <c r="K2360" i="72"/>
  <c r="L2360" i="72" s="1"/>
  <c r="K2376" i="72"/>
  <c r="L2376" i="72" s="1"/>
  <c r="K2392" i="72"/>
  <c r="L2392" i="72" s="1"/>
  <c r="K2408" i="72"/>
  <c r="L2408" i="72" s="1"/>
  <c r="K2424" i="72"/>
  <c r="L2424" i="72" s="1"/>
  <c r="K2440" i="72"/>
  <c r="L2440" i="72" s="1"/>
  <c r="K2456" i="72"/>
  <c r="L2456" i="72" s="1"/>
  <c r="K2472" i="72"/>
  <c r="L2472" i="72" s="1"/>
  <c r="K2488" i="72"/>
  <c r="L2488" i="72" s="1"/>
  <c r="K2504" i="72"/>
  <c r="L2504" i="72" s="1"/>
  <c r="K2520" i="72"/>
  <c r="L2520" i="72" s="1"/>
  <c r="K2536" i="72"/>
  <c r="L2536" i="72" s="1"/>
  <c r="K2552" i="72"/>
  <c r="L2552" i="72" s="1"/>
  <c r="K2568" i="72"/>
  <c r="L2568" i="72" s="1"/>
  <c r="K2584" i="72"/>
  <c r="L2584" i="72" s="1"/>
  <c r="K2600" i="72"/>
  <c r="L2600" i="72" s="1"/>
  <c r="K2616" i="72"/>
  <c r="L2616" i="72" s="1"/>
  <c r="K2632" i="72"/>
  <c r="L2632" i="72" s="1"/>
  <c r="K2648" i="72"/>
  <c r="L2648" i="72" s="1"/>
  <c r="K2664" i="72"/>
  <c r="L2664" i="72" s="1"/>
  <c r="K2680" i="72"/>
  <c r="L2680" i="72" s="1"/>
  <c r="K2696" i="72"/>
  <c r="L2696" i="72" s="1"/>
  <c r="K2712" i="72"/>
  <c r="L2712" i="72" s="1"/>
  <c r="K2728" i="72"/>
  <c r="L2728" i="72" s="1"/>
  <c r="K2744" i="72"/>
  <c r="L2744" i="72" s="1"/>
  <c r="K48" i="72"/>
  <c r="L48" i="72" s="1"/>
  <c r="M48" i="72" s="1"/>
  <c r="N48" i="72" s="1"/>
  <c r="O48" i="72" s="1"/>
  <c r="K200" i="72"/>
  <c r="L200" i="72" s="1"/>
  <c r="M200" i="72" s="1"/>
  <c r="N200" i="72" s="1"/>
  <c r="O200" i="72" s="1"/>
  <c r="K328" i="72"/>
  <c r="L328" i="72" s="1"/>
  <c r="M328" i="72" s="1"/>
  <c r="N328" i="72" s="1"/>
  <c r="O328" i="72" s="1"/>
  <c r="K456" i="72"/>
  <c r="L456" i="72" s="1"/>
  <c r="K558" i="72"/>
  <c r="L558" i="72" s="1"/>
  <c r="K648" i="72"/>
  <c r="L648" i="72" s="1"/>
  <c r="K729" i="72"/>
  <c r="L729" i="72" s="1"/>
  <c r="K814" i="72"/>
  <c r="L814" i="72" s="1"/>
  <c r="K886" i="72"/>
  <c r="L886" i="72" s="1"/>
  <c r="K956" i="72"/>
  <c r="L956" i="72" s="1"/>
  <c r="K1017" i="72"/>
  <c r="L1017" i="72" s="1"/>
  <c r="K1084" i="72"/>
  <c r="L1084" i="72" s="1"/>
  <c r="K1150" i="72"/>
  <c r="L1150" i="72" s="1"/>
  <c r="K1209" i="72"/>
  <c r="L1209" i="72" s="1"/>
  <c r="K1262" i="72"/>
  <c r="L1262" i="72" s="1"/>
  <c r="K1310" i="72"/>
  <c r="L1310" i="72" s="1"/>
  <c r="K1358" i="72"/>
  <c r="L1358" i="72" s="1"/>
  <c r="K1393" i="72"/>
  <c r="L1393" i="72" s="1"/>
  <c r="K1430" i="72"/>
  <c r="L1430" i="72" s="1"/>
  <c r="K1467" i="72"/>
  <c r="L1467" i="72" s="1"/>
  <c r="K1503" i="72"/>
  <c r="L1503" i="72" s="1"/>
  <c r="K1539" i="72"/>
  <c r="L1539" i="72" s="1"/>
  <c r="K1575" i="72"/>
  <c r="L1575" i="72" s="1"/>
  <c r="K1614" i="72"/>
  <c r="L1614" i="72" s="1"/>
  <c r="K1649" i="72"/>
  <c r="L1649" i="72" s="1"/>
  <c r="K1686" i="72"/>
  <c r="L1686" i="72" s="1"/>
  <c r="K1723" i="72"/>
  <c r="L1723" i="72" s="1"/>
  <c r="M1723" i="72" s="1"/>
  <c r="K1755" i="72"/>
  <c r="L1755" i="72" s="1"/>
  <c r="K1780" i="72"/>
  <c r="L1780" i="72" s="1"/>
  <c r="K1807" i="72"/>
  <c r="L1807" i="72" s="1"/>
  <c r="K1831" i="72"/>
  <c r="L1831" i="72" s="1"/>
  <c r="K1857" i="72"/>
  <c r="L1857" i="72" s="1"/>
  <c r="K1885" i="72"/>
  <c r="L1885" i="72" s="1"/>
  <c r="K1908" i="72"/>
  <c r="L1908" i="72" s="1"/>
  <c r="K1935" i="72"/>
  <c r="L1935" i="72" s="1"/>
  <c r="K1956" i="72"/>
  <c r="L1956" i="72" s="1"/>
  <c r="K1975" i="72"/>
  <c r="L1975" i="72" s="1"/>
  <c r="K1994" i="72"/>
  <c r="L1994" i="72" s="1"/>
  <c r="K2010" i="72"/>
  <c r="L2010" i="72" s="1"/>
  <c r="K2026" i="72"/>
  <c r="L2026" i="72" s="1"/>
  <c r="K2042" i="72"/>
  <c r="L2042" i="72" s="1"/>
  <c r="K2058" i="72"/>
  <c r="L2058" i="72" s="1"/>
  <c r="K2074" i="72"/>
  <c r="L2074" i="72" s="1"/>
  <c r="K2090" i="72"/>
  <c r="L2090" i="72" s="1"/>
  <c r="K2106" i="72"/>
  <c r="L2106" i="72" s="1"/>
  <c r="K2122" i="72"/>
  <c r="L2122" i="72" s="1"/>
  <c r="K2138" i="72"/>
  <c r="L2138" i="72" s="1"/>
  <c r="K2154" i="72"/>
  <c r="L2154" i="72" s="1"/>
  <c r="K2170" i="72"/>
  <c r="L2170" i="72" s="1"/>
  <c r="K2186" i="72"/>
  <c r="L2186" i="72" s="1"/>
  <c r="K2202" i="72"/>
  <c r="L2202" i="72" s="1"/>
  <c r="K2218" i="72"/>
  <c r="L2218" i="72" s="1"/>
  <c r="K2234" i="72"/>
  <c r="L2234" i="72" s="1"/>
  <c r="K2250" i="72"/>
  <c r="L2250" i="72" s="1"/>
  <c r="K2266" i="72"/>
  <c r="L2266" i="72" s="1"/>
  <c r="K2282" i="72"/>
  <c r="L2282" i="72" s="1"/>
  <c r="K2298" i="72"/>
  <c r="L2298" i="72" s="1"/>
  <c r="K2314" i="72"/>
  <c r="L2314" i="72" s="1"/>
  <c r="K2330" i="72"/>
  <c r="L2330" i="72" s="1"/>
  <c r="K2346" i="72"/>
  <c r="L2346" i="72" s="1"/>
  <c r="K2362" i="72"/>
  <c r="L2362" i="72" s="1"/>
  <c r="K2378" i="72"/>
  <c r="L2378" i="72" s="1"/>
  <c r="K2394" i="72"/>
  <c r="L2394" i="72" s="1"/>
  <c r="K2410" i="72"/>
  <c r="L2410" i="72" s="1"/>
  <c r="K2426" i="72"/>
  <c r="L2426" i="72" s="1"/>
  <c r="K2442" i="72"/>
  <c r="L2442" i="72" s="1"/>
  <c r="K2458" i="72"/>
  <c r="L2458" i="72" s="1"/>
  <c r="K2474" i="72"/>
  <c r="L2474" i="72" s="1"/>
  <c r="K2490" i="72"/>
  <c r="L2490" i="72" s="1"/>
  <c r="K2506" i="72"/>
  <c r="L2506" i="72" s="1"/>
  <c r="K2522" i="72"/>
  <c r="L2522" i="72" s="1"/>
  <c r="K2538" i="72"/>
  <c r="L2538" i="72" s="1"/>
  <c r="K2554" i="72"/>
  <c r="L2554" i="72" s="1"/>
  <c r="K2570" i="72"/>
  <c r="L2570" i="72" s="1"/>
  <c r="K2586" i="72"/>
  <c r="L2586" i="72" s="1"/>
  <c r="K2602" i="72"/>
  <c r="L2602" i="72" s="1"/>
  <c r="K2618" i="72"/>
  <c r="L2618" i="72" s="1"/>
  <c r="K2634" i="72"/>
  <c r="L2634" i="72" s="1"/>
  <c r="K2650" i="72"/>
  <c r="L2650" i="72" s="1"/>
  <c r="K2666" i="72"/>
  <c r="L2666" i="72" s="1"/>
  <c r="K2682" i="72"/>
  <c r="L2682" i="72" s="1"/>
  <c r="K2698" i="72"/>
  <c r="L2698" i="72" s="1"/>
  <c r="K2714" i="72"/>
  <c r="L2714" i="72" s="1"/>
  <c r="K2730" i="72"/>
  <c r="L2730" i="72" s="1"/>
  <c r="K2746" i="72"/>
  <c r="L2746" i="72" s="1"/>
  <c r="M2746" i="72" s="1"/>
  <c r="N2746" i="72" s="1"/>
  <c r="O2746" i="72" s="1"/>
  <c r="K70" i="72"/>
  <c r="L70" i="72" s="1"/>
  <c r="M70" i="72" s="1"/>
  <c r="N70" i="72" s="1"/>
  <c r="O70" i="72" s="1"/>
  <c r="K216" i="72"/>
  <c r="L216" i="72" s="1"/>
  <c r="M216" i="72" s="1"/>
  <c r="N216" i="72" s="1"/>
  <c r="O216" i="72" s="1"/>
  <c r="K344" i="72"/>
  <c r="L344" i="72" s="1"/>
  <c r="M344" i="72" s="1"/>
  <c r="N344" i="72" s="1"/>
  <c r="O344" i="72" s="1"/>
  <c r="K472" i="72"/>
  <c r="L472" i="72" s="1"/>
  <c r="K569" i="72"/>
  <c r="L569" i="72" s="1"/>
  <c r="K654" i="72"/>
  <c r="L654" i="72" s="1"/>
  <c r="K744" i="72"/>
  <c r="L744" i="72" s="1"/>
  <c r="K825" i="72"/>
  <c r="L825" i="72" s="1"/>
  <c r="K898" i="72"/>
  <c r="L898" i="72" s="1"/>
  <c r="K961" i="72"/>
  <c r="L961" i="72" s="1"/>
  <c r="K1026" i="72"/>
  <c r="L1026" i="72" s="1"/>
  <c r="K1092" i="72"/>
  <c r="L1092" i="72" s="1"/>
  <c r="K1156" i="72"/>
  <c r="L1156" i="72" s="1"/>
  <c r="K1216" i="72"/>
  <c r="L1216" i="72" s="1"/>
  <c r="K1266" i="72"/>
  <c r="L1266" i="72" s="1"/>
  <c r="K1320" i="72"/>
  <c r="L1320" i="72" s="1"/>
  <c r="K1361" i="72"/>
  <c r="L1361" i="72" s="1"/>
  <c r="K1398" i="72"/>
  <c r="L1398" i="72" s="1"/>
  <c r="K1435" i="72"/>
  <c r="L1435" i="72" s="1"/>
  <c r="K1471" i="72"/>
  <c r="L1471" i="72" s="1"/>
  <c r="K1507" i="72"/>
  <c r="L1507" i="72" s="1"/>
  <c r="K1543" i="72"/>
  <c r="L1543" i="72" s="1"/>
  <c r="K1582" i="72"/>
  <c r="L1582" i="72" s="1"/>
  <c r="K1617" i="72"/>
  <c r="L1617" i="72" s="1"/>
  <c r="K1654" i="72"/>
  <c r="L1654" i="72" s="1"/>
  <c r="K1691" i="72"/>
  <c r="L1691" i="72" s="1"/>
  <c r="K1727" i="72"/>
  <c r="L1727" i="72" s="1"/>
  <c r="K1758" i="72"/>
  <c r="L1758" i="72" s="1"/>
  <c r="K1783" i="72"/>
  <c r="L1783" i="72" s="1"/>
  <c r="K1809" i="72"/>
  <c r="L1809" i="72" s="1"/>
  <c r="K1837" i="72"/>
  <c r="L1837" i="72" s="1"/>
  <c r="K1860" i="72"/>
  <c r="L1860" i="72" s="1"/>
  <c r="K1887" i="72"/>
  <c r="L1887" i="72" s="1"/>
  <c r="K1911" i="72"/>
  <c r="L1911" i="72" s="1"/>
  <c r="K1937" i="72"/>
  <c r="L1937" i="72" s="1"/>
  <c r="K1959" i="72"/>
  <c r="L1959" i="72" s="1"/>
  <c r="K1978" i="72"/>
  <c r="L1978" i="72" s="1"/>
  <c r="K1996" i="72"/>
  <c r="L1996" i="72" s="1"/>
  <c r="K2012" i="72"/>
  <c r="L2012" i="72" s="1"/>
  <c r="K2028" i="72"/>
  <c r="L2028" i="72" s="1"/>
  <c r="K2044" i="72"/>
  <c r="L2044" i="72" s="1"/>
  <c r="K2060" i="72"/>
  <c r="L2060" i="72" s="1"/>
  <c r="K2076" i="72"/>
  <c r="L2076" i="72" s="1"/>
  <c r="K2092" i="72"/>
  <c r="L2092" i="72" s="1"/>
  <c r="K2108" i="72"/>
  <c r="L2108" i="72" s="1"/>
  <c r="K2124" i="72"/>
  <c r="L2124" i="72" s="1"/>
  <c r="K2140" i="72"/>
  <c r="L2140" i="72" s="1"/>
  <c r="K2156" i="72"/>
  <c r="L2156" i="72" s="1"/>
  <c r="K2172" i="72"/>
  <c r="L2172" i="72" s="1"/>
  <c r="K2188" i="72"/>
  <c r="L2188" i="72" s="1"/>
  <c r="K2204" i="72"/>
  <c r="L2204" i="72" s="1"/>
  <c r="K2220" i="72"/>
  <c r="L2220" i="72" s="1"/>
  <c r="K2236" i="72"/>
  <c r="L2236" i="72" s="1"/>
  <c r="K2252" i="72"/>
  <c r="L2252" i="72" s="1"/>
  <c r="K2268" i="72"/>
  <c r="L2268" i="72" s="1"/>
  <c r="K2284" i="72"/>
  <c r="L2284" i="72" s="1"/>
  <c r="K2300" i="72"/>
  <c r="L2300" i="72" s="1"/>
  <c r="K2316" i="72"/>
  <c r="L2316" i="72" s="1"/>
  <c r="K2332" i="72"/>
  <c r="L2332" i="72" s="1"/>
  <c r="K2348" i="72"/>
  <c r="L2348" i="72" s="1"/>
  <c r="K2364" i="72"/>
  <c r="L2364" i="72" s="1"/>
  <c r="K2380" i="72"/>
  <c r="L2380" i="72" s="1"/>
  <c r="K2396" i="72"/>
  <c r="L2396" i="72" s="1"/>
  <c r="K2412" i="72"/>
  <c r="L2412" i="72" s="1"/>
  <c r="K2428" i="72"/>
  <c r="L2428" i="72" s="1"/>
  <c r="K2444" i="72"/>
  <c r="L2444" i="72" s="1"/>
  <c r="K2460" i="72"/>
  <c r="L2460" i="72" s="1"/>
  <c r="K2476" i="72"/>
  <c r="L2476" i="72" s="1"/>
  <c r="K2492" i="72"/>
  <c r="L2492" i="72" s="1"/>
  <c r="K2508" i="72"/>
  <c r="L2508" i="72" s="1"/>
  <c r="K2524" i="72"/>
  <c r="L2524" i="72" s="1"/>
  <c r="K2540" i="72"/>
  <c r="L2540" i="72" s="1"/>
  <c r="K2556" i="72"/>
  <c r="L2556" i="72" s="1"/>
  <c r="K2572" i="72"/>
  <c r="L2572" i="72" s="1"/>
  <c r="K2588" i="72"/>
  <c r="L2588" i="72" s="1"/>
  <c r="K2604" i="72"/>
  <c r="L2604" i="72" s="1"/>
  <c r="K2620" i="72"/>
  <c r="L2620" i="72" s="1"/>
  <c r="K2636" i="72"/>
  <c r="L2636" i="72" s="1"/>
  <c r="K2652" i="72"/>
  <c r="L2652" i="72" s="1"/>
  <c r="K2668" i="72"/>
  <c r="L2668" i="72" s="1"/>
  <c r="K2684" i="72"/>
  <c r="L2684" i="72" s="1"/>
  <c r="K2700" i="72"/>
  <c r="L2700" i="72" s="1"/>
  <c r="K2716" i="72"/>
  <c r="L2716" i="72" s="1"/>
  <c r="K2732" i="72"/>
  <c r="L2732" i="72" s="1"/>
  <c r="K2748" i="72"/>
  <c r="L2748" i="72" s="1"/>
  <c r="M2748" i="72" s="1"/>
  <c r="N2748" i="72" s="1"/>
  <c r="O2748" i="72" s="1"/>
  <c r="K94" i="72"/>
  <c r="L94" i="72" s="1"/>
  <c r="M94" i="72" s="1"/>
  <c r="N94" i="72" s="1"/>
  <c r="O94" i="72" s="1"/>
  <c r="K233" i="72"/>
  <c r="L233" i="72" s="1"/>
  <c r="M233" i="72" s="1"/>
  <c r="N233" i="72" s="1"/>
  <c r="O233" i="72" s="1"/>
  <c r="K361" i="72"/>
  <c r="L361" i="72" s="1"/>
  <c r="M361" i="72" s="1"/>
  <c r="N361" i="72" s="1"/>
  <c r="O361" i="72" s="1"/>
  <c r="K489" i="72"/>
  <c r="L489" i="72" s="1"/>
  <c r="K585" i="72"/>
  <c r="L585" i="72" s="1"/>
  <c r="K673" i="72"/>
  <c r="L673" i="72" s="1"/>
  <c r="K760" i="72"/>
  <c r="L760" i="72" s="1"/>
  <c r="K841" i="72"/>
  <c r="L841" i="72" s="1"/>
  <c r="K908" i="72"/>
  <c r="L908" i="72" s="1"/>
  <c r="K972" i="72"/>
  <c r="L972" i="72" s="1"/>
  <c r="K1041" i="72"/>
  <c r="L1041" i="72" s="1"/>
  <c r="K1104" i="72"/>
  <c r="L1104" i="72" s="1"/>
  <c r="K1169" i="72"/>
  <c r="L1169" i="72" s="1"/>
  <c r="K1229" i="72"/>
  <c r="L1229" i="72" s="1"/>
  <c r="K1278" i="72"/>
  <c r="L1278" i="72" s="1"/>
  <c r="K1326" i="72"/>
  <c r="L1326" i="72" s="1"/>
  <c r="K1367" i="72"/>
  <c r="L1367" i="72" s="1"/>
  <c r="K1406" i="72"/>
  <c r="L1406" i="72" s="1"/>
  <c r="K1441" i="72"/>
  <c r="L1441" i="72" s="1"/>
  <c r="K1478" i="72"/>
  <c r="L1478" i="72" s="1"/>
  <c r="K1515" i="72"/>
  <c r="L1515" i="72" s="1"/>
  <c r="K1551" i="72"/>
  <c r="L1551" i="72" s="1"/>
  <c r="K1587" i="72"/>
  <c r="L1587" i="72" s="1"/>
  <c r="K1623" i="72"/>
  <c r="L1623" i="72" s="1"/>
  <c r="K1662" i="72"/>
  <c r="L1662" i="72" s="1"/>
  <c r="K1697" i="72"/>
  <c r="L1697" i="72" s="1"/>
  <c r="K1734" i="72"/>
  <c r="L1734" i="72" s="1"/>
  <c r="K1761" i="72"/>
  <c r="L1761" i="72" s="1"/>
  <c r="K1790" i="72"/>
  <c r="L1790" i="72" s="1"/>
  <c r="K1814" i="72"/>
  <c r="L1814" i="72" s="1"/>
  <c r="K1840" i="72"/>
  <c r="L1840" i="72" s="1"/>
  <c r="K1867" i="72"/>
  <c r="L1867" i="72" s="1"/>
  <c r="K1891" i="72"/>
  <c r="L1891" i="72" s="1"/>
  <c r="K1918" i="72"/>
  <c r="L1918" i="72" s="1"/>
  <c r="K1942" i="72"/>
  <c r="L1942" i="72" s="1"/>
  <c r="K1963" i="72"/>
  <c r="L1963" i="72" s="1"/>
  <c r="K1981" i="72"/>
  <c r="L1981" i="72" s="1"/>
  <c r="K1999" i="72"/>
  <c r="L1999" i="72" s="1"/>
  <c r="K2015" i="72"/>
  <c r="L2015" i="72" s="1"/>
  <c r="K2031" i="72"/>
  <c r="L2031" i="72" s="1"/>
  <c r="K2047" i="72"/>
  <c r="L2047" i="72" s="1"/>
  <c r="K2063" i="72"/>
  <c r="L2063" i="72" s="1"/>
  <c r="K2079" i="72"/>
  <c r="L2079" i="72" s="1"/>
  <c r="K2095" i="72"/>
  <c r="L2095" i="72" s="1"/>
  <c r="K2111" i="72"/>
  <c r="L2111" i="72" s="1"/>
  <c r="K2127" i="72"/>
  <c r="L2127" i="72" s="1"/>
  <c r="K2143" i="72"/>
  <c r="L2143" i="72" s="1"/>
  <c r="K2159" i="72"/>
  <c r="L2159" i="72" s="1"/>
  <c r="K2175" i="72"/>
  <c r="L2175" i="72" s="1"/>
  <c r="K2191" i="72"/>
  <c r="L2191" i="72" s="1"/>
  <c r="K2207" i="72"/>
  <c r="L2207" i="72" s="1"/>
  <c r="K2223" i="72"/>
  <c r="L2223" i="72" s="1"/>
  <c r="K2239" i="72"/>
  <c r="L2239" i="72" s="1"/>
  <c r="K2255" i="72"/>
  <c r="L2255" i="72" s="1"/>
  <c r="K2271" i="72"/>
  <c r="L2271" i="72" s="1"/>
  <c r="K2287" i="72"/>
  <c r="L2287" i="72" s="1"/>
  <c r="K2303" i="72"/>
  <c r="L2303" i="72" s="1"/>
  <c r="K2319" i="72"/>
  <c r="L2319" i="72" s="1"/>
  <c r="K2335" i="72"/>
  <c r="L2335" i="72" s="1"/>
  <c r="K2351" i="72"/>
  <c r="L2351" i="72" s="1"/>
  <c r="K2367" i="72"/>
  <c r="L2367" i="72" s="1"/>
  <c r="K2383" i="72"/>
  <c r="L2383" i="72" s="1"/>
  <c r="K2399" i="72"/>
  <c r="L2399" i="72" s="1"/>
  <c r="K2415" i="72"/>
  <c r="L2415" i="72" s="1"/>
  <c r="K2431" i="72"/>
  <c r="L2431" i="72" s="1"/>
  <c r="K2447" i="72"/>
  <c r="L2447" i="72" s="1"/>
  <c r="K2463" i="72"/>
  <c r="L2463" i="72" s="1"/>
  <c r="K2479" i="72"/>
  <c r="L2479" i="72" s="1"/>
  <c r="K2495" i="72"/>
  <c r="L2495" i="72" s="1"/>
  <c r="K2511" i="72"/>
  <c r="L2511" i="72" s="1"/>
  <c r="K2527" i="72"/>
  <c r="L2527" i="72" s="1"/>
  <c r="K2543" i="72"/>
  <c r="L2543" i="72" s="1"/>
  <c r="K2559" i="72"/>
  <c r="L2559" i="72" s="1"/>
  <c r="K2575" i="72"/>
  <c r="L2575" i="72" s="1"/>
  <c r="K2591" i="72"/>
  <c r="L2591" i="72" s="1"/>
  <c r="K2607" i="72"/>
  <c r="L2607" i="72" s="1"/>
  <c r="K2623" i="72"/>
  <c r="L2623" i="72" s="1"/>
  <c r="K2639" i="72"/>
  <c r="L2639" i="72" s="1"/>
  <c r="K2655" i="72"/>
  <c r="L2655" i="72" s="1"/>
  <c r="K2671" i="72"/>
  <c r="L2671" i="72" s="1"/>
  <c r="K2687" i="72"/>
  <c r="L2687" i="72" s="1"/>
  <c r="K2703" i="72"/>
  <c r="L2703" i="72" s="1"/>
  <c r="K2719" i="72"/>
  <c r="L2719" i="72" s="1"/>
  <c r="K2735" i="72"/>
  <c r="L2735" i="72" s="1"/>
  <c r="K2751" i="72"/>
  <c r="L2751" i="72" s="1"/>
  <c r="M2751" i="72" s="1"/>
  <c r="N2751" i="72" s="1"/>
  <c r="O2751" i="72" s="1"/>
  <c r="K112" i="72"/>
  <c r="L112" i="72" s="1"/>
  <c r="M112" i="72" s="1"/>
  <c r="N112" i="72" s="1"/>
  <c r="O112" i="72" s="1"/>
  <c r="K248" i="72"/>
  <c r="L248" i="72" s="1"/>
  <c r="M248" i="72" s="1"/>
  <c r="N248" i="72" s="1"/>
  <c r="O248" i="72" s="1"/>
  <c r="K376" i="72"/>
  <c r="L376" i="72" s="1"/>
  <c r="K504" i="72"/>
  <c r="L504" i="72" s="1"/>
  <c r="K590" i="72"/>
  <c r="L590" i="72" s="1"/>
  <c r="K680" i="72"/>
  <c r="L680" i="72" s="1"/>
  <c r="K761" i="72"/>
  <c r="L761" i="72" s="1"/>
  <c r="K846" i="72"/>
  <c r="L846" i="72" s="1"/>
  <c r="K913" i="72"/>
  <c r="L913" i="72" s="1"/>
  <c r="K978" i="72"/>
  <c r="L978" i="72" s="1"/>
  <c r="K1042" i="72"/>
  <c r="L1042" i="72" s="1"/>
  <c r="K1106" i="72"/>
  <c r="L1106" i="72" s="1"/>
  <c r="K1170" i="72"/>
  <c r="L1170" i="72" s="1"/>
  <c r="K1232" i="72"/>
  <c r="L1232" i="72" s="1"/>
  <c r="K1280" i="72"/>
  <c r="L1280" i="72" s="1"/>
  <c r="K1329" i="72"/>
  <c r="L1329" i="72" s="1"/>
  <c r="K1371" i="72"/>
  <c r="L1371" i="72" s="1"/>
  <c r="K1407" i="72"/>
  <c r="L1407" i="72" s="1"/>
  <c r="K1443" i="72"/>
  <c r="L1443" i="72" s="1"/>
  <c r="K1479" i="72"/>
  <c r="L1479" i="72" s="1"/>
  <c r="K1518" i="72"/>
  <c r="L1518" i="72" s="1"/>
  <c r="K1553" i="72"/>
  <c r="L1553" i="72" s="1"/>
  <c r="K1590" i="72"/>
  <c r="L1590" i="72" s="1"/>
  <c r="K1627" i="72"/>
  <c r="L1627" i="72" s="1"/>
  <c r="K1663" i="72"/>
  <c r="L1663" i="72" s="1"/>
  <c r="K1699" i="72"/>
  <c r="L1699" i="72" s="1"/>
  <c r="K1735" i="72"/>
  <c r="L1735" i="72" s="1"/>
  <c r="K1763" i="72"/>
  <c r="L1763" i="72" s="1"/>
  <c r="K1791" i="72"/>
  <c r="L1791" i="72" s="1"/>
  <c r="K1815" i="72"/>
  <c r="L1815" i="72" s="1"/>
  <c r="K1841" i="72"/>
  <c r="L1841" i="72" s="1"/>
  <c r="K1869" i="72"/>
  <c r="L1869" i="72" s="1"/>
  <c r="K1892" i="72"/>
  <c r="L1892" i="72" s="1"/>
  <c r="K1919" i="72"/>
  <c r="L1919" i="72" s="1"/>
  <c r="K1943" i="72"/>
  <c r="L1943" i="72" s="1"/>
  <c r="K1964" i="72"/>
  <c r="L1964" i="72" s="1"/>
  <c r="K1982" i="72"/>
  <c r="L1982" i="72" s="1"/>
  <c r="K2000" i="72"/>
  <c r="L2000" i="72" s="1"/>
  <c r="K2016" i="72"/>
  <c r="L2016" i="72" s="1"/>
  <c r="K2032" i="72"/>
  <c r="L2032" i="72" s="1"/>
  <c r="K2048" i="72"/>
  <c r="L2048" i="72" s="1"/>
  <c r="K2064" i="72"/>
  <c r="L2064" i="72" s="1"/>
  <c r="K2080" i="72"/>
  <c r="L2080" i="72" s="1"/>
  <c r="K2096" i="72"/>
  <c r="L2096" i="72" s="1"/>
  <c r="K2112" i="72"/>
  <c r="L2112" i="72" s="1"/>
  <c r="K2128" i="72"/>
  <c r="L2128" i="72" s="1"/>
  <c r="K2144" i="72"/>
  <c r="L2144" i="72" s="1"/>
  <c r="K2160" i="72"/>
  <c r="L2160" i="72" s="1"/>
  <c r="K2176" i="72"/>
  <c r="L2176" i="72" s="1"/>
  <c r="K2192" i="72"/>
  <c r="L2192" i="72" s="1"/>
  <c r="K2208" i="72"/>
  <c r="L2208" i="72" s="1"/>
  <c r="K2224" i="72"/>
  <c r="L2224" i="72" s="1"/>
  <c r="K2240" i="72"/>
  <c r="L2240" i="72" s="1"/>
  <c r="K2256" i="72"/>
  <c r="L2256" i="72" s="1"/>
  <c r="K2272" i="72"/>
  <c r="L2272" i="72" s="1"/>
  <c r="K2288" i="72"/>
  <c r="L2288" i="72" s="1"/>
  <c r="K2304" i="72"/>
  <c r="L2304" i="72" s="1"/>
  <c r="K2320" i="72"/>
  <c r="L2320" i="72" s="1"/>
  <c r="K2336" i="72"/>
  <c r="L2336" i="72" s="1"/>
  <c r="K2352" i="72"/>
  <c r="L2352" i="72" s="1"/>
  <c r="K2368" i="72"/>
  <c r="L2368" i="72" s="1"/>
  <c r="K2384" i="72"/>
  <c r="L2384" i="72" s="1"/>
  <c r="K2400" i="72"/>
  <c r="L2400" i="72" s="1"/>
  <c r="K2416" i="72"/>
  <c r="L2416" i="72" s="1"/>
  <c r="K2432" i="72"/>
  <c r="L2432" i="72" s="1"/>
  <c r="K2448" i="72"/>
  <c r="L2448" i="72" s="1"/>
  <c r="K2464" i="72"/>
  <c r="L2464" i="72" s="1"/>
  <c r="K2480" i="72"/>
  <c r="L2480" i="72" s="1"/>
  <c r="K2496" i="72"/>
  <c r="L2496" i="72" s="1"/>
  <c r="K2512" i="72"/>
  <c r="L2512" i="72" s="1"/>
  <c r="K2528" i="72"/>
  <c r="L2528" i="72" s="1"/>
  <c r="K2544" i="72"/>
  <c r="L2544" i="72" s="1"/>
  <c r="K2560" i="72"/>
  <c r="L2560" i="72" s="1"/>
  <c r="K2576" i="72"/>
  <c r="L2576" i="72" s="1"/>
  <c r="K2592" i="72"/>
  <c r="L2592" i="72" s="1"/>
  <c r="K2608" i="72"/>
  <c r="L2608" i="72" s="1"/>
  <c r="K2624" i="72"/>
  <c r="L2624" i="72" s="1"/>
  <c r="K2640" i="72"/>
  <c r="L2640" i="72" s="1"/>
  <c r="K2656" i="72"/>
  <c r="L2656" i="72" s="1"/>
  <c r="K2672" i="72"/>
  <c r="L2672" i="72" s="1"/>
  <c r="K2688" i="72"/>
  <c r="L2688" i="72" s="1"/>
  <c r="K2704" i="72"/>
  <c r="L2704" i="72" s="1"/>
  <c r="K2720" i="72"/>
  <c r="L2720" i="72" s="1"/>
  <c r="K2736" i="72"/>
  <c r="L2736" i="72" s="1"/>
  <c r="K2752" i="72"/>
  <c r="L2752" i="72" s="1"/>
  <c r="M2752" i="72" s="1"/>
  <c r="K134" i="72"/>
  <c r="L134" i="72" s="1"/>
  <c r="M134" i="72" s="1"/>
  <c r="N134" i="72" s="1"/>
  <c r="O134" i="72" s="1"/>
  <c r="K264" i="72"/>
  <c r="L264" i="72" s="1"/>
  <c r="M264" i="72" s="1"/>
  <c r="N264" i="72" s="1"/>
  <c r="O264" i="72" s="1"/>
  <c r="K392" i="72"/>
  <c r="L392" i="72" s="1"/>
  <c r="K513" i="72"/>
  <c r="L513" i="72" s="1"/>
  <c r="K601" i="72"/>
  <c r="L601" i="72" s="1"/>
  <c r="K686" i="72"/>
  <c r="L686" i="72" s="1"/>
  <c r="K776" i="72"/>
  <c r="L776" i="72" s="1"/>
  <c r="K856" i="72"/>
  <c r="L856" i="72" s="1"/>
  <c r="K921" i="72"/>
  <c r="L921" i="72" s="1"/>
  <c r="K985" i="72"/>
  <c r="L985" i="72" s="1"/>
  <c r="K1049" i="72"/>
  <c r="L1049" i="72" s="1"/>
  <c r="K1113" i="72"/>
  <c r="L1113" i="72" s="1"/>
  <c r="K1182" i="72"/>
  <c r="L1182" i="72" s="1"/>
  <c r="K1236" i="72"/>
  <c r="L1236" i="72" s="1"/>
  <c r="K1288" i="72"/>
  <c r="L1288" i="72" s="1"/>
  <c r="K1336" i="72"/>
  <c r="L1336" i="72" s="1"/>
  <c r="K1375" i="72"/>
  <c r="L1375" i="72" s="1"/>
  <c r="K1411" i="72"/>
  <c r="L1411" i="72" s="1"/>
  <c r="K1447" i="72"/>
  <c r="L1447" i="72" s="1"/>
  <c r="K1486" i="72"/>
  <c r="L1486" i="72" s="1"/>
  <c r="K1521" i="72"/>
  <c r="L1521" i="72" s="1"/>
  <c r="K1558" i="72"/>
  <c r="L1558" i="72" s="1"/>
  <c r="K1595" i="72"/>
  <c r="L1595" i="72" s="1"/>
  <c r="K1631" i="72"/>
  <c r="L1631" i="72" s="1"/>
  <c r="K1667" i="72"/>
  <c r="L1667" i="72" s="1"/>
  <c r="K1703" i="72"/>
  <c r="L1703" i="72" s="1"/>
  <c r="K1741" i="72"/>
  <c r="L1741" i="72" s="1"/>
  <c r="K1767" i="72"/>
  <c r="L1767" i="72" s="1"/>
  <c r="K1793" i="72"/>
  <c r="L1793" i="72" s="1"/>
  <c r="K1821" i="72"/>
  <c r="L1821" i="72" s="1"/>
  <c r="K1844" i="72"/>
  <c r="L1844" i="72" s="1"/>
  <c r="K1871" i="72"/>
  <c r="L1871" i="72" s="1"/>
  <c r="K1895" i="72"/>
  <c r="L1895" i="72" s="1"/>
  <c r="K1921" i="72"/>
  <c r="L1921" i="72" s="1"/>
  <c r="K1947" i="72"/>
  <c r="L1947" i="72" s="1"/>
  <c r="K1966" i="72"/>
  <c r="L1966" i="72" s="1"/>
  <c r="K1984" i="72"/>
  <c r="L1984" i="72" s="1"/>
  <c r="K2002" i="72"/>
  <c r="L2002" i="72" s="1"/>
  <c r="K2018" i="72"/>
  <c r="L2018" i="72" s="1"/>
  <c r="K2034" i="72"/>
  <c r="L2034" i="72" s="1"/>
  <c r="K2050" i="72"/>
  <c r="L2050" i="72" s="1"/>
  <c r="K2066" i="72"/>
  <c r="L2066" i="72" s="1"/>
  <c r="K2082" i="72"/>
  <c r="L2082" i="72" s="1"/>
  <c r="K2098" i="72"/>
  <c r="L2098" i="72" s="1"/>
  <c r="K2114" i="72"/>
  <c r="L2114" i="72" s="1"/>
  <c r="K2130" i="72"/>
  <c r="L2130" i="72" s="1"/>
  <c r="K2146" i="72"/>
  <c r="L2146" i="72" s="1"/>
  <c r="K2162" i="72"/>
  <c r="L2162" i="72" s="1"/>
  <c r="K2178" i="72"/>
  <c r="L2178" i="72" s="1"/>
  <c r="K2194" i="72"/>
  <c r="L2194" i="72" s="1"/>
  <c r="K2210" i="72"/>
  <c r="L2210" i="72" s="1"/>
  <c r="K2226" i="72"/>
  <c r="L2226" i="72" s="1"/>
  <c r="K2242" i="72"/>
  <c r="L2242" i="72" s="1"/>
  <c r="K2258" i="72"/>
  <c r="L2258" i="72" s="1"/>
  <c r="K2274" i="72"/>
  <c r="L2274" i="72" s="1"/>
  <c r="K2290" i="72"/>
  <c r="L2290" i="72" s="1"/>
  <c r="K2306" i="72"/>
  <c r="L2306" i="72" s="1"/>
  <c r="K2322" i="72"/>
  <c r="L2322" i="72" s="1"/>
  <c r="K2338" i="72"/>
  <c r="L2338" i="72" s="1"/>
  <c r="K2354" i="72"/>
  <c r="L2354" i="72" s="1"/>
  <c r="K2370" i="72"/>
  <c r="L2370" i="72" s="1"/>
  <c r="K2386" i="72"/>
  <c r="L2386" i="72" s="1"/>
  <c r="K2402" i="72"/>
  <c r="L2402" i="72" s="1"/>
  <c r="K2418" i="72"/>
  <c r="L2418" i="72" s="1"/>
  <c r="K2434" i="72"/>
  <c r="L2434" i="72" s="1"/>
  <c r="K2450" i="72"/>
  <c r="L2450" i="72" s="1"/>
  <c r="K2466" i="72"/>
  <c r="L2466" i="72" s="1"/>
  <c r="K2482" i="72"/>
  <c r="L2482" i="72" s="1"/>
  <c r="K2498" i="72"/>
  <c r="L2498" i="72" s="1"/>
  <c r="K2514" i="72"/>
  <c r="L2514" i="72" s="1"/>
  <c r="K2530" i="72"/>
  <c r="L2530" i="72" s="1"/>
  <c r="K2546" i="72"/>
  <c r="L2546" i="72" s="1"/>
  <c r="K2562" i="72"/>
  <c r="L2562" i="72" s="1"/>
  <c r="K2578" i="72"/>
  <c r="L2578" i="72" s="1"/>
  <c r="K2594" i="72"/>
  <c r="L2594" i="72" s="1"/>
  <c r="K2610" i="72"/>
  <c r="L2610" i="72" s="1"/>
  <c r="K2626" i="72"/>
  <c r="L2626" i="72" s="1"/>
  <c r="K2642" i="72"/>
  <c r="L2642" i="72" s="1"/>
  <c r="K2658" i="72"/>
  <c r="L2658" i="72" s="1"/>
  <c r="K2674" i="72"/>
  <c r="L2674" i="72" s="1"/>
  <c r="K2690" i="72"/>
  <c r="L2690" i="72" s="1"/>
  <c r="K2706" i="72"/>
  <c r="L2706" i="72" s="1"/>
  <c r="K2722" i="72"/>
  <c r="L2722" i="72" s="1"/>
  <c r="K2738" i="72"/>
  <c r="L2738" i="72" s="1"/>
  <c r="K2754" i="72"/>
  <c r="L2754" i="72" s="1"/>
  <c r="K152" i="72"/>
  <c r="L152" i="72" s="1"/>
  <c r="M152" i="72" s="1"/>
  <c r="N152" i="72" s="1"/>
  <c r="O152" i="72" s="1"/>
  <c r="K280" i="72"/>
  <c r="L280" i="72" s="1"/>
  <c r="M280" i="72" s="1"/>
  <c r="N280" i="72" s="1"/>
  <c r="O280" i="72" s="1"/>
  <c r="K408" i="72"/>
  <c r="L408" i="72" s="1"/>
  <c r="K521" i="72"/>
  <c r="L521" i="72" s="1"/>
  <c r="K616" i="72"/>
  <c r="L616" i="72" s="1"/>
  <c r="K697" i="72"/>
  <c r="L697" i="72" s="1"/>
  <c r="K782" i="72"/>
  <c r="L782" i="72" s="1"/>
  <c r="K865" i="72"/>
  <c r="L865" i="72" s="1"/>
  <c r="K929" i="72"/>
  <c r="L929" i="72" s="1"/>
  <c r="K993" i="72"/>
  <c r="L993" i="72" s="1"/>
  <c r="K1057" i="72"/>
  <c r="L1057" i="72" s="1"/>
  <c r="K1126" i="72"/>
  <c r="L1126" i="72" s="1"/>
  <c r="K1186" i="72"/>
  <c r="L1186" i="72" s="1"/>
  <c r="K1245" i="72"/>
  <c r="L1245" i="72" s="1"/>
  <c r="K1294" i="72"/>
  <c r="L1294" i="72" s="1"/>
  <c r="K1341" i="72"/>
  <c r="L1341" i="72" s="1"/>
  <c r="K1379" i="72"/>
  <c r="L1379" i="72" s="1"/>
  <c r="K1415" i="72"/>
  <c r="L1415" i="72" s="1"/>
  <c r="K1454" i="72"/>
  <c r="L1454" i="72" s="1"/>
  <c r="K1489" i="72"/>
  <c r="L1489" i="72" s="1"/>
  <c r="K1526" i="72"/>
  <c r="L1526" i="72" s="1"/>
  <c r="K1563" i="72"/>
  <c r="L1563" i="72" s="1"/>
  <c r="K1599" i="72"/>
  <c r="L1599" i="72" s="1"/>
  <c r="K1635" i="72"/>
  <c r="L1635" i="72" s="1"/>
  <c r="K1671" i="72"/>
  <c r="L1671" i="72" s="1"/>
  <c r="K1710" i="72"/>
  <c r="L1710" i="72" s="1"/>
  <c r="K1743" i="72"/>
  <c r="L1743" i="72" s="1"/>
  <c r="K1773" i="72"/>
  <c r="L1773" i="72" s="1"/>
  <c r="K1796" i="72"/>
  <c r="L1796" i="72" s="1"/>
  <c r="K1823" i="72"/>
  <c r="L1823" i="72" s="1"/>
  <c r="K1847" i="72"/>
  <c r="L1847" i="72" s="1"/>
  <c r="K1873" i="72"/>
  <c r="L1873" i="72" s="1"/>
  <c r="K1901" i="72"/>
  <c r="L1901" i="72" s="1"/>
  <c r="K1924" i="72"/>
  <c r="L1924" i="72" s="1"/>
  <c r="K1950" i="72"/>
  <c r="L1950" i="72" s="1"/>
  <c r="K1968" i="72"/>
  <c r="L1968" i="72" s="1"/>
  <c r="K1986" i="72"/>
  <c r="L1986" i="72" s="1"/>
  <c r="K2004" i="72"/>
  <c r="L2004" i="72" s="1"/>
  <c r="K2020" i="72"/>
  <c r="L2020" i="72" s="1"/>
  <c r="K2036" i="72"/>
  <c r="L2036" i="72" s="1"/>
  <c r="K2052" i="72"/>
  <c r="L2052" i="72" s="1"/>
  <c r="K2068" i="72"/>
  <c r="L2068" i="72" s="1"/>
  <c r="K2084" i="72"/>
  <c r="L2084" i="72" s="1"/>
  <c r="K2100" i="72"/>
  <c r="L2100" i="72" s="1"/>
  <c r="K2116" i="72"/>
  <c r="L2116" i="72" s="1"/>
  <c r="K2132" i="72"/>
  <c r="L2132" i="72" s="1"/>
  <c r="K2148" i="72"/>
  <c r="L2148" i="72" s="1"/>
  <c r="K2164" i="72"/>
  <c r="L2164" i="72" s="1"/>
  <c r="K2180" i="72"/>
  <c r="L2180" i="72" s="1"/>
  <c r="K2196" i="72"/>
  <c r="L2196" i="72" s="1"/>
  <c r="K2212" i="72"/>
  <c r="L2212" i="72" s="1"/>
  <c r="K2228" i="72"/>
  <c r="L2228" i="72" s="1"/>
  <c r="K2244" i="72"/>
  <c r="L2244" i="72" s="1"/>
  <c r="K2260" i="72"/>
  <c r="L2260" i="72" s="1"/>
  <c r="K2276" i="72"/>
  <c r="L2276" i="72" s="1"/>
  <c r="K2292" i="72"/>
  <c r="L2292" i="72" s="1"/>
  <c r="K2308" i="72"/>
  <c r="L2308" i="72" s="1"/>
  <c r="K2324" i="72"/>
  <c r="L2324" i="72" s="1"/>
  <c r="K2340" i="72"/>
  <c r="L2340" i="72" s="1"/>
  <c r="K2356" i="72"/>
  <c r="L2356" i="72" s="1"/>
  <c r="K2372" i="72"/>
  <c r="L2372" i="72" s="1"/>
  <c r="K2388" i="72"/>
  <c r="L2388" i="72" s="1"/>
  <c r="K2404" i="72"/>
  <c r="L2404" i="72" s="1"/>
  <c r="K2420" i="72"/>
  <c r="L2420" i="72" s="1"/>
  <c r="K2436" i="72"/>
  <c r="L2436" i="72" s="1"/>
  <c r="K2452" i="72"/>
  <c r="L2452" i="72" s="1"/>
  <c r="K169" i="72"/>
  <c r="L169" i="72" s="1"/>
  <c r="M169" i="72" s="1"/>
  <c r="N169" i="72" s="1"/>
  <c r="O169" i="72" s="1"/>
  <c r="K297" i="72"/>
  <c r="L297" i="72" s="1"/>
  <c r="M297" i="72" s="1"/>
  <c r="N297" i="72" s="1"/>
  <c r="O297" i="72" s="1"/>
  <c r="K425" i="72"/>
  <c r="L425" i="72" s="1"/>
  <c r="K545" i="72"/>
  <c r="L545" i="72" s="1"/>
  <c r="K632" i="72"/>
  <c r="L632" i="72" s="1"/>
  <c r="K713" i="72"/>
  <c r="L713" i="72" s="1"/>
  <c r="K801" i="72"/>
  <c r="L801" i="72" s="1"/>
  <c r="K876" i="72"/>
  <c r="L876" i="72" s="1"/>
  <c r="K942" i="72"/>
  <c r="L942" i="72" s="1"/>
  <c r="K1008" i="72"/>
  <c r="L1008" i="72" s="1"/>
  <c r="K1072" i="72"/>
  <c r="L1072" i="72" s="1"/>
  <c r="K1136" i="72"/>
  <c r="L1136" i="72" s="1"/>
  <c r="K1197" i="72"/>
  <c r="L1197" i="72" s="1"/>
  <c r="K1256" i="72"/>
  <c r="L1256" i="72" s="1"/>
  <c r="K1302" i="72"/>
  <c r="L1302" i="72" s="1"/>
  <c r="K1349" i="72"/>
  <c r="L1349" i="72" s="1"/>
  <c r="K1387" i="72"/>
  <c r="L1387" i="72" s="1"/>
  <c r="K1423" i="72"/>
  <c r="L1423" i="72" s="1"/>
  <c r="K1459" i="72"/>
  <c r="L1459" i="72" s="1"/>
  <c r="K1495" i="72"/>
  <c r="L1495" i="72" s="1"/>
  <c r="K1534" i="72"/>
  <c r="L1534" i="72" s="1"/>
  <c r="K1569" i="72"/>
  <c r="L1569" i="72" s="1"/>
  <c r="K1606" i="72"/>
  <c r="L1606" i="72" s="1"/>
  <c r="K1643" i="72"/>
  <c r="L1643" i="72" s="1"/>
  <c r="K1679" i="72"/>
  <c r="L1679" i="72" s="1"/>
  <c r="K1715" i="72"/>
  <c r="L1715" i="72" s="1"/>
  <c r="K1747" i="72"/>
  <c r="L1747" i="72" s="1"/>
  <c r="K1776" i="72"/>
  <c r="L1776" i="72" s="1"/>
  <c r="K1803" i="72"/>
  <c r="L1803" i="72" s="1"/>
  <c r="K1827" i="72"/>
  <c r="L1827" i="72" s="1"/>
  <c r="K1854" i="72"/>
  <c r="L1854" i="72" s="1"/>
  <c r="K1878" i="72"/>
  <c r="L1878" i="72" s="1"/>
  <c r="K1904" i="72"/>
  <c r="L1904" i="72" s="1"/>
  <c r="K1931" i="72"/>
  <c r="L1931" i="72" s="1"/>
  <c r="K1953" i="72"/>
  <c r="L1953" i="72" s="1"/>
  <c r="K1971" i="72"/>
  <c r="L1971" i="72" s="1"/>
  <c r="K1990" i="72"/>
  <c r="L1990" i="72" s="1"/>
  <c r="K2007" i="72"/>
  <c r="L2007" i="72" s="1"/>
  <c r="K2023" i="72"/>
  <c r="L2023" i="72" s="1"/>
  <c r="K2039" i="72"/>
  <c r="L2039" i="72" s="1"/>
  <c r="K2055" i="72"/>
  <c r="L2055" i="72" s="1"/>
  <c r="K2071" i="72"/>
  <c r="L2071" i="72" s="1"/>
  <c r="K2087" i="72"/>
  <c r="L2087" i="72" s="1"/>
  <c r="K2103" i="72"/>
  <c r="L2103" i="72" s="1"/>
  <c r="K2119" i="72"/>
  <c r="L2119" i="72" s="1"/>
  <c r="K2135" i="72"/>
  <c r="L2135" i="72" s="1"/>
  <c r="K2151" i="72"/>
  <c r="L2151" i="72" s="1"/>
  <c r="K2167" i="72"/>
  <c r="L2167" i="72" s="1"/>
  <c r="K2183" i="72"/>
  <c r="L2183" i="72" s="1"/>
  <c r="K2199" i="72"/>
  <c r="L2199" i="72" s="1"/>
  <c r="K2215" i="72"/>
  <c r="L2215" i="72" s="1"/>
  <c r="K2231" i="72"/>
  <c r="L2231" i="72" s="1"/>
  <c r="K2247" i="72"/>
  <c r="L2247" i="72" s="1"/>
  <c r="K2263" i="72"/>
  <c r="L2263" i="72" s="1"/>
  <c r="K2279" i="72"/>
  <c r="L2279" i="72" s="1"/>
  <c r="K2295" i="72"/>
  <c r="L2295" i="72" s="1"/>
  <c r="K2311" i="72"/>
  <c r="L2311" i="72" s="1"/>
  <c r="K2327" i="72"/>
  <c r="L2327" i="72" s="1"/>
  <c r="K2343" i="72"/>
  <c r="L2343" i="72" s="1"/>
  <c r="K2359" i="72"/>
  <c r="L2359" i="72" s="1"/>
  <c r="K2375" i="72"/>
  <c r="L2375" i="72" s="1"/>
  <c r="K2391" i="72"/>
  <c r="L2391" i="72" s="1"/>
  <c r="K2407" i="72"/>
  <c r="L2407" i="72" s="1"/>
  <c r="K2423" i="72"/>
  <c r="L2423" i="72" s="1"/>
  <c r="K2439" i="72"/>
  <c r="L2439" i="72" s="1"/>
  <c r="K2455" i="72"/>
  <c r="L2455" i="72" s="1"/>
  <c r="K2471" i="72"/>
  <c r="L2471" i="72" s="1"/>
  <c r="K2487" i="72"/>
  <c r="L2487" i="72" s="1"/>
  <c r="K2503" i="72"/>
  <c r="L2503" i="72" s="1"/>
  <c r="K2519" i="72"/>
  <c r="L2519" i="72" s="1"/>
  <c r="K2535" i="72"/>
  <c r="L2535" i="72" s="1"/>
  <c r="K2551" i="72"/>
  <c r="L2551" i="72" s="1"/>
  <c r="K2567" i="72"/>
  <c r="L2567" i="72" s="1"/>
  <c r="K2583" i="72"/>
  <c r="L2583" i="72" s="1"/>
  <c r="K2599" i="72"/>
  <c r="L2599" i="72" s="1"/>
  <c r="K2615" i="72"/>
  <c r="L2615" i="72" s="1"/>
  <c r="K2631" i="72"/>
  <c r="L2631" i="72" s="1"/>
  <c r="K2647" i="72"/>
  <c r="L2647" i="72" s="1"/>
  <c r="K2663" i="72"/>
  <c r="L2663" i="72" s="1"/>
  <c r="K2679" i="72"/>
  <c r="L2679" i="72" s="1"/>
  <c r="K2695" i="72"/>
  <c r="L2695" i="72" s="1"/>
  <c r="K2711" i="72"/>
  <c r="L2711" i="72" s="1"/>
  <c r="K2727" i="72"/>
  <c r="L2727" i="72" s="1"/>
  <c r="K2743" i="72"/>
  <c r="L2743" i="72" s="1"/>
  <c r="K30" i="72"/>
  <c r="L30" i="72" s="1"/>
  <c r="M30" i="72" s="1"/>
  <c r="N30" i="72" s="1"/>
  <c r="O30" i="72" s="1"/>
  <c r="K313" i="72"/>
  <c r="L313" i="72" s="1"/>
  <c r="M313" i="72" s="1"/>
  <c r="N313" i="72" s="1"/>
  <c r="O313" i="72" s="1"/>
  <c r="K553" i="72"/>
  <c r="L553" i="72" s="1"/>
  <c r="K728" i="72"/>
  <c r="L728" i="72" s="1"/>
  <c r="K884" i="72"/>
  <c r="L884" i="72" s="1"/>
  <c r="K1014" i="72"/>
  <c r="L1014" i="72" s="1"/>
  <c r="K1142" i="72"/>
  <c r="L1142" i="72" s="1"/>
  <c r="K1260" i="72"/>
  <c r="L1260" i="72" s="1"/>
  <c r="K1355" i="72"/>
  <c r="L1355" i="72" s="1"/>
  <c r="K1427" i="72"/>
  <c r="L1427" i="72" s="1"/>
  <c r="K1502" i="72"/>
  <c r="L1502" i="72" s="1"/>
  <c r="K1574" i="72"/>
  <c r="L1574" i="72" s="1"/>
  <c r="K1647" i="72"/>
  <c r="L1647" i="72" s="1"/>
  <c r="K1719" i="72"/>
  <c r="L1719" i="72" s="1"/>
  <c r="M1719" i="72" s="1"/>
  <c r="N1719" i="72" s="1"/>
  <c r="O1719" i="72" s="1"/>
  <c r="K1779" i="72"/>
  <c r="L1779" i="72" s="1"/>
  <c r="K1830" i="72"/>
  <c r="L1830" i="72" s="1"/>
  <c r="K1883" i="72"/>
  <c r="L1883" i="72" s="1"/>
  <c r="K1934" i="72"/>
  <c r="L1934" i="72" s="1"/>
  <c r="K1974" i="72"/>
  <c r="L1974" i="72" s="1"/>
  <c r="K2009" i="72"/>
  <c r="L2009" i="72" s="1"/>
  <c r="K2041" i="72"/>
  <c r="L2041" i="72" s="1"/>
  <c r="K2073" i="72"/>
  <c r="L2073" i="72" s="1"/>
  <c r="K2105" i="72"/>
  <c r="L2105" i="72" s="1"/>
  <c r="K2137" i="72"/>
  <c r="L2137" i="72" s="1"/>
  <c r="K2169" i="72"/>
  <c r="L2169" i="72" s="1"/>
  <c r="K2201" i="72"/>
  <c r="L2201" i="72" s="1"/>
  <c r="K2233" i="72"/>
  <c r="L2233" i="72" s="1"/>
  <c r="K2265" i="72"/>
  <c r="L2265" i="72" s="1"/>
  <c r="K2297" i="72"/>
  <c r="L2297" i="72" s="1"/>
  <c r="K2329" i="72"/>
  <c r="L2329" i="72" s="1"/>
  <c r="K2361" i="72"/>
  <c r="L2361" i="72" s="1"/>
  <c r="K2393" i="72"/>
  <c r="L2393" i="72" s="1"/>
  <c r="K2425" i="72"/>
  <c r="L2425" i="72" s="1"/>
  <c r="K2457" i="72"/>
  <c r="L2457" i="72" s="1"/>
  <c r="K2485" i="72"/>
  <c r="L2485" i="72" s="1"/>
  <c r="K2515" i="72"/>
  <c r="L2515" i="72" s="1"/>
  <c r="K2542" i="72"/>
  <c r="L2542" i="72" s="1"/>
  <c r="K2571" i="72"/>
  <c r="L2571" i="72" s="1"/>
  <c r="K2598" i="72"/>
  <c r="L2598" i="72" s="1"/>
  <c r="K2628" i="72"/>
  <c r="L2628" i="72" s="1"/>
  <c r="K2657" i="72"/>
  <c r="L2657" i="72" s="1"/>
  <c r="K2685" i="72"/>
  <c r="L2685" i="72" s="1"/>
  <c r="K2713" i="72"/>
  <c r="L2713" i="72" s="1"/>
  <c r="K2741" i="72"/>
  <c r="L2741" i="72" s="1"/>
  <c r="K2764" i="72"/>
  <c r="L2764" i="72" s="1"/>
  <c r="K2780" i="72"/>
  <c r="L2780" i="72" s="1"/>
  <c r="K2796" i="72"/>
  <c r="L2796" i="72" s="1"/>
  <c r="K2812" i="72"/>
  <c r="L2812" i="72" s="1"/>
  <c r="K2828" i="72"/>
  <c r="L2828" i="72" s="1"/>
  <c r="K2844" i="72"/>
  <c r="L2844" i="72" s="1"/>
  <c r="K2860" i="72"/>
  <c r="L2860" i="72" s="1"/>
  <c r="K2876" i="72"/>
  <c r="L2876" i="72" s="1"/>
  <c r="K2892" i="72"/>
  <c r="L2892" i="72" s="1"/>
  <c r="K2908" i="72"/>
  <c r="L2908" i="72" s="1"/>
  <c r="K2924" i="72"/>
  <c r="L2924" i="72" s="1"/>
  <c r="K2940" i="72"/>
  <c r="L2940" i="72" s="1"/>
  <c r="K2956" i="72"/>
  <c r="L2956" i="72" s="1"/>
  <c r="K2972" i="72"/>
  <c r="L2972" i="72" s="1"/>
  <c r="K2988" i="72"/>
  <c r="L2988" i="72" s="1"/>
  <c r="K3004" i="72"/>
  <c r="L3004" i="72" s="1"/>
  <c r="K3020" i="72"/>
  <c r="L3020" i="72" s="1"/>
  <c r="K3036" i="72"/>
  <c r="L3036" i="72" s="1"/>
  <c r="K3052" i="72"/>
  <c r="L3052" i="72" s="1"/>
  <c r="K3068" i="72"/>
  <c r="L3068" i="72" s="1"/>
  <c r="K3084" i="72"/>
  <c r="L3084" i="72" s="1"/>
  <c r="K3100" i="72"/>
  <c r="L3100" i="72" s="1"/>
  <c r="K3116" i="72"/>
  <c r="L3116" i="72" s="1"/>
  <c r="K3132" i="72"/>
  <c r="L3132" i="72" s="1"/>
  <c r="K3148" i="72"/>
  <c r="L3148" i="72" s="1"/>
  <c r="K3164" i="72"/>
  <c r="L3164" i="72" s="1"/>
  <c r="K3180" i="72"/>
  <c r="L3180" i="72" s="1"/>
  <c r="K3196" i="72"/>
  <c r="L3196" i="72" s="1"/>
  <c r="K3212" i="72"/>
  <c r="L3212" i="72" s="1"/>
  <c r="K3228" i="72"/>
  <c r="L3228" i="72" s="1"/>
  <c r="K3244" i="72"/>
  <c r="L3244" i="72" s="1"/>
  <c r="K3260" i="72"/>
  <c r="L3260" i="72" s="1"/>
  <c r="K3276" i="72"/>
  <c r="L3276" i="72" s="1"/>
  <c r="K3292" i="72"/>
  <c r="L3292" i="72" s="1"/>
  <c r="K3308" i="72"/>
  <c r="L3308" i="72" s="1"/>
  <c r="K3324" i="72"/>
  <c r="L3324" i="72" s="1"/>
  <c r="K3340" i="72"/>
  <c r="L3340" i="72" s="1"/>
  <c r="K3356" i="72"/>
  <c r="L3356" i="72" s="1"/>
  <c r="K3372" i="72"/>
  <c r="L3372" i="72" s="1"/>
  <c r="K3388" i="72"/>
  <c r="L3388" i="72" s="1"/>
  <c r="K3404" i="72"/>
  <c r="L3404" i="72" s="1"/>
  <c r="K3420" i="72"/>
  <c r="L3420" i="72" s="1"/>
  <c r="K72" i="72"/>
  <c r="L72" i="72" s="1"/>
  <c r="M72" i="72" s="1"/>
  <c r="N72" i="72" s="1"/>
  <c r="O72" i="72" s="1"/>
  <c r="K345" i="72"/>
  <c r="L345" i="72" s="1"/>
  <c r="M345" i="72" s="1"/>
  <c r="N345" i="72" s="1"/>
  <c r="O345" i="72" s="1"/>
  <c r="K577" i="72"/>
  <c r="L577" i="72" s="1"/>
  <c r="K745" i="72"/>
  <c r="L745" i="72" s="1"/>
  <c r="K900" i="72"/>
  <c r="L900" i="72" s="1"/>
  <c r="K1028" i="72"/>
  <c r="L1028" i="72" s="1"/>
  <c r="K1160" i="72"/>
  <c r="L1160" i="72" s="1"/>
  <c r="K1273" i="72"/>
  <c r="L1273" i="72" s="1"/>
  <c r="K1363" i="72"/>
  <c r="L1363" i="72" s="1"/>
  <c r="K1438" i="72"/>
  <c r="L1438" i="72" s="1"/>
  <c r="K1510" i="72"/>
  <c r="L1510" i="72" s="1"/>
  <c r="K1583" i="72"/>
  <c r="L1583" i="72" s="1"/>
  <c r="K1655" i="72"/>
  <c r="L1655" i="72" s="1"/>
  <c r="K1729" i="72"/>
  <c r="L1729" i="72" s="1"/>
  <c r="K1787" i="72"/>
  <c r="L1787" i="72" s="1"/>
  <c r="K1838" i="72"/>
  <c r="L1838" i="72" s="1"/>
  <c r="K1888" i="72"/>
  <c r="L1888" i="72" s="1"/>
  <c r="K1939" i="72"/>
  <c r="L1939" i="72" s="1"/>
  <c r="K1979" i="72"/>
  <c r="L1979" i="72" s="1"/>
  <c r="K2013" i="72"/>
  <c r="L2013" i="72" s="1"/>
  <c r="K2045" i="72"/>
  <c r="L2045" i="72" s="1"/>
  <c r="K2077" i="72"/>
  <c r="L2077" i="72" s="1"/>
  <c r="K2109" i="72"/>
  <c r="L2109" i="72" s="1"/>
  <c r="K2141" i="72"/>
  <c r="L2141" i="72" s="1"/>
  <c r="K2173" i="72"/>
  <c r="L2173" i="72" s="1"/>
  <c r="K2205" i="72"/>
  <c r="L2205" i="72" s="1"/>
  <c r="K2237" i="72"/>
  <c r="L2237" i="72" s="1"/>
  <c r="K2269" i="72"/>
  <c r="L2269" i="72" s="1"/>
  <c r="K2301" i="72"/>
  <c r="L2301" i="72" s="1"/>
  <c r="K2333" i="72"/>
  <c r="L2333" i="72" s="1"/>
  <c r="K2365" i="72"/>
  <c r="L2365" i="72" s="1"/>
  <c r="K2397" i="72"/>
  <c r="L2397" i="72" s="1"/>
  <c r="K2429" i="72"/>
  <c r="L2429" i="72" s="1"/>
  <c r="K2461" i="72"/>
  <c r="L2461" i="72" s="1"/>
  <c r="K2489" i="72"/>
  <c r="L2489" i="72" s="1"/>
  <c r="K2517" i="72"/>
  <c r="L2517" i="72" s="1"/>
  <c r="K2547" i="72"/>
  <c r="L2547" i="72" s="1"/>
  <c r="K2574" i="72"/>
  <c r="L2574" i="72" s="1"/>
  <c r="K2603" i="72"/>
  <c r="L2603" i="72" s="1"/>
  <c r="K2630" i="72"/>
  <c r="L2630" i="72" s="1"/>
  <c r="K2660" i="72"/>
  <c r="L2660" i="72" s="1"/>
  <c r="K2689" i="72"/>
  <c r="L2689" i="72" s="1"/>
  <c r="K2717" i="72"/>
  <c r="L2717" i="72" s="1"/>
  <c r="K2745" i="72"/>
  <c r="L2745" i="72" s="1"/>
  <c r="M2745" i="72" s="1"/>
  <c r="N2745" i="72" s="1"/>
  <c r="O2745" i="72" s="1"/>
  <c r="K2766" i="72"/>
  <c r="L2766" i="72" s="1"/>
  <c r="K2782" i="72"/>
  <c r="L2782" i="72" s="1"/>
  <c r="K2798" i="72"/>
  <c r="L2798" i="72" s="1"/>
  <c r="K2814" i="72"/>
  <c r="L2814" i="72" s="1"/>
  <c r="K2830" i="72"/>
  <c r="L2830" i="72" s="1"/>
  <c r="K2846" i="72"/>
  <c r="L2846" i="72" s="1"/>
  <c r="K2862" i="72"/>
  <c r="L2862" i="72" s="1"/>
  <c r="K2878" i="72"/>
  <c r="L2878" i="72" s="1"/>
  <c r="K2894" i="72"/>
  <c r="L2894" i="72" s="1"/>
  <c r="K2910" i="72"/>
  <c r="L2910" i="72" s="1"/>
  <c r="K2926" i="72"/>
  <c r="L2926" i="72" s="1"/>
  <c r="K2942" i="72"/>
  <c r="L2942" i="72" s="1"/>
  <c r="K2958" i="72"/>
  <c r="L2958" i="72" s="1"/>
  <c r="K2974" i="72"/>
  <c r="L2974" i="72" s="1"/>
  <c r="K2990" i="72"/>
  <c r="L2990" i="72" s="1"/>
  <c r="K3006" i="72"/>
  <c r="L3006" i="72" s="1"/>
  <c r="K3022" i="72"/>
  <c r="L3022" i="72" s="1"/>
  <c r="K3038" i="72"/>
  <c r="L3038" i="72" s="1"/>
  <c r="K3054" i="72"/>
  <c r="L3054" i="72" s="1"/>
  <c r="K3070" i="72"/>
  <c r="L3070" i="72" s="1"/>
  <c r="K3086" i="72"/>
  <c r="L3086" i="72" s="1"/>
  <c r="K3102" i="72"/>
  <c r="L3102" i="72" s="1"/>
  <c r="K3118" i="72"/>
  <c r="L3118" i="72" s="1"/>
  <c r="K3134" i="72"/>
  <c r="L3134" i="72" s="1"/>
  <c r="K3150" i="72"/>
  <c r="L3150" i="72" s="1"/>
  <c r="K3166" i="72"/>
  <c r="L3166" i="72" s="1"/>
  <c r="K3182" i="72"/>
  <c r="L3182" i="72" s="1"/>
  <c r="K3198" i="72"/>
  <c r="L3198" i="72" s="1"/>
  <c r="K3214" i="72"/>
  <c r="L3214" i="72" s="1"/>
  <c r="K3230" i="72"/>
  <c r="L3230" i="72" s="1"/>
  <c r="K3246" i="72"/>
  <c r="L3246" i="72" s="1"/>
  <c r="K3262" i="72"/>
  <c r="L3262" i="72" s="1"/>
  <c r="K3278" i="72"/>
  <c r="L3278" i="72" s="1"/>
  <c r="K3294" i="72"/>
  <c r="L3294" i="72" s="1"/>
  <c r="K3310" i="72"/>
  <c r="L3310" i="72" s="1"/>
  <c r="K3326" i="72"/>
  <c r="L3326" i="72" s="1"/>
  <c r="K3342" i="72"/>
  <c r="L3342" i="72" s="1"/>
  <c r="K3358" i="72"/>
  <c r="L3358" i="72" s="1"/>
  <c r="K3374" i="72"/>
  <c r="L3374" i="72" s="1"/>
  <c r="K3390" i="72"/>
  <c r="L3390" i="72" s="1"/>
  <c r="K3406" i="72"/>
  <c r="L3406" i="72" s="1"/>
  <c r="K113" i="72"/>
  <c r="L113" i="72" s="1"/>
  <c r="M113" i="72" s="1"/>
  <c r="N113" i="72" s="1"/>
  <c r="O113" i="72" s="1"/>
  <c r="K377" i="72"/>
  <c r="L377" i="72" s="1"/>
  <c r="K600" i="72"/>
  <c r="L600" i="72" s="1"/>
  <c r="K769" i="72"/>
  <c r="L769" i="72" s="1"/>
  <c r="K914" i="72"/>
  <c r="L914" i="72" s="1"/>
  <c r="K1046" i="72"/>
  <c r="L1046" i="72" s="1"/>
  <c r="K1177" i="72"/>
  <c r="L1177" i="72" s="1"/>
  <c r="K1282" i="72"/>
  <c r="L1282" i="72" s="1"/>
  <c r="K1374" i="72"/>
  <c r="L1374" i="72" s="1"/>
  <c r="K1446" i="72"/>
  <c r="L1446" i="72" s="1"/>
  <c r="K1519" i="72"/>
  <c r="L1519" i="72" s="1"/>
  <c r="K1591" i="72"/>
  <c r="L1591" i="72" s="1"/>
  <c r="K1665" i="72"/>
  <c r="L1665" i="72" s="1"/>
  <c r="K1739" i="72"/>
  <c r="L1739" i="72" s="1"/>
  <c r="K1792" i="72"/>
  <c r="L1792" i="72" s="1"/>
  <c r="K1843" i="72"/>
  <c r="L1843" i="72" s="1"/>
  <c r="K1894" i="72"/>
  <c r="L1894" i="72" s="1"/>
  <c r="K1946" i="72"/>
  <c r="L1946" i="72" s="1"/>
  <c r="K1983" i="72"/>
  <c r="L1983" i="72" s="1"/>
  <c r="K2017" i="72"/>
  <c r="L2017" i="72" s="1"/>
  <c r="K2049" i="72"/>
  <c r="L2049" i="72" s="1"/>
  <c r="K2081" i="72"/>
  <c r="L2081" i="72" s="1"/>
  <c r="K2113" i="72"/>
  <c r="L2113" i="72" s="1"/>
  <c r="K2145" i="72"/>
  <c r="L2145" i="72" s="1"/>
  <c r="K2177" i="72"/>
  <c r="L2177" i="72" s="1"/>
  <c r="K2209" i="72"/>
  <c r="L2209" i="72" s="1"/>
  <c r="K2241" i="72"/>
  <c r="L2241" i="72" s="1"/>
  <c r="K2273" i="72"/>
  <c r="L2273" i="72" s="1"/>
  <c r="K2305" i="72"/>
  <c r="L2305" i="72" s="1"/>
  <c r="K2337" i="72"/>
  <c r="L2337" i="72" s="1"/>
  <c r="K2369" i="72"/>
  <c r="L2369" i="72" s="1"/>
  <c r="K2401" i="72"/>
  <c r="L2401" i="72" s="1"/>
  <c r="K2433" i="72"/>
  <c r="L2433" i="72" s="1"/>
  <c r="K2465" i="72"/>
  <c r="L2465" i="72" s="1"/>
  <c r="K2493" i="72"/>
  <c r="L2493" i="72" s="1"/>
  <c r="K2521" i="72"/>
  <c r="L2521" i="72" s="1"/>
  <c r="K2549" i="72"/>
  <c r="L2549" i="72" s="1"/>
  <c r="K2579" i="72"/>
  <c r="L2579" i="72" s="1"/>
  <c r="K2606" i="72"/>
  <c r="L2606" i="72" s="1"/>
  <c r="K2635" i="72"/>
  <c r="L2635" i="72" s="1"/>
  <c r="K2662" i="72"/>
  <c r="L2662" i="72" s="1"/>
  <c r="K2692" i="72"/>
  <c r="L2692" i="72" s="1"/>
  <c r="K2721" i="72"/>
  <c r="L2721" i="72" s="1"/>
  <c r="K2749" i="72"/>
  <c r="L2749" i="72" s="1"/>
  <c r="M2749" i="72" s="1"/>
  <c r="N2749" i="72" s="1"/>
  <c r="O2749" i="72" s="1"/>
  <c r="K2768" i="72"/>
  <c r="L2768" i="72" s="1"/>
  <c r="K2784" i="72"/>
  <c r="L2784" i="72" s="1"/>
  <c r="K2800" i="72"/>
  <c r="L2800" i="72" s="1"/>
  <c r="K2816" i="72"/>
  <c r="L2816" i="72" s="1"/>
  <c r="K2832" i="72"/>
  <c r="L2832" i="72" s="1"/>
  <c r="K2848" i="72"/>
  <c r="L2848" i="72" s="1"/>
  <c r="K2864" i="72"/>
  <c r="L2864" i="72" s="1"/>
  <c r="K2880" i="72"/>
  <c r="L2880" i="72" s="1"/>
  <c r="K2896" i="72"/>
  <c r="L2896" i="72" s="1"/>
  <c r="K2912" i="72"/>
  <c r="L2912" i="72" s="1"/>
  <c r="K2928" i="72"/>
  <c r="L2928" i="72" s="1"/>
  <c r="K2944" i="72"/>
  <c r="L2944" i="72" s="1"/>
  <c r="K2960" i="72"/>
  <c r="L2960" i="72" s="1"/>
  <c r="K2976" i="72"/>
  <c r="L2976" i="72" s="1"/>
  <c r="K2992" i="72"/>
  <c r="L2992" i="72" s="1"/>
  <c r="K3008" i="72"/>
  <c r="L3008" i="72" s="1"/>
  <c r="K3024" i="72"/>
  <c r="L3024" i="72" s="1"/>
  <c r="K3040" i="72"/>
  <c r="L3040" i="72" s="1"/>
  <c r="K3056" i="72"/>
  <c r="L3056" i="72" s="1"/>
  <c r="K3072" i="72"/>
  <c r="L3072" i="72" s="1"/>
  <c r="K3088" i="72"/>
  <c r="L3088" i="72" s="1"/>
  <c r="K3104" i="72"/>
  <c r="L3104" i="72" s="1"/>
  <c r="K3120" i="72"/>
  <c r="L3120" i="72" s="1"/>
  <c r="K3136" i="72"/>
  <c r="L3136" i="72" s="1"/>
  <c r="K3152" i="72"/>
  <c r="L3152" i="72" s="1"/>
  <c r="K3168" i="72"/>
  <c r="L3168" i="72" s="1"/>
  <c r="K3184" i="72"/>
  <c r="L3184" i="72" s="1"/>
  <c r="K3200" i="72"/>
  <c r="L3200" i="72" s="1"/>
  <c r="K3216" i="72"/>
  <c r="L3216" i="72" s="1"/>
  <c r="K3232" i="72"/>
  <c r="L3232" i="72" s="1"/>
  <c r="K3248" i="72"/>
  <c r="L3248" i="72" s="1"/>
  <c r="K3264" i="72"/>
  <c r="L3264" i="72" s="1"/>
  <c r="K3280" i="72"/>
  <c r="L3280" i="72" s="1"/>
  <c r="K3296" i="72"/>
  <c r="L3296" i="72" s="1"/>
  <c r="K3312" i="72"/>
  <c r="L3312" i="72" s="1"/>
  <c r="K3328" i="72"/>
  <c r="L3328" i="72" s="1"/>
  <c r="K3344" i="72"/>
  <c r="L3344" i="72" s="1"/>
  <c r="K3360" i="72"/>
  <c r="L3360" i="72" s="1"/>
  <c r="K3376" i="72"/>
  <c r="L3376" i="72" s="1"/>
  <c r="K3392" i="72"/>
  <c r="L3392" i="72" s="1"/>
  <c r="K3408" i="72"/>
  <c r="L3408" i="72" s="1"/>
  <c r="K168" i="72"/>
  <c r="L168" i="72" s="1"/>
  <c r="M168" i="72" s="1"/>
  <c r="N168" i="72" s="1"/>
  <c r="O168" i="72" s="1"/>
  <c r="K424" i="72"/>
  <c r="L424" i="72" s="1"/>
  <c r="K622" i="72"/>
  <c r="L622" i="72" s="1"/>
  <c r="K793" i="72"/>
  <c r="L793" i="72" s="1"/>
  <c r="K936" i="72"/>
  <c r="L936" i="72" s="1"/>
  <c r="K1070" i="72"/>
  <c r="L1070" i="72" s="1"/>
  <c r="K1196" i="72"/>
  <c r="L1196" i="72" s="1"/>
  <c r="K1298" i="72"/>
  <c r="L1298" i="72" s="1"/>
  <c r="K1383" i="72"/>
  <c r="L1383" i="72" s="1"/>
  <c r="K1457" i="72"/>
  <c r="L1457" i="72" s="1"/>
  <c r="K1531" i="72"/>
  <c r="L1531" i="72" s="1"/>
  <c r="K1603" i="72"/>
  <c r="L1603" i="72" s="1"/>
  <c r="K1678" i="72"/>
  <c r="L1678" i="72" s="1"/>
  <c r="K1745" i="72"/>
  <c r="L1745" i="72" s="1"/>
  <c r="K1799" i="72"/>
  <c r="L1799" i="72" s="1"/>
  <c r="K1853" i="72"/>
  <c r="L1853" i="72" s="1"/>
  <c r="K1903" i="72"/>
  <c r="L1903" i="72" s="1"/>
  <c r="K1952" i="72"/>
  <c r="L1952" i="72" s="1"/>
  <c r="K1988" i="72"/>
  <c r="L1988" i="72" s="1"/>
  <c r="K2022" i="72"/>
  <c r="L2022" i="72" s="1"/>
  <c r="K2054" i="72"/>
  <c r="L2054" i="72" s="1"/>
  <c r="K2086" i="72"/>
  <c r="L2086" i="72" s="1"/>
  <c r="K2118" i="72"/>
  <c r="L2118" i="72" s="1"/>
  <c r="K2150" i="72"/>
  <c r="L2150" i="72" s="1"/>
  <c r="K2182" i="72"/>
  <c r="L2182" i="72" s="1"/>
  <c r="K2214" i="72"/>
  <c r="L2214" i="72" s="1"/>
  <c r="K2246" i="72"/>
  <c r="L2246" i="72" s="1"/>
  <c r="K2278" i="72"/>
  <c r="L2278" i="72" s="1"/>
  <c r="K2310" i="72"/>
  <c r="L2310" i="72" s="1"/>
  <c r="K2342" i="72"/>
  <c r="L2342" i="72" s="1"/>
  <c r="K2374" i="72"/>
  <c r="L2374" i="72" s="1"/>
  <c r="K2406" i="72"/>
  <c r="L2406" i="72" s="1"/>
  <c r="K2438" i="72"/>
  <c r="L2438" i="72" s="1"/>
  <c r="K2469" i="72"/>
  <c r="L2469" i="72" s="1"/>
  <c r="K2499" i="72"/>
  <c r="L2499" i="72" s="1"/>
  <c r="K2526" i="72"/>
  <c r="L2526" i="72" s="1"/>
  <c r="K2555" i="72"/>
  <c r="L2555" i="72" s="1"/>
  <c r="K2582" i="72"/>
  <c r="L2582" i="72" s="1"/>
  <c r="K2612" i="72"/>
  <c r="L2612" i="72" s="1"/>
  <c r="K2641" i="72"/>
  <c r="L2641" i="72" s="1"/>
  <c r="K2669" i="72"/>
  <c r="L2669" i="72" s="1"/>
  <c r="K2697" i="72"/>
  <c r="L2697" i="72" s="1"/>
  <c r="K2725" i="72"/>
  <c r="L2725" i="72" s="1"/>
  <c r="K2755" i="72"/>
  <c r="L2755" i="72" s="1"/>
  <c r="K2771" i="72"/>
  <c r="L2771" i="72" s="1"/>
  <c r="K2787" i="72"/>
  <c r="L2787" i="72" s="1"/>
  <c r="K2803" i="72"/>
  <c r="L2803" i="72" s="1"/>
  <c r="K2819" i="72"/>
  <c r="L2819" i="72" s="1"/>
  <c r="K2835" i="72"/>
  <c r="L2835" i="72" s="1"/>
  <c r="K2851" i="72"/>
  <c r="L2851" i="72" s="1"/>
  <c r="K2867" i="72"/>
  <c r="L2867" i="72" s="1"/>
  <c r="K2883" i="72"/>
  <c r="L2883" i="72" s="1"/>
  <c r="K2899" i="72"/>
  <c r="L2899" i="72" s="1"/>
  <c r="K2915" i="72"/>
  <c r="L2915" i="72" s="1"/>
  <c r="K2931" i="72"/>
  <c r="L2931" i="72" s="1"/>
  <c r="K2947" i="72"/>
  <c r="L2947" i="72" s="1"/>
  <c r="K2963" i="72"/>
  <c r="L2963" i="72" s="1"/>
  <c r="K2979" i="72"/>
  <c r="L2979" i="72" s="1"/>
  <c r="K2995" i="72"/>
  <c r="L2995" i="72" s="1"/>
  <c r="K3011" i="72"/>
  <c r="L3011" i="72" s="1"/>
  <c r="K3027" i="72"/>
  <c r="L3027" i="72" s="1"/>
  <c r="K3043" i="72"/>
  <c r="L3043" i="72" s="1"/>
  <c r="K3059" i="72"/>
  <c r="L3059" i="72" s="1"/>
  <c r="K3075" i="72"/>
  <c r="L3075" i="72" s="1"/>
  <c r="K3091" i="72"/>
  <c r="L3091" i="72" s="1"/>
  <c r="K3107" i="72"/>
  <c r="L3107" i="72" s="1"/>
  <c r="K3123" i="72"/>
  <c r="L3123" i="72" s="1"/>
  <c r="K3139" i="72"/>
  <c r="L3139" i="72" s="1"/>
  <c r="K3155" i="72"/>
  <c r="L3155" i="72" s="1"/>
  <c r="K3171" i="72"/>
  <c r="L3171" i="72" s="1"/>
  <c r="K3187" i="72"/>
  <c r="L3187" i="72" s="1"/>
  <c r="K3203" i="72"/>
  <c r="L3203" i="72" s="1"/>
  <c r="K3219" i="72"/>
  <c r="L3219" i="72" s="1"/>
  <c r="K3235" i="72"/>
  <c r="L3235" i="72" s="1"/>
  <c r="K3251" i="72"/>
  <c r="L3251" i="72" s="1"/>
  <c r="K3267" i="72"/>
  <c r="L3267" i="72" s="1"/>
  <c r="K3283" i="72"/>
  <c r="L3283" i="72" s="1"/>
  <c r="K3299" i="72"/>
  <c r="L3299" i="72" s="1"/>
  <c r="K3315" i="72"/>
  <c r="L3315" i="72" s="1"/>
  <c r="K3331" i="72"/>
  <c r="L3331" i="72" s="1"/>
  <c r="K3347" i="72"/>
  <c r="L3347" i="72" s="1"/>
  <c r="K3363" i="72"/>
  <c r="L3363" i="72" s="1"/>
  <c r="K3379" i="72"/>
  <c r="L3379" i="72" s="1"/>
  <c r="K3395" i="72"/>
  <c r="L3395" i="72" s="1"/>
  <c r="K3411" i="72"/>
  <c r="L3411" i="72" s="1"/>
  <c r="K185" i="72"/>
  <c r="L185" i="72" s="1"/>
  <c r="M185" i="72" s="1"/>
  <c r="N185" i="72" s="1"/>
  <c r="O185" i="72" s="1"/>
  <c r="K441" i="72"/>
  <c r="L441" i="72" s="1"/>
  <c r="K641" i="72"/>
  <c r="L641" i="72" s="1"/>
  <c r="K809" i="72"/>
  <c r="L809" i="72" s="1"/>
  <c r="K950" i="72"/>
  <c r="L950" i="72" s="1"/>
  <c r="K1078" i="72"/>
  <c r="L1078" i="72" s="1"/>
  <c r="K1208" i="72"/>
  <c r="L1208" i="72" s="1"/>
  <c r="K1309" i="72"/>
  <c r="L1309" i="72" s="1"/>
  <c r="K1391" i="72"/>
  <c r="L1391" i="72" s="1"/>
  <c r="K1463" i="72"/>
  <c r="L1463" i="72" s="1"/>
  <c r="K1537" i="72"/>
  <c r="L1537" i="72" s="1"/>
  <c r="K1611" i="72"/>
  <c r="L1611" i="72" s="1"/>
  <c r="K1683" i="72"/>
  <c r="L1683" i="72" s="1"/>
  <c r="K1751" i="72"/>
  <c r="L1751" i="72" s="1"/>
  <c r="K1806" i="72"/>
  <c r="L1806" i="72" s="1"/>
  <c r="K1856" i="72"/>
  <c r="L1856" i="72" s="1"/>
  <c r="K1907" i="72"/>
  <c r="L1907" i="72" s="1"/>
  <c r="K1955" i="72"/>
  <c r="L1955" i="72" s="1"/>
  <c r="K1992" i="72"/>
  <c r="L1992" i="72" s="1"/>
  <c r="K2025" i="72"/>
  <c r="L2025" i="72" s="1"/>
  <c r="K2057" i="72"/>
  <c r="L2057" i="72" s="1"/>
  <c r="K2089" i="72"/>
  <c r="L2089" i="72" s="1"/>
  <c r="K2121" i="72"/>
  <c r="L2121" i="72" s="1"/>
  <c r="K2153" i="72"/>
  <c r="L2153" i="72" s="1"/>
  <c r="K2185" i="72"/>
  <c r="L2185" i="72" s="1"/>
  <c r="K2217" i="72"/>
  <c r="L2217" i="72" s="1"/>
  <c r="K2249" i="72"/>
  <c r="L2249" i="72" s="1"/>
  <c r="K2281" i="72"/>
  <c r="L2281" i="72" s="1"/>
  <c r="K2313" i="72"/>
  <c r="L2313" i="72" s="1"/>
  <c r="K2345" i="72"/>
  <c r="L2345" i="72" s="1"/>
  <c r="K2377" i="72"/>
  <c r="L2377" i="72" s="1"/>
  <c r="K2409" i="72"/>
  <c r="L2409" i="72" s="1"/>
  <c r="K2441" i="72"/>
  <c r="L2441" i="72" s="1"/>
  <c r="K2470" i="72"/>
  <c r="L2470" i="72" s="1"/>
  <c r="K2500" i="72"/>
  <c r="L2500" i="72" s="1"/>
  <c r="K2529" i="72"/>
  <c r="L2529" i="72" s="1"/>
  <c r="K2557" i="72"/>
  <c r="L2557" i="72" s="1"/>
  <c r="K2585" i="72"/>
  <c r="L2585" i="72" s="1"/>
  <c r="K2613" i="72"/>
  <c r="L2613" i="72" s="1"/>
  <c r="K2643" i="72"/>
  <c r="L2643" i="72" s="1"/>
  <c r="K2670" i="72"/>
  <c r="L2670" i="72" s="1"/>
  <c r="K2699" i="72"/>
  <c r="L2699" i="72" s="1"/>
  <c r="K2726" i="72"/>
  <c r="L2726" i="72" s="1"/>
  <c r="K2756" i="72"/>
  <c r="L2756" i="72" s="1"/>
  <c r="K2772" i="72"/>
  <c r="L2772" i="72" s="1"/>
  <c r="K2788" i="72"/>
  <c r="L2788" i="72" s="1"/>
  <c r="K2804" i="72"/>
  <c r="L2804" i="72" s="1"/>
  <c r="K2820" i="72"/>
  <c r="L2820" i="72" s="1"/>
  <c r="K2836" i="72"/>
  <c r="L2836" i="72" s="1"/>
  <c r="K2852" i="72"/>
  <c r="L2852" i="72" s="1"/>
  <c r="K2868" i="72"/>
  <c r="L2868" i="72" s="1"/>
  <c r="K2884" i="72"/>
  <c r="L2884" i="72" s="1"/>
  <c r="K2900" i="72"/>
  <c r="L2900" i="72" s="1"/>
  <c r="K2916" i="72"/>
  <c r="L2916" i="72" s="1"/>
  <c r="K2932" i="72"/>
  <c r="L2932" i="72" s="1"/>
  <c r="K2948" i="72"/>
  <c r="L2948" i="72" s="1"/>
  <c r="K2964" i="72"/>
  <c r="L2964" i="72" s="1"/>
  <c r="K2980" i="72"/>
  <c r="L2980" i="72" s="1"/>
  <c r="K2996" i="72"/>
  <c r="L2996" i="72" s="1"/>
  <c r="K3012" i="72"/>
  <c r="L3012" i="72" s="1"/>
  <c r="K3028" i="72"/>
  <c r="L3028" i="72" s="1"/>
  <c r="K3044" i="72"/>
  <c r="L3044" i="72" s="1"/>
  <c r="K3060" i="72"/>
  <c r="L3060" i="72" s="1"/>
  <c r="K3076" i="72"/>
  <c r="L3076" i="72" s="1"/>
  <c r="K3092" i="72"/>
  <c r="L3092" i="72" s="1"/>
  <c r="K3108" i="72"/>
  <c r="L3108" i="72" s="1"/>
  <c r="K3124" i="72"/>
  <c r="L3124" i="72" s="1"/>
  <c r="K3140" i="72"/>
  <c r="L3140" i="72" s="1"/>
  <c r="K3156" i="72"/>
  <c r="L3156" i="72" s="1"/>
  <c r="K3172" i="72"/>
  <c r="L3172" i="72" s="1"/>
  <c r="K3188" i="72"/>
  <c r="L3188" i="72" s="1"/>
  <c r="K3204" i="72"/>
  <c r="L3204" i="72" s="1"/>
  <c r="K3220" i="72"/>
  <c r="L3220" i="72" s="1"/>
  <c r="K3236" i="72"/>
  <c r="L3236" i="72" s="1"/>
  <c r="K3252" i="72"/>
  <c r="L3252" i="72" s="1"/>
  <c r="K3268" i="72"/>
  <c r="L3268" i="72" s="1"/>
  <c r="K3284" i="72"/>
  <c r="L3284" i="72" s="1"/>
  <c r="K3300" i="72"/>
  <c r="L3300" i="72" s="1"/>
  <c r="K3316" i="72"/>
  <c r="L3316" i="72" s="1"/>
  <c r="K3332" i="72"/>
  <c r="L3332" i="72" s="1"/>
  <c r="K3348" i="72"/>
  <c r="L3348" i="72" s="1"/>
  <c r="K3364" i="72"/>
  <c r="L3364" i="72" s="1"/>
  <c r="K3380" i="72"/>
  <c r="L3380" i="72" s="1"/>
  <c r="K3396" i="72"/>
  <c r="L3396" i="72" s="1"/>
  <c r="K3412" i="72"/>
  <c r="L3412" i="72" s="1"/>
  <c r="K217" i="72"/>
  <c r="L217" i="72" s="1"/>
  <c r="M217" i="72" s="1"/>
  <c r="N217" i="72" s="1"/>
  <c r="O217" i="72" s="1"/>
  <c r="K473" i="72"/>
  <c r="L473" i="72" s="1"/>
  <c r="K664" i="72"/>
  <c r="L664" i="72" s="1"/>
  <c r="K833" i="72"/>
  <c r="L833" i="72" s="1"/>
  <c r="K964" i="72"/>
  <c r="L964" i="72" s="1"/>
  <c r="K1097" i="72"/>
  <c r="L1097" i="72" s="1"/>
  <c r="K1220" i="72"/>
  <c r="L1220" i="72" s="1"/>
  <c r="K1321" i="72"/>
  <c r="L1321" i="72" s="1"/>
  <c r="K1399" i="72"/>
  <c r="L1399" i="72" s="1"/>
  <c r="K1473" i="72"/>
  <c r="L1473" i="72" s="1"/>
  <c r="K1547" i="72"/>
  <c r="L1547" i="72" s="1"/>
  <c r="K1619" i="72"/>
  <c r="L1619" i="72" s="1"/>
  <c r="K1694" i="72"/>
  <c r="L1694" i="72" s="1"/>
  <c r="K1759" i="72"/>
  <c r="L1759" i="72" s="1"/>
  <c r="K1811" i="72"/>
  <c r="L1811" i="72" s="1"/>
  <c r="K1862" i="72"/>
  <c r="L1862" i="72" s="1"/>
  <c r="K1915" i="72"/>
  <c r="L1915" i="72" s="1"/>
  <c r="K1960" i="72"/>
  <c r="L1960" i="72" s="1"/>
  <c r="K1997" i="72"/>
  <c r="L1997" i="72" s="1"/>
  <c r="K2029" i="72"/>
  <c r="L2029" i="72" s="1"/>
  <c r="K2061" i="72"/>
  <c r="L2061" i="72" s="1"/>
  <c r="K2093" i="72"/>
  <c r="L2093" i="72" s="1"/>
  <c r="K2125" i="72"/>
  <c r="L2125" i="72" s="1"/>
  <c r="K2157" i="72"/>
  <c r="L2157" i="72" s="1"/>
  <c r="K2189" i="72"/>
  <c r="L2189" i="72" s="1"/>
  <c r="K2221" i="72"/>
  <c r="L2221" i="72" s="1"/>
  <c r="K2253" i="72"/>
  <c r="L2253" i="72" s="1"/>
  <c r="K2285" i="72"/>
  <c r="L2285" i="72" s="1"/>
  <c r="K2317" i="72"/>
  <c r="L2317" i="72" s="1"/>
  <c r="K2349" i="72"/>
  <c r="L2349" i="72" s="1"/>
  <c r="K2381" i="72"/>
  <c r="L2381" i="72" s="1"/>
  <c r="K2413" i="72"/>
  <c r="L2413" i="72" s="1"/>
  <c r="K2445" i="72"/>
  <c r="L2445" i="72" s="1"/>
  <c r="K2475" i="72"/>
  <c r="L2475" i="72" s="1"/>
  <c r="K2502" i="72"/>
  <c r="L2502" i="72" s="1"/>
  <c r="K2532" i="72"/>
  <c r="L2532" i="72" s="1"/>
  <c r="K2561" i="72"/>
  <c r="L2561" i="72" s="1"/>
  <c r="K2589" i="72"/>
  <c r="L2589" i="72" s="1"/>
  <c r="K2617" i="72"/>
  <c r="L2617" i="72" s="1"/>
  <c r="K2645" i="72"/>
  <c r="L2645" i="72" s="1"/>
  <c r="K2675" i="72"/>
  <c r="L2675" i="72" s="1"/>
  <c r="K2702" i="72"/>
  <c r="L2702" i="72" s="1"/>
  <c r="K2731" i="72"/>
  <c r="L2731" i="72" s="1"/>
  <c r="K2758" i="72"/>
  <c r="L2758" i="72" s="1"/>
  <c r="K2774" i="72"/>
  <c r="L2774" i="72" s="1"/>
  <c r="K2790" i="72"/>
  <c r="L2790" i="72" s="1"/>
  <c r="K2806" i="72"/>
  <c r="L2806" i="72" s="1"/>
  <c r="K2822" i="72"/>
  <c r="L2822" i="72" s="1"/>
  <c r="K2838" i="72"/>
  <c r="L2838" i="72" s="1"/>
  <c r="K2854" i="72"/>
  <c r="L2854" i="72" s="1"/>
  <c r="K2870" i="72"/>
  <c r="L2870" i="72" s="1"/>
  <c r="K2886" i="72"/>
  <c r="L2886" i="72" s="1"/>
  <c r="K2902" i="72"/>
  <c r="L2902" i="72" s="1"/>
  <c r="K2918" i="72"/>
  <c r="L2918" i="72" s="1"/>
  <c r="K2934" i="72"/>
  <c r="L2934" i="72" s="1"/>
  <c r="K2950" i="72"/>
  <c r="L2950" i="72" s="1"/>
  <c r="K2966" i="72"/>
  <c r="L2966" i="72" s="1"/>
  <c r="K2982" i="72"/>
  <c r="L2982" i="72" s="1"/>
  <c r="K2998" i="72"/>
  <c r="L2998" i="72" s="1"/>
  <c r="K3014" i="72"/>
  <c r="L3014" i="72" s="1"/>
  <c r="K3030" i="72"/>
  <c r="L3030" i="72" s="1"/>
  <c r="K3046" i="72"/>
  <c r="L3046" i="72" s="1"/>
  <c r="K3062" i="72"/>
  <c r="L3062" i="72" s="1"/>
  <c r="K3078" i="72"/>
  <c r="L3078" i="72" s="1"/>
  <c r="K3094" i="72"/>
  <c r="L3094" i="72" s="1"/>
  <c r="K3110" i="72"/>
  <c r="L3110" i="72" s="1"/>
  <c r="K3126" i="72"/>
  <c r="L3126" i="72" s="1"/>
  <c r="K3142" i="72"/>
  <c r="L3142" i="72" s="1"/>
  <c r="K3158" i="72"/>
  <c r="L3158" i="72" s="1"/>
  <c r="K3174" i="72"/>
  <c r="L3174" i="72" s="1"/>
  <c r="K3190" i="72"/>
  <c r="L3190" i="72" s="1"/>
  <c r="K3206" i="72"/>
  <c r="L3206" i="72" s="1"/>
  <c r="K3222" i="72"/>
  <c r="L3222" i="72" s="1"/>
  <c r="K3238" i="72"/>
  <c r="L3238" i="72" s="1"/>
  <c r="K3254" i="72"/>
  <c r="L3254" i="72" s="1"/>
  <c r="K3270" i="72"/>
  <c r="L3270" i="72" s="1"/>
  <c r="K3286" i="72"/>
  <c r="L3286" i="72" s="1"/>
  <c r="K3302" i="72"/>
  <c r="L3302" i="72" s="1"/>
  <c r="K3318" i="72"/>
  <c r="L3318" i="72" s="1"/>
  <c r="K3334" i="72"/>
  <c r="L3334" i="72" s="1"/>
  <c r="K3350" i="72"/>
  <c r="L3350" i="72" s="1"/>
  <c r="K3366" i="72"/>
  <c r="L3366" i="72" s="1"/>
  <c r="K3382" i="72"/>
  <c r="L3382" i="72" s="1"/>
  <c r="K3398" i="72"/>
  <c r="L3398" i="72" s="1"/>
  <c r="K3414" i="72"/>
  <c r="L3414" i="72" s="1"/>
  <c r="K249" i="72"/>
  <c r="L249" i="72" s="1"/>
  <c r="M249" i="72" s="1"/>
  <c r="N249" i="72" s="1"/>
  <c r="O249" i="72" s="1"/>
  <c r="K505" i="72"/>
  <c r="L505" i="72" s="1"/>
  <c r="K681" i="72"/>
  <c r="L681" i="72" s="1"/>
  <c r="K849" i="72"/>
  <c r="L849" i="72" s="1"/>
  <c r="K984" i="72"/>
  <c r="L984" i="72" s="1"/>
  <c r="K1112" i="72"/>
  <c r="L1112" i="72" s="1"/>
  <c r="K1233" i="72"/>
  <c r="L1233" i="72" s="1"/>
  <c r="K1330" i="72"/>
  <c r="L1330" i="72" s="1"/>
  <c r="K1409" i="72"/>
  <c r="L1409" i="72" s="1"/>
  <c r="K1483" i="72"/>
  <c r="L1483" i="72" s="1"/>
  <c r="K1555" i="72"/>
  <c r="L1555" i="72" s="1"/>
  <c r="K1630" i="72"/>
  <c r="L1630" i="72" s="1"/>
  <c r="K1702" i="72"/>
  <c r="L1702" i="72" s="1"/>
  <c r="K1766" i="72"/>
  <c r="L1766" i="72" s="1"/>
  <c r="K1819" i="72"/>
  <c r="L1819" i="72" s="1"/>
  <c r="K1870" i="72"/>
  <c r="L1870" i="72" s="1"/>
  <c r="K1920" i="72"/>
  <c r="L1920" i="72" s="1"/>
  <c r="K1965" i="72"/>
  <c r="L1965" i="72" s="1"/>
  <c r="K2001" i="72"/>
  <c r="L2001" i="72" s="1"/>
  <c r="K2033" i="72"/>
  <c r="L2033" i="72" s="1"/>
  <c r="K2065" i="72"/>
  <c r="L2065" i="72" s="1"/>
  <c r="K2097" i="72"/>
  <c r="L2097" i="72" s="1"/>
  <c r="K2129" i="72"/>
  <c r="L2129" i="72" s="1"/>
  <c r="K2161" i="72"/>
  <c r="L2161" i="72" s="1"/>
  <c r="K2193" i="72"/>
  <c r="L2193" i="72" s="1"/>
  <c r="K2225" i="72"/>
  <c r="L2225" i="72" s="1"/>
  <c r="K2257" i="72"/>
  <c r="L2257" i="72" s="1"/>
  <c r="K2289" i="72"/>
  <c r="L2289" i="72" s="1"/>
  <c r="K2321" i="72"/>
  <c r="L2321" i="72" s="1"/>
  <c r="K2353" i="72"/>
  <c r="L2353" i="72" s="1"/>
  <c r="K2385" i="72"/>
  <c r="L2385" i="72" s="1"/>
  <c r="K2417" i="72"/>
  <c r="L2417" i="72" s="1"/>
  <c r="K2449" i="72"/>
  <c r="L2449" i="72" s="1"/>
  <c r="K2478" i="72"/>
  <c r="L2478" i="72" s="1"/>
  <c r="K2507" i="72"/>
  <c r="L2507" i="72" s="1"/>
  <c r="K2534" i="72"/>
  <c r="L2534" i="72" s="1"/>
  <c r="K2564" i="72"/>
  <c r="L2564" i="72" s="1"/>
  <c r="K2593" i="72"/>
  <c r="L2593" i="72" s="1"/>
  <c r="K2621" i="72"/>
  <c r="L2621" i="72" s="1"/>
  <c r="K2649" i="72"/>
  <c r="L2649" i="72" s="1"/>
  <c r="K2677" i="72"/>
  <c r="L2677" i="72" s="1"/>
  <c r="K2707" i="72"/>
  <c r="L2707" i="72" s="1"/>
  <c r="K2734" i="72"/>
  <c r="L2734" i="72" s="1"/>
  <c r="K2760" i="72"/>
  <c r="L2760" i="72" s="1"/>
  <c r="K2776" i="72"/>
  <c r="L2776" i="72" s="1"/>
  <c r="K2792" i="72"/>
  <c r="L2792" i="72" s="1"/>
  <c r="K2808" i="72"/>
  <c r="L2808" i="72" s="1"/>
  <c r="K2824" i="72"/>
  <c r="L2824" i="72" s="1"/>
  <c r="K2840" i="72"/>
  <c r="L2840" i="72" s="1"/>
  <c r="K2856" i="72"/>
  <c r="L2856" i="72" s="1"/>
  <c r="K2872" i="72"/>
  <c r="L2872" i="72" s="1"/>
  <c r="K2888" i="72"/>
  <c r="L2888" i="72" s="1"/>
  <c r="K2904" i="72"/>
  <c r="L2904" i="72" s="1"/>
  <c r="K2920" i="72"/>
  <c r="L2920" i="72" s="1"/>
  <c r="K2936" i="72"/>
  <c r="L2936" i="72" s="1"/>
  <c r="K2952" i="72"/>
  <c r="L2952" i="72" s="1"/>
  <c r="K2968" i="72"/>
  <c r="L2968" i="72" s="1"/>
  <c r="K2984" i="72"/>
  <c r="L2984" i="72" s="1"/>
  <c r="K3000" i="72"/>
  <c r="L3000" i="72" s="1"/>
  <c r="K3016" i="72"/>
  <c r="L3016" i="72" s="1"/>
  <c r="K3032" i="72"/>
  <c r="L3032" i="72" s="1"/>
  <c r="K3048" i="72"/>
  <c r="L3048" i="72" s="1"/>
  <c r="K3064" i="72"/>
  <c r="L3064" i="72" s="1"/>
  <c r="K3080" i="72"/>
  <c r="L3080" i="72" s="1"/>
  <c r="K3096" i="72"/>
  <c r="L3096" i="72" s="1"/>
  <c r="K3112" i="72"/>
  <c r="L3112" i="72" s="1"/>
  <c r="K3128" i="72"/>
  <c r="L3128" i="72" s="1"/>
  <c r="K3144" i="72"/>
  <c r="L3144" i="72" s="1"/>
  <c r="K3160" i="72"/>
  <c r="L3160" i="72" s="1"/>
  <c r="K3176" i="72"/>
  <c r="L3176" i="72" s="1"/>
  <c r="K3192" i="72"/>
  <c r="L3192" i="72" s="1"/>
  <c r="K3208" i="72"/>
  <c r="L3208" i="72" s="1"/>
  <c r="K3224" i="72"/>
  <c r="L3224" i="72" s="1"/>
  <c r="K3240" i="72"/>
  <c r="L3240" i="72" s="1"/>
  <c r="K3256" i="72"/>
  <c r="L3256" i="72" s="1"/>
  <c r="K3272" i="72"/>
  <c r="L3272" i="72" s="1"/>
  <c r="K3288" i="72"/>
  <c r="L3288" i="72" s="1"/>
  <c r="K3304" i="72"/>
  <c r="L3304" i="72" s="1"/>
  <c r="K3320" i="72"/>
  <c r="L3320" i="72" s="1"/>
  <c r="K3336" i="72"/>
  <c r="L3336" i="72" s="1"/>
  <c r="K3352" i="72"/>
  <c r="L3352" i="72" s="1"/>
  <c r="K3368" i="72"/>
  <c r="L3368" i="72" s="1"/>
  <c r="K3384" i="72"/>
  <c r="L3384" i="72" s="1"/>
  <c r="K3400" i="72"/>
  <c r="L3400" i="72" s="1"/>
  <c r="K3416" i="72"/>
  <c r="L3416" i="72" s="1"/>
  <c r="K296" i="72"/>
  <c r="L296" i="72" s="1"/>
  <c r="M296" i="72" s="1"/>
  <c r="N296" i="72" s="1"/>
  <c r="O296" i="72" s="1"/>
  <c r="K537" i="72"/>
  <c r="L537" i="72" s="1"/>
  <c r="K712" i="72"/>
  <c r="L712" i="72" s="1"/>
  <c r="K872" i="72"/>
  <c r="L872" i="72" s="1"/>
  <c r="K1000" i="72"/>
  <c r="L1000" i="72" s="1"/>
  <c r="K1132" i="72"/>
  <c r="L1132" i="72" s="1"/>
  <c r="K1250" i="72"/>
  <c r="L1250" i="72" s="1"/>
  <c r="K1345" i="72"/>
  <c r="L1345" i="72" s="1"/>
  <c r="K1422" i="72"/>
  <c r="L1422" i="72" s="1"/>
  <c r="K1494" i="72"/>
  <c r="L1494" i="72" s="1"/>
  <c r="K1567" i="72"/>
  <c r="L1567" i="72" s="1"/>
  <c r="K1639" i="72"/>
  <c r="L1639" i="72" s="1"/>
  <c r="K1713" i="72"/>
  <c r="L1713" i="72" s="1"/>
  <c r="K1775" i="72"/>
  <c r="L1775" i="72" s="1"/>
  <c r="K1825" i="72"/>
  <c r="L1825" i="72" s="1"/>
  <c r="K1876" i="72"/>
  <c r="L1876" i="72" s="1"/>
  <c r="K1927" i="72"/>
  <c r="L1927" i="72" s="1"/>
  <c r="K1970" i="72"/>
  <c r="L1970" i="72" s="1"/>
  <c r="K2006" i="72"/>
  <c r="L2006" i="72" s="1"/>
  <c r="K2038" i="72"/>
  <c r="L2038" i="72" s="1"/>
  <c r="K2070" i="72"/>
  <c r="L2070" i="72" s="1"/>
  <c r="K2102" i="72"/>
  <c r="L2102" i="72" s="1"/>
  <c r="K2134" i="72"/>
  <c r="L2134" i="72" s="1"/>
  <c r="K2166" i="72"/>
  <c r="L2166" i="72" s="1"/>
  <c r="K2198" i="72"/>
  <c r="L2198" i="72" s="1"/>
  <c r="K2230" i="72"/>
  <c r="L2230" i="72" s="1"/>
  <c r="K2262" i="72"/>
  <c r="L2262" i="72" s="1"/>
  <c r="K2294" i="72"/>
  <c r="L2294" i="72" s="1"/>
  <c r="K2326" i="72"/>
  <c r="L2326" i="72" s="1"/>
  <c r="K2358" i="72"/>
  <c r="L2358" i="72" s="1"/>
  <c r="K2390" i="72"/>
  <c r="L2390" i="72" s="1"/>
  <c r="K2422" i="72"/>
  <c r="L2422" i="72" s="1"/>
  <c r="K2454" i="72"/>
  <c r="L2454" i="72" s="1"/>
  <c r="K2484" i="72"/>
  <c r="L2484" i="72" s="1"/>
  <c r="K2513" i="72"/>
  <c r="L2513" i="72" s="1"/>
  <c r="K2541" i="72"/>
  <c r="L2541" i="72" s="1"/>
  <c r="K2569" i="72"/>
  <c r="L2569" i="72" s="1"/>
  <c r="K2597" i="72"/>
  <c r="L2597" i="72" s="1"/>
  <c r="K2627" i="72"/>
  <c r="L2627" i="72" s="1"/>
  <c r="K2654" i="72"/>
  <c r="L2654" i="72" s="1"/>
  <c r="K2683" i="72"/>
  <c r="L2683" i="72" s="1"/>
  <c r="K2710" i="72"/>
  <c r="L2710" i="72" s="1"/>
  <c r="K2740" i="72"/>
  <c r="L2740" i="72" s="1"/>
  <c r="K2763" i="72"/>
  <c r="L2763" i="72" s="1"/>
  <c r="K2779" i="72"/>
  <c r="L2779" i="72" s="1"/>
  <c r="K2795" i="72"/>
  <c r="L2795" i="72" s="1"/>
  <c r="K2811" i="72"/>
  <c r="L2811" i="72" s="1"/>
  <c r="K2827" i="72"/>
  <c r="L2827" i="72" s="1"/>
  <c r="K2843" i="72"/>
  <c r="L2843" i="72" s="1"/>
  <c r="K2859" i="72"/>
  <c r="L2859" i="72" s="1"/>
  <c r="K2875" i="72"/>
  <c r="L2875" i="72" s="1"/>
  <c r="K2891" i="72"/>
  <c r="L2891" i="72" s="1"/>
  <c r="K2907" i="72"/>
  <c r="L2907" i="72" s="1"/>
  <c r="K2923" i="72"/>
  <c r="L2923" i="72" s="1"/>
  <c r="K2939" i="72"/>
  <c r="L2939" i="72" s="1"/>
  <c r="K2955" i="72"/>
  <c r="L2955" i="72" s="1"/>
  <c r="K2971" i="72"/>
  <c r="L2971" i="72" s="1"/>
  <c r="K2987" i="72"/>
  <c r="L2987" i="72" s="1"/>
  <c r="K3003" i="72"/>
  <c r="L3003" i="72" s="1"/>
  <c r="K3019" i="72"/>
  <c r="L3019" i="72" s="1"/>
  <c r="K3035" i="72"/>
  <c r="L3035" i="72" s="1"/>
  <c r="K3051" i="72"/>
  <c r="L3051" i="72" s="1"/>
  <c r="K3067" i="72"/>
  <c r="L3067" i="72" s="1"/>
  <c r="K3083" i="72"/>
  <c r="L3083" i="72" s="1"/>
  <c r="K3099" i="72"/>
  <c r="L3099" i="72" s="1"/>
  <c r="K3115" i="72"/>
  <c r="L3115" i="72" s="1"/>
  <c r="K3131" i="72"/>
  <c r="L3131" i="72" s="1"/>
  <c r="K3147" i="72"/>
  <c r="L3147" i="72" s="1"/>
  <c r="K3163" i="72"/>
  <c r="L3163" i="72" s="1"/>
  <c r="K3179" i="72"/>
  <c r="L3179" i="72" s="1"/>
  <c r="K3195" i="72"/>
  <c r="L3195" i="72" s="1"/>
  <c r="K3211" i="72"/>
  <c r="L3211" i="72" s="1"/>
  <c r="K3227" i="72"/>
  <c r="L3227" i="72" s="1"/>
  <c r="K3243" i="72"/>
  <c r="L3243" i="72" s="1"/>
  <c r="K3259" i="72"/>
  <c r="L3259" i="72" s="1"/>
  <c r="K3275" i="72"/>
  <c r="L3275" i="72" s="1"/>
  <c r="K3291" i="72"/>
  <c r="L3291" i="72" s="1"/>
  <c r="K3307" i="72"/>
  <c r="L3307" i="72" s="1"/>
  <c r="K3323" i="72"/>
  <c r="L3323" i="72" s="1"/>
  <c r="K3339" i="72"/>
  <c r="L3339" i="72" s="1"/>
  <c r="K3355" i="72"/>
  <c r="L3355" i="72" s="1"/>
  <c r="K3371" i="72"/>
  <c r="L3371" i="72" s="1"/>
  <c r="K3387" i="72"/>
  <c r="L3387" i="72" s="1"/>
  <c r="K3403" i="72"/>
  <c r="L3403" i="72" s="1"/>
  <c r="K3419" i="72"/>
  <c r="L3419" i="72" s="1"/>
  <c r="K49" i="72"/>
  <c r="L49" i="72" s="1"/>
  <c r="M49" i="72" s="1"/>
  <c r="N49" i="72" s="1"/>
  <c r="O49" i="72" s="1"/>
  <c r="K568" i="72"/>
  <c r="L568" i="72" s="1"/>
  <c r="K894" i="72"/>
  <c r="L894" i="72" s="1"/>
  <c r="K1154" i="72"/>
  <c r="L1154" i="72" s="1"/>
  <c r="K1359" i="72"/>
  <c r="L1359" i="72" s="1"/>
  <c r="K1505" i="72"/>
  <c r="L1505" i="72" s="1"/>
  <c r="K1651" i="72"/>
  <c r="L1651" i="72" s="1"/>
  <c r="K1782" i="72"/>
  <c r="L1782" i="72" s="1"/>
  <c r="K1886" i="72"/>
  <c r="L1886" i="72" s="1"/>
  <c r="K1976" i="72"/>
  <c r="L1976" i="72" s="1"/>
  <c r="K2043" i="72"/>
  <c r="L2043" i="72" s="1"/>
  <c r="K2107" i="72"/>
  <c r="L2107" i="72" s="1"/>
  <c r="K2171" i="72"/>
  <c r="L2171" i="72" s="1"/>
  <c r="K2235" i="72"/>
  <c r="L2235" i="72" s="1"/>
  <c r="K2299" i="72"/>
  <c r="L2299" i="72" s="1"/>
  <c r="K2363" i="72"/>
  <c r="L2363" i="72" s="1"/>
  <c r="K2427" i="72"/>
  <c r="L2427" i="72" s="1"/>
  <c r="K2486" i="72"/>
  <c r="L2486" i="72" s="1"/>
  <c r="K2545" i="72"/>
  <c r="L2545" i="72" s="1"/>
  <c r="K2601" i="72"/>
  <c r="L2601" i="72" s="1"/>
  <c r="K2659" i="72"/>
  <c r="L2659" i="72" s="1"/>
  <c r="K2715" i="72"/>
  <c r="L2715" i="72" s="1"/>
  <c r="K2765" i="72"/>
  <c r="L2765" i="72" s="1"/>
  <c r="K2797" i="72"/>
  <c r="L2797" i="72" s="1"/>
  <c r="K2829" i="72"/>
  <c r="L2829" i="72" s="1"/>
  <c r="K2861" i="72"/>
  <c r="L2861" i="72" s="1"/>
  <c r="K2893" i="72"/>
  <c r="L2893" i="72" s="1"/>
  <c r="K2925" i="72"/>
  <c r="L2925" i="72" s="1"/>
  <c r="K2957" i="72"/>
  <c r="L2957" i="72" s="1"/>
  <c r="K2989" i="72"/>
  <c r="L2989" i="72" s="1"/>
  <c r="K3021" i="72"/>
  <c r="L3021" i="72" s="1"/>
  <c r="K3053" i="72"/>
  <c r="L3053" i="72" s="1"/>
  <c r="K3085" i="72"/>
  <c r="L3085" i="72" s="1"/>
  <c r="K3117" i="72"/>
  <c r="L3117" i="72" s="1"/>
  <c r="K3149" i="72"/>
  <c r="L3149" i="72" s="1"/>
  <c r="K3181" i="72"/>
  <c r="L3181" i="72" s="1"/>
  <c r="K3213" i="72"/>
  <c r="L3213" i="72" s="1"/>
  <c r="K3245" i="72"/>
  <c r="L3245" i="72" s="1"/>
  <c r="K3277" i="72"/>
  <c r="L3277" i="72" s="1"/>
  <c r="K3309" i="72"/>
  <c r="L3309" i="72" s="1"/>
  <c r="K3341" i="72"/>
  <c r="L3341" i="72" s="1"/>
  <c r="K3373" i="72"/>
  <c r="L3373" i="72" s="1"/>
  <c r="K3405" i="72"/>
  <c r="L3405" i="72" s="1"/>
  <c r="K3429" i="72"/>
  <c r="L3429" i="72" s="1"/>
  <c r="K3445" i="72"/>
  <c r="L3445" i="72" s="1"/>
  <c r="K3461" i="72"/>
  <c r="L3461" i="72" s="1"/>
  <c r="K3477" i="72"/>
  <c r="L3477" i="72" s="1"/>
  <c r="K3493" i="72"/>
  <c r="L3493" i="72" s="1"/>
  <c r="K3509" i="72"/>
  <c r="L3509" i="72" s="1"/>
  <c r="K136" i="72"/>
  <c r="L136" i="72" s="1"/>
  <c r="M136" i="72" s="1"/>
  <c r="N136" i="72" s="1"/>
  <c r="O136" i="72" s="1"/>
  <c r="K609" i="72"/>
  <c r="L609" i="72" s="1"/>
  <c r="K928" i="72"/>
  <c r="L928" i="72" s="1"/>
  <c r="K1184" i="72"/>
  <c r="L1184" i="72" s="1"/>
  <c r="K1377" i="72"/>
  <c r="L1377" i="72" s="1"/>
  <c r="K1523" i="72"/>
  <c r="L1523" i="72" s="1"/>
  <c r="K1670" i="72"/>
  <c r="L1670" i="72" s="1"/>
  <c r="K1795" i="72"/>
  <c r="L1795" i="72" s="1"/>
  <c r="K1899" i="72"/>
  <c r="L1899" i="72" s="1"/>
  <c r="K1985" i="72"/>
  <c r="L1985" i="72" s="1"/>
  <c r="K2051" i="72"/>
  <c r="L2051" i="72" s="1"/>
  <c r="K2115" i="72"/>
  <c r="L2115" i="72" s="1"/>
  <c r="K2179" i="72"/>
  <c r="L2179" i="72" s="1"/>
  <c r="K2243" i="72"/>
  <c r="L2243" i="72" s="1"/>
  <c r="K2307" i="72"/>
  <c r="L2307" i="72" s="1"/>
  <c r="K2371" i="72"/>
  <c r="L2371" i="72" s="1"/>
  <c r="K2435" i="72"/>
  <c r="L2435" i="72" s="1"/>
  <c r="K2494" i="72"/>
  <c r="L2494" i="72" s="1"/>
  <c r="K2550" i="72"/>
  <c r="L2550" i="72" s="1"/>
  <c r="K2609" i="72"/>
  <c r="L2609" i="72" s="1"/>
  <c r="K2665" i="72"/>
  <c r="L2665" i="72" s="1"/>
  <c r="K2723" i="72"/>
  <c r="L2723" i="72" s="1"/>
  <c r="K2769" i="72"/>
  <c r="L2769" i="72" s="1"/>
  <c r="K2801" i="72"/>
  <c r="L2801" i="72" s="1"/>
  <c r="K2833" i="72"/>
  <c r="L2833" i="72" s="1"/>
  <c r="K2865" i="72"/>
  <c r="L2865" i="72" s="1"/>
  <c r="K2897" i="72"/>
  <c r="L2897" i="72" s="1"/>
  <c r="K2929" i="72"/>
  <c r="L2929" i="72" s="1"/>
  <c r="K2961" i="72"/>
  <c r="L2961" i="72" s="1"/>
  <c r="K2993" i="72"/>
  <c r="L2993" i="72" s="1"/>
  <c r="K3025" i="72"/>
  <c r="L3025" i="72" s="1"/>
  <c r="K3057" i="72"/>
  <c r="L3057" i="72" s="1"/>
  <c r="K3089" i="72"/>
  <c r="L3089" i="72" s="1"/>
  <c r="K3121" i="72"/>
  <c r="L3121" i="72" s="1"/>
  <c r="K3153" i="72"/>
  <c r="L3153" i="72" s="1"/>
  <c r="K3185" i="72"/>
  <c r="L3185" i="72" s="1"/>
  <c r="K3217" i="72"/>
  <c r="L3217" i="72" s="1"/>
  <c r="K3249" i="72"/>
  <c r="L3249" i="72" s="1"/>
  <c r="K3281" i="72"/>
  <c r="L3281" i="72" s="1"/>
  <c r="K3313" i="72"/>
  <c r="L3313" i="72" s="1"/>
  <c r="K3345" i="72"/>
  <c r="L3345" i="72" s="1"/>
  <c r="K3377" i="72"/>
  <c r="L3377" i="72" s="1"/>
  <c r="K3409" i="72"/>
  <c r="L3409" i="72" s="1"/>
  <c r="K3431" i="72"/>
  <c r="L3431" i="72" s="1"/>
  <c r="K3447" i="72"/>
  <c r="L3447" i="72" s="1"/>
  <c r="K3463" i="72"/>
  <c r="L3463" i="72" s="1"/>
  <c r="K3479" i="72"/>
  <c r="L3479" i="72" s="1"/>
  <c r="K3495" i="72"/>
  <c r="L3495" i="72" s="1"/>
  <c r="L2" i="72"/>
  <c r="M2" i="72" s="1"/>
  <c r="N2" i="72" s="1"/>
  <c r="O2" i="72" s="1"/>
  <c r="K201" i="72"/>
  <c r="L201" i="72" s="1"/>
  <c r="M201" i="72" s="1"/>
  <c r="N201" i="72" s="1"/>
  <c r="O201" i="72" s="1"/>
  <c r="K649" i="72"/>
  <c r="L649" i="72" s="1"/>
  <c r="K958" i="72"/>
  <c r="L958" i="72" s="1"/>
  <c r="K1213" i="72"/>
  <c r="L1213" i="72" s="1"/>
  <c r="K1395" i="72"/>
  <c r="L1395" i="72" s="1"/>
  <c r="K1542" i="72"/>
  <c r="L1542" i="72" s="1"/>
  <c r="K1687" i="72"/>
  <c r="L1687" i="72" s="1"/>
  <c r="K1808" i="72"/>
  <c r="L1808" i="72" s="1"/>
  <c r="K1910" i="72"/>
  <c r="L1910" i="72" s="1"/>
  <c r="K1995" i="72"/>
  <c r="L1995" i="72" s="1"/>
  <c r="K2059" i="72"/>
  <c r="L2059" i="72" s="1"/>
  <c r="K2123" i="72"/>
  <c r="L2123" i="72" s="1"/>
  <c r="K2187" i="72"/>
  <c r="L2187" i="72" s="1"/>
  <c r="K2251" i="72"/>
  <c r="L2251" i="72" s="1"/>
  <c r="K2315" i="72"/>
  <c r="L2315" i="72" s="1"/>
  <c r="K2379" i="72"/>
  <c r="L2379" i="72" s="1"/>
  <c r="K2443" i="72"/>
  <c r="L2443" i="72" s="1"/>
  <c r="K2501" i="72"/>
  <c r="L2501" i="72" s="1"/>
  <c r="K2558" i="72"/>
  <c r="L2558" i="72" s="1"/>
  <c r="K2614" i="72"/>
  <c r="L2614" i="72" s="1"/>
  <c r="K2673" i="72"/>
  <c r="L2673" i="72" s="1"/>
  <c r="K2729" i="72"/>
  <c r="L2729" i="72" s="1"/>
  <c r="K2773" i="72"/>
  <c r="L2773" i="72" s="1"/>
  <c r="K2805" i="72"/>
  <c r="L2805" i="72" s="1"/>
  <c r="K2837" i="72"/>
  <c r="L2837" i="72" s="1"/>
  <c r="K2869" i="72"/>
  <c r="L2869" i="72" s="1"/>
  <c r="K2901" i="72"/>
  <c r="L2901" i="72" s="1"/>
  <c r="K2933" i="72"/>
  <c r="L2933" i="72" s="1"/>
  <c r="K2965" i="72"/>
  <c r="L2965" i="72" s="1"/>
  <c r="K2997" i="72"/>
  <c r="L2997" i="72" s="1"/>
  <c r="K3029" i="72"/>
  <c r="L3029" i="72" s="1"/>
  <c r="K3061" i="72"/>
  <c r="L3061" i="72" s="1"/>
  <c r="K3093" i="72"/>
  <c r="L3093" i="72" s="1"/>
  <c r="K3125" i="72"/>
  <c r="L3125" i="72" s="1"/>
  <c r="K3157" i="72"/>
  <c r="L3157" i="72" s="1"/>
  <c r="K3189" i="72"/>
  <c r="L3189" i="72" s="1"/>
  <c r="K3221" i="72"/>
  <c r="L3221" i="72" s="1"/>
  <c r="K3253" i="72"/>
  <c r="L3253" i="72" s="1"/>
  <c r="K3285" i="72"/>
  <c r="L3285" i="72" s="1"/>
  <c r="K3317" i="72"/>
  <c r="L3317" i="72" s="1"/>
  <c r="K3349" i="72"/>
  <c r="L3349" i="72" s="1"/>
  <c r="K3381" i="72"/>
  <c r="L3381" i="72" s="1"/>
  <c r="K3413" i="72"/>
  <c r="L3413" i="72" s="1"/>
  <c r="K3433" i="72"/>
  <c r="L3433" i="72" s="1"/>
  <c r="K3449" i="72"/>
  <c r="L3449" i="72" s="1"/>
  <c r="K3465" i="72"/>
  <c r="L3465" i="72" s="1"/>
  <c r="K3481" i="72"/>
  <c r="L3481" i="72" s="1"/>
  <c r="K3497" i="72"/>
  <c r="L3497" i="72" s="1"/>
  <c r="K281" i="72"/>
  <c r="L281" i="72" s="1"/>
  <c r="M281" i="72" s="1"/>
  <c r="N281" i="72" s="1"/>
  <c r="O281" i="72" s="1"/>
  <c r="K705" i="72"/>
  <c r="L705" i="72" s="1"/>
  <c r="K998" i="72"/>
  <c r="L998" i="72" s="1"/>
  <c r="K1246" i="72"/>
  <c r="L1246" i="72" s="1"/>
  <c r="K1419" i="72"/>
  <c r="L1419" i="72" s="1"/>
  <c r="K1566" i="72"/>
  <c r="L1566" i="72" s="1"/>
  <c r="K1711" i="72"/>
  <c r="L1711" i="72" s="1"/>
  <c r="K1824" i="72"/>
  <c r="L1824" i="72" s="1"/>
  <c r="K1926" i="72"/>
  <c r="L1926" i="72" s="1"/>
  <c r="K2005" i="72"/>
  <c r="L2005" i="72" s="1"/>
  <c r="K2069" i="72"/>
  <c r="L2069" i="72" s="1"/>
  <c r="K2133" i="72"/>
  <c r="L2133" i="72" s="1"/>
  <c r="K2197" i="72"/>
  <c r="L2197" i="72" s="1"/>
  <c r="K2261" i="72"/>
  <c r="L2261" i="72" s="1"/>
  <c r="K2325" i="72"/>
  <c r="L2325" i="72" s="1"/>
  <c r="K2389" i="72"/>
  <c r="L2389" i="72" s="1"/>
  <c r="K2453" i="72"/>
  <c r="L2453" i="72" s="1"/>
  <c r="K2510" i="72"/>
  <c r="L2510" i="72" s="1"/>
  <c r="K2566" i="72"/>
  <c r="L2566" i="72" s="1"/>
  <c r="K2625" i="72"/>
  <c r="L2625" i="72" s="1"/>
  <c r="K2681" i="72"/>
  <c r="L2681" i="72" s="1"/>
  <c r="K2739" i="72"/>
  <c r="L2739" i="72" s="1"/>
  <c r="K2778" i="72"/>
  <c r="L2778" i="72" s="1"/>
  <c r="K2810" i="72"/>
  <c r="L2810" i="72" s="1"/>
  <c r="K2842" i="72"/>
  <c r="L2842" i="72" s="1"/>
  <c r="K2874" i="72"/>
  <c r="L2874" i="72" s="1"/>
  <c r="K2906" i="72"/>
  <c r="L2906" i="72" s="1"/>
  <c r="K2938" i="72"/>
  <c r="L2938" i="72" s="1"/>
  <c r="K2970" i="72"/>
  <c r="L2970" i="72" s="1"/>
  <c r="K3002" i="72"/>
  <c r="L3002" i="72" s="1"/>
  <c r="K3034" i="72"/>
  <c r="L3034" i="72" s="1"/>
  <c r="K3066" i="72"/>
  <c r="L3066" i="72" s="1"/>
  <c r="K3098" i="72"/>
  <c r="L3098" i="72" s="1"/>
  <c r="K3130" i="72"/>
  <c r="L3130" i="72" s="1"/>
  <c r="K3162" i="72"/>
  <c r="L3162" i="72" s="1"/>
  <c r="K3194" i="72"/>
  <c r="L3194" i="72" s="1"/>
  <c r="K3226" i="72"/>
  <c r="L3226" i="72" s="1"/>
  <c r="K3258" i="72"/>
  <c r="L3258" i="72" s="1"/>
  <c r="K3290" i="72"/>
  <c r="L3290" i="72" s="1"/>
  <c r="K3322" i="72"/>
  <c r="L3322" i="72" s="1"/>
  <c r="K3354" i="72"/>
  <c r="L3354" i="72" s="1"/>
  <c r="K3386" i="72"/>
  <c r="L3386" i="72" s="1"/>
  <c r="K3418" i="72"/>
  <c r="L3418" i="72" s="1"/>
  <c r="K3436" i="72"/>
  <c r="L3436" i="72" s="1"/>
  <c r="K3452" i="72"/>
  <c r="L3452" i="72" s="1"/>
  <c r="K3468" i="72"/>
  <c r="L3468" i="72" s="1"/>
  <c r="K3484" i="72"/>
  <c r="L3484" i="72" s="1"/>
  <c r="K3500" i="72"/>
  <c r="L3500" i="72" s="1"/>
  <c r="K329" i="72"/>
  <c r="L329" i="72" s="1"/>
  <c r="M329" i="72" s="1"/>
  <c r="N329" i="72" s="1"/>
  <c r="O329" i="72" s="1"/>
  <c r="K737" i="72"/>
  <c r="L737" i="72" s="1"/>
  <c r="K1022" i="72"/>
  <c r="L1022" i="72" s="1"/>
  <c r="K1265" i="72"/>
  <c r="L1265" i="72" s="1"/>
  <c r="K1431" i="72"/>
  <c r="L1431" i="72" s="1"/>
  <c r="K1579" i="72"/>
  <c r="L1579" i="72" s="1"/>
  <c r="K1726" i="72"/>
  <c r="L1726" i="72" s="1"/>
  <c r="K1835" i="72"/>
  <c r="L1835" i="72" s="1"/>
  <c r="K1936" i="72"/>
  <c r="L1936" i="72" s="1"/>
  <c r="K2011" i="72"/>
  <c r="L2011" i="72" s="1"/>
  <c r="K2075" i="72"/>
  <c r="L2075" i="72" s="1"/>
  <c r="K2139" i="72"/>
  <c r="L2139" i="72" s="1"/>
  <c r="K2203" i="72"/>
  <c r="L2203" i="72" s="1"/>
  <c r="K2267" i="72"/>
  <c r="L2267" i="72" s="1"/>
  <c r="K2331" i="72"/>
  <c r="L2331" i="72" s="1"/>
  <c r="K2395" i="72"/>
  <c r="L2395" i="72" s="1"/>
  <c r="K2459" i="72"/>
  <c r="L2459" i="72" s="1"/>
  <c r="K2516" i="72"/>
  <c r="L2516" i="72" s="1"/>
  <c r="K2573" i="72"/>
  <c r="L2573" i="72" s="1"/>
  <c r="K2629" i="72"/>
  <c r="L2629" i="72" s="1"/>
  <c r="K2686" i="72"/>
  <c r="L2686" i="72" s="1"/>
  <c r="K2742" i="72"/>
  <c r="L2742" i="72" s="1"/>
  <c r="K2781" i="72"/>
  <c r="L2781" i="72" s="1"/>
  <c r="K2813" i="72"/>
  <c r="L2813" i="72" s="1"/>
  <c r="K2845" i="72"/>
  <c r="L2845" i="72" s="1"/>
  <c r="K2877" i="72"/>
  <c r="L2877" i="72" s="1"/>
  <c r="K2909" i="72"/>
  <c r="L2909" i="72" s="1"/>
  <c r="K2941" i="72"/>
  <c r="L2941" i="72" s="1"/>
  <c r="K2973" i="72"/>
  <c r="L2973" i="72" s="1"/>
  <c r="K3005" i="72"/>
  <c r="L3005" i="72" s="1"/>
  <c r="K3037" i="72"/>
  <c r="L3037" i="72" s="1"/>
  <c r="K3069" i="72"/>
  <c r="L3069" i="72" s="1"/>
  <c r="K3101" i="72"/>
  <c r="L3101" i="72" s="1"/>
  <c r="K3133" i="72"/>
  <c r="L3133" i="72" s="1"/>
  <c r="K3165" i="72"/>
  <c r="L3165" i="72" s="1"/>
  <c r="K3197" i="72"/>
  <c r="L3197" i="72" s="1"/>
  <c r="K3229" i="72"/>
  <c r="L3229" i="72" s="1"/>
  <c r="K3261" i="72"/>
  <c r="L3261" i="72" s="1"/>
  <c r="K3293" i="72"/>
  <c r="L3293" i="72" s="1"/>
  <c r="K3325" i="72"/>
  <c r="L3325" i="72" s="1"/>
  <c r="K3357" i="72"/>
  <c r="L3357" i="72" s="1"/>
  <c r="K3389" i="72"/>
  <c r="L3389" i="72" s="1"/>
  <c r="K3421" i="72"/>
  <c r="L3421" i="72" s="1"/>
  <c r="K3437" i="72"/>
  <c r="L3437" i="72" s="1"/>
  <c r="K3453" i="72"/>
  <c r="L3453" i="72" s="1"/>
  <c r="K3469" i="72"/>
  <c r="L3469" i="72" s="1"/>
  <c r="K3485" i="72"/>
  <c r="L3485" i="72" s="1"/>
  <c r="K3501" i="72"/>
  <c r="L3501" i="72" s="1"/>
  <c r="K393" i="72"/>
  <c r="L393" i="72" s="1"/>
  <c r="K777" i="72"/>
  <c r="L777" i="72" s="1"/>
  <c r="K1056" i="72"/>
  <c r="L1056" i="72" s="1"/>
  <c r="K1289" i="72"/>
  <c r="L1289" i="72" s="1"/>
  <c r="K1451" i="72"/>
  <c r="L1451" i="72" s="1"/>
  <c r="K1598" i="72"/>
  <c r="L1598" i="72" s="1"/>
  <c r="K1742" i="72"/>
  <c r="L1742" i="72" s="1"/>
  <c r="K1846" i="72"/>
  <c r="L1846" i="72" s="1"/>
  <c r="K1949" i="72"/>
  <c r="L1949" i="72" s="1"/>
  <c r="K2019" i="72"/>
  <c r="L2019" i="72" s="1"/>
  <c r="K2083" i="72"/>
  <c r="L2083" i="72" s="1"/>
  <c r="K2147" i="72"/>
  <c r="L2147" i="72" s="1"/>
  <c r="K2211" i="72"/>
  <c r="L2211" i="72" s="1"/>
  <c r="K2275" i="72"/>
  <c r="L2275" i="72" s="1"/>
  <c r="K2339" i="72"/>
  <c r="L2339" i="72" s="1"/>
  <c r="K2403" i="72"/>
  <c r="L2403" i="72" s="1"/>
  <c r="K2467" i="72"/>
  <c r="L2467" i="72" s="1"/>
  <c r="K2523" i="72"/>
  <c r="L2523" i="72" s="1"/>
  <c r="K2580" i="72"/>
  <c r="L2580" i="72" s="1"/>
  <c r="K2637" i="72"/>
  <c r="L2637" i="72" s="1"/>
  <c r="K2693" i="72"/>
  <c r="L2693" i="72" s="1"/>
  <c r="K2750" i="72"/>
  <c r="L2750" i="72" s="1"/>
  <c r="M2750" i="72" s="1"/>
  <c r="N2750" i="72" s="1"/>
  <c r="O2750" i="72" s="1"/>
  <c r="K2785" i="72"/>
  <c r="L2785" i="72" s="1"/>
  <c r="K2817" i="72"/>
  <c r="L2817" i="72" s="1"/>
  <c r="K2849" i="72"/>
  <c r="L2849" i="72" s="1"/>
  <c r="K2881" i="72"/>
  <c r="L2881" i="72" s="1"/>
  <c r="K2913" i="72"/>
  <c r="L2913" i="72" s="1"/>
  <c r="K2945" i="72"/>
  <c r="L2945" i="72" s="1"/>
  <c r="K2977" i="72"/>
  <c r="L2977" i="72" s="1"/>
  <c r="K3009" i="72"/>
  <c r="L3009" i="72" s="1"/>
  <c r="K3041" i="72"/>
  <c r="L3041" i="72" s="1"/>
  <c r="K3073" i="72"/>
  <c r="L3073" i="72" s="1"/>
  <c r="K3105" i="72"/>
  <c r="L3105" i="72" s="1"/>
  <c r="K3137" i="72"/>
  <c r="L3137" i="72" s="1"/>
  <c r="K3169" i="72"/>
  <c r="L3169" i="72" s="1"/>
  <c r="K3201" i="72"/>
  <c r="L3201" i="72" s="1"/>
  <c r="K3233" i="72"/>
  <c r="L3233" i="72" s="1"/>
  <c r="K3265" i="72"/>
  <c r="L3265" i="72" s="1"/>
  <c r="K3297" i="72"/>
  <c r="L3297" i="72" s="1"/>
  <c r="K3329" i="72"/>
  <c r="L3329" i="72" s="1"/>
  <c r="K3361" i="72"/>
  <c r="L3361" i="72" s="1"/>
  <c r="K3393" i="72"/>
  <c r="L3393" i="72" s="1"/>
  <c r="K3423" i="72"/>
  <c r="L3423" i="72" s="1"/>
  <c r="K3439" i="72"/>
  <c r="L3439" i="72" s="1"/>
  <c r="K3455" i="72"/>
  <c r="L3455" i="72" s="1"/>
  <c r="K3471" i="72"/>
  <c r="L3471" i="72" s="1"/>
  <c r="K3487" i="72"/>
  <c r="L3487" i="72" s="1"/>
  <c r="K3503" i="72"/>
  <c r="L3503" i="72" s="1"/>
  <c r="K457" i="72"/>
  <c r="L457" i="72" s="1"/>
  <c r="K824" i="72"/>
  <c r="L824" i="72" s="1"/>
  <c r="K1086" i="72"/>
  <c r="L1086" i="72" s="1"/>
  <c r="K1314" i="72"/>
  <c r="L1314" i="72" s="1"/>
  <c r="K1470" i="72"/>
  <c r="L1470" i="72" s="1"/>
  <c r="K1615" i="72"/>
  <c r="L1615" i="72" s="1"/>
  <c r="K1757" i="72"/>
  <c r="L1757" i="72" s="1"/>
  <c r="K1859" i="72"/>
  <c r="L1859" i="72" s="1"/>
  <c r="K1958" i="72"/>
  <c r="L1958" i="72" s="1"/>
  <c r="K2027" i="72"/>
  <c r="L2027" i="72" s="1"/>
  <c r="K2091" i="72"/>
  <c r="L2091" i="72" s="1"/>
  <c r="K2155" i="72"/>
  <c r="L2155" i="72" s="1"/>
  <c r="K2219" i="72"/>
  <c r="L2219" i="72" s="1"/>
  <c r="K2283" i="72"/>
  <c r="L2283" i="72" s="1"/>
  <c r="K2347" i="72"/>
  <c r="L2347" i="72" s="1"/>
  <c r="K2411" i="72"/>
  <c r="L2411" i="72" s="1"/>
  <c r="K2473" i="72"/>
  <c r="L2473" i="72" s="1"/>
  <c r="K2531" i="72"/>
  <c r="L2531" i="72" s="1"/>
  <c r="K2587" i="72"/>
  <c r="L2587" i="72" s="1"/>
  <c r="K2644" i="72"/>
  <c r="L2644" i="72" s="1"/>
  <c r="K2701" i="72"/>
  <c r="L2701" i="72" s="1"/>
  <c r="K2757" i="72"/>
  <c r="L2757" i="72" s="1"/>
  <c r="K2789" i="72"/>
  <c r="L2789" i="72" s="1"/>
  <c r="K2821" i="72"/>
  <c r="L2821" i="72" s="1"/>
  <c r="K2853" i="72"/>
  <c r="L2853" i="72" s="1"/>
  <c r="K2885" i="72"/>
  <c r="L2885" i="72" s="1"/>
  <c r="K2917" i="72"/>
  <c r="L2917" i="72" s="1"/>
  <c r="K2949" i="72"/>
  <c r="L2949" i="72" s="1"/>
  <c r="K2981" i="72"/>
  <c r="L2981" i="72" s="1"/>
  <c r="K3013" i="72"/>
  <c r="L3013" i="72" s="1"/>
  <c r="K3045" i="72"/>
  <c r="L3045" i="72" s="1"/>
  <c r="K3077" i="72"/>
  <c r="L3077" i="72" s="1"/>
  <c r="K3109" i="72"/>
  <c r="L3109" i="72" s="1"/>
  <c r="K3141" i="72"/>
  <c r="L3141" i="72" s="1"/>
  <c r="K3173" i="72"/>
  <c r="L3173" i="72" s="1"/>
  <c r="K3205" i="72"/>
  <c r="L3205" i="72" s="1"/>
  <c r="K3237" i="72"/>
  <c r="L3237" i="72" s="1"/>
  <c r="K3269" i="72"/>
  <c r="L3269" i="72" s="1"/>
  <c r="K3301" i="72"/>
  <c r="L3301" i="72" s="1"/>
  <c r="K3333" i="72"/>
  <c r="L3333" i="72" s="1"/>
  <c r="K3365" i="72"/>
  <c r="L3365" i="72" s="1"/>
  <c r="K3397" i="72"/>
  <c r="L3397" i="72" s="1"/>
  <c r="K3425" i="72"/>
  <c r="L3425" i="72" s="1"/>
  <c r="K3441" i="72"/>
  <c r="L3441" i="72" s="1"/>
  <c r="K3457" i="72"/>
  <c r="L3457" i="72" s="1"/>
  <c r="K3473" i="72"/>
  <c r="L3473" i="72" s="1"/>
  <c r="K3489" i="72"/>
  <c r="L3489" i="72" s="1"/>
  <c r="K3505" i="72"/>
  <c r="L3505" i="72" s="1"/>
  <c r="K536" i="72"/>
  <c r="L536" i="72" s="1"/>
  <c r="K870" i="72"/>
  <c r="L870" i="72" s="1"/>
  <c r="K1128" i="72"/>
  <c r="L1128" i="72" s="1"/>
  <c r="K1343" i="72"/>
  <c r="L1343" i="72" s="1"/>
  <c r="K1491" i="72"/>
  <c r="L1491" i="72" s="1"/>
  <c r="K1638" i="72"/>
  <c r="L1638" i="72" s="1"/>
  <c r="K1774" i="72"/>
  <c r="L1774" i="72" s="1"/>
  <c r="K1875" i="72"/>
  <c r="L1875" i="72" s="1"/>
  <c r="K1969" i="72"/>
  <c r="L1969" i="72" s="1"/>
  <c r="K2037" i="72"/>
  <c r="L2037" i="72" s="1"/>
  <c r="K2101" i="72"/>
  <c r="L2101" i="72" s="1"/>
  <c r="K2165" i="72"/>
  <c r="L2165" i="72" s="1"/>
  <c r="K2229" i="72"/>
  <c r="L2229" i="72" s="1"/>
  <c r="K2293" i="72"/>
  <c r="L2293" i="72" s="1"/>
  <c r="K2357" i="72"/>
  <c r="L2357" i="72" s="1"/>
  <c r="K2421" i="72"/>
  <c r="L2421" i="72" s="1"/>
  <c r="K2483" i="72"/>
  <c r="L2483" i="72" s="1"/>
  <c r="K2539" i="72"/>
  <c r="L2539" i="72" s="1"/>
  <c r="K2596" i="72"/>
  <c r="L2596" i="72" s="1"/>
  <c r="K2653" i="72"/>
  <c r="L2653" i="72" s="1"/>
  <c r="K2709" i="72"/>
  <c r="L2709" i="72" s="1"/>
  <c r="K2762" i="72"/>
  <c r="L2762" i="72" s="1"/>
  <c r="K2794" i="72"/>
  <c r="L2794" i="72" s="1"/>
  <c r="K2826" i="72"/>
  <c r="L2826" i="72" s="1"/>
  <c r="K2858" i="72"/>
  <c r="L2858" i="72" s="1"/>
  <c r="K2890" i="72"/>
  <c r="L2890" i="72" s="1"/>
  <c r="K2922" i="72"/>
  <c r="L2922" i="72" s="1"/>
  <c r="K2954" i="72"/>
  <c r="L2954" i="72" s="1"/>
  <c r="K2986" i="72"/>
  <c r="L2986" i="72" s="1"/>
  <c r="K3018" i="72"/>
  <c r="L3018" i="72" s="1"/>
  <c r="K3050" i="72"/>
  <c r="L3050" i="72" s="1"/>
  <c r="K3082" i="72"/>
  <c r="L3082" i="72" s="1"/>
  <c r="K3114" i="72"/>
  <c r="L3114" i="72" s="1"/>
  <c r="K3146" i="72"/>
  <c r="L3146" i="72" s="1"/>
  <c r="K3178" i="72"/>
  <c r="L3178" i="72" s="1"/>
  <c r="K3210" i="72"/>
  <c r="L3210" i="72" s="1"/>
  <c r="K3242" i="72"/>
  <c r="L3242" i="72" s="1"/>
  <c r="K3274" i="72"/>
  <c r="L3274" i="72" s="1"/>
  <c r="K3306" i="72"/>
  <c r="L3306" i="72" s="1"/>
  <c r="K3338" i="72"/>
  <c r="L3338" i="72" s="1"/>
  <c r="K3370" i="72"/>
  <c r="L3370" i="72" s="1"/>
  <c r="K3402" i="72"/>
  <c r="L3402" i="72" s="1"/>
  <c r="K3428" i="72"/>
  <c r="L3428" i="72" s="1"/>
  <c r="K3444" i="72"/>
  <c r="L3444" i="72" s="1"/>
  <c r="K3460" i="72"/>
  <c r="L3460" i="72" s="1"/>
  <c r="K3476" i="72"/>
  <c r="L3476" i="72" s="1"/>
  <c r="K3492" i="72"/>
  <c r="L3492" i="72" s="1"/>
  <c r="K3508" i="72"/>
  <c r="L3508" i="72" s="1"/>
  <c r="K89" i="72"/>
  <c r="L89" i="72" s="1"/>
  <c r="M89" i="72" s="1"/>
  <c r="N89" i="72" s="1"/>
  <c r="O89" i="72" s="1"/>
  <c r="K904" i="72"/>
  <c r="L904" i="72" s="1"/>
  <c r="K1366" i="72"/>
  <c r="L1366" i="72" s="1"/>
  <c r="K1659" i="72"/>
  <c r="L1659" i="72" s="1"/>
  <c r="K1889" i="72"/>
  <c r="L1889" i="72" s="1"/>
  <c r="K2046" i="72"/>
  <c r="L2046" i="72" s="1"/>
  <c r="K2174" i="72"/>
  <c r="L2174" i="72" s="1"/>
  <c r="K2302" i="72"/>
  <c r="L2302" i="72" s="1"/>
  <c r="K2430" i="72"/>
  <c r="L2430" i="72" s="1"/>
  <c r="K2548" i="72"/>
  <c r="L2548" i="72" s="1"/>
  <c r="K2661" i="72"/>
  <c r="L2661" i="72" s="1"/>
  <c r="K2767" i="72"/>
  <c r="L2767" i="72" s="1"/>
  <c r="K2831" i="72"/>
  <c r="L2831" i="72" s="1"/>
  <c r="K2895" i="72"/>
  <c r="L2895" i="72" s="1"/>
  <c r="K2959" i="72"/>
  <c r="L2959" i="72" s="1"/>
  <c r="K3023" i="72"/>
  <c r="L3023" i="72" s="1"/>
  <c r="K3087" i="72"/>
  <c r="L3087" i="72" s="1"/>
  <c r="K3151" i="72"/>
  <c r="L3151" i="72" s="1"/>
  <c r="K3215" i="72"/>
  <c r="L3215" i="72" s="1"/>
  <c r="K3279" i="72"/>
  <c r="L3279" i="72" s="1"/>
  <c r="K3343" i="72"/>
  <c r="L3343" i="72" s="1"/>
  <c r="K3407" i="72"/>
  <c r="L3407" i="72" s="1"/>
  <c r="K3446" i="72"/>
  <c r="L3446" i="72" s="1"/>
  <c r="K3478" i="72"/>
  <c r="L3478" i="72" s="1"/>
  <c r="K3510" i="72"/>
  <c r="L3510" i="72" s="1"/>
  <c r="K232" i="72"/>
  <c r="L232" i="72" s="1"/>
  <c r="M232" i="72" s="1"/>
  <c r="N232" i="72" s="1"/>
  <c r="O232" i="72" s="1"/>
  <c r="K969" i="72"/>
  <c r="L969" i="72" s="1"/>
  <c r="K1403" i="72"/>
  <c r="L1403" i="72" s="1"/>
  <c r="K1695" i="72"/>
  <c r="L1695" i="72" s="1"/>
  <c r="K1917" i="72"/>
  <c r="L1917" i="72" s="1"/>
  <c r="K2062" i="72"/>
  <c r="L2062" i="72" s="1"/>
  <c r="K2190" i="72"/>
  <c r="L2190" i="72" s="1"/>
  <c r="K2318" i="72"/>
  <c r="L2318" i="72" s="1"/>
  <c r="K2446" i="72"/>
  <c r="L2446" i="72" s="1"/>
  <c r="K2563" i="72"/>
  <c r="L2563" i="72" s="1"/>
  <c r="K2676" i="72"/>
  <c r="L2676" i="72" s="1"/>
  <c r="K2775" i="72"/>
  <c r="L2775" i="72" s="1"/>
  <c r="K2839" i="72"/>
  <c r="L2839" i="72" s="1"/>
  <c r="K2903" i="72"/>
  <c r="L2903" i="72" s="1"/>
  <c r="K2967" i="72"/>
  <c r="L2967" i="72" s="1"/>
  <c r="K3031" i="72"/>
  <c r="L3031" i="72" s="1"/>
  <c r="K3095" i="72"/>
  <c r="L3095" i="72" s="1"/>
  <c r="K3159" i="72"/>
  <c r="L3159" i="72" s="1"/>
  <c r="K3223" i="72"/>
  <c r="L3223" i="72" s="1"/>
  <c r="K3287" i="72"/>
  <c r="L3287" i="72" s="1"/>
  <c r="K3351" i="72"/>
  <c r="L3351" i="72" s="1"/>
  <c r="K3415" i="72"/>
  <c r="L3415" i="72" s="1"/>
  <c r="K3450" i="72"/>
  <c r="L3450" i="72" s="1"/>
  <c r="K3482" i="72"/>
  <c r="L3482" i="72" s="1"/>
  <c r="K265" i="72"/>
  <c r="L265" i="72" s="1"/>
  <c r="M265" i="72" s="1"/>
  <c r="N265" i="72" s="1"/>
  <c r="O265" i="72" s="1"/>
  <c r="K990" i="72"/>
  <c r="L990" i="72" s="1"/>
  <c r="K1414" i="72"/>
  <c r="L1414" i="72" s="1"/>
  <c r="K1707" i="72"/>
  <c r="L1707" i="72" s="1"/>
  <c r="K1923" i="72"/>
  <c r="L1923" i="72" s="1"/>
  <c r="K2067" i="72"/>
  <c r="L2067" i="72" s="1"/>
  <c r="K2195" i="72"/>
  <c r="L2195" i="72" s="1"/>
  <c r="K2323" i="72"/>
  <c r="L2323" i="72" s="1"/>
  <c r="K2451" i="72"/>
  <c r="L2451" i="72" s="1"/>
  <c r="K2565" i="72"/>
  <c r="L2565" i="72" s="1"/>
  <c r="K2678" i="72"/>
  <c r="L2678" i="72" s="1"/>
  <c r="K2777" i="72"/>
  <c r="L2777" i="72" s="1"/>
  <c r="K2841" i="72"/>
  <c r="L2841" i="72" s="1"/>
  <c r="K2905" i="72"/>
  <c r="L2905" i="72" s="1"/>
  <c r="K2969" i="72"/>
  <c r="L2969" i="72" s="1"/>
  <c r="K3033" i="72"/>
  <c r="L3033" i="72" s="1"/>
  <c r="K3097" i="72"/>
  <c r="L3097" i="72" s="1"/>
  <c r="K3161" i="72"/>
  <c r="L3161" i="72" s="1"/>
  <c r="K3225" i="72"/>
  <c r="L3225" i="72" s="1"/>
  <c r="K3289" i="72"/>
  <c r="L3289" i="72" s="1"/>
  <c r="K3353" i="72"/>
  <c r="L3353" i="72" s="1"/>
  <c r="K3417" i="72"/>
  <c r="L3417" i="72" s="1"/>
  <c r="K3451" i="72"/>
  <c r="L3451" i="72" s="1"/>
  <c r="K3483" i="72"/>
  <c r="L3483" i="72" s="1"/>
  <c r="K360" i="72"/>
  <c r="L360" i="72" s="1"/>
  <c r="M360" i="72" s="1"/>
  <c r="N360" i="72" s="1"/>
  <c r="O360" i="72" s="1"/>
  <c r="K1036" i="72"/>
  <c r="L1036" i="72" s="1"/>
  <c r="K1439" i="72"/>
  <c r="L1439" i="72" s="1"/>
  <c r="K1731" i="72"/>
  <c r="L1731" i="72" s="1"/>
  <c r="K1940" i="72"/>
  <c r="L1940" i="72" s="1"/>
  <c r="K2078" i="72"/>
  <c r="L2078" i="72" s="1"/>
  <c r="K2206" i="72"/>
  <c r="L2206" i="72" s="1"/>
  <c r="K2334" i="72"/>
  <c r="L2334" i="72" s="1"/>
  <c r="K2462" i="72"/>
  <c r="L2462" i="72" s="1"/>
  <c r="K2577" i="72"/>
  <c r="L2577" i="72" s="1"/>
  <c r="K2691" i="72"/>
  <c r="L2691" i="72" s="1"/>
  <c r="K2783" i="72"/>
  <c r="L2783" i="72" s="1"/>
  <c r="K2847" i="72"/>
  <c r="L2847" i="72" s="1"/>
  <c r="K2911" i="72"/>
  <c r="L2911" i="72" s="1"/>
  <c r="K2975" i="72"/>
  <c r="L2975" i="72" s="1"/>
  <c r="K3039" i="72"/>
  <c r="L3039" i="72" s="1"/>
  <c r="K3103" i="72"/>
  <c r="L3103" i="72" s="1"/>
  <c r="K3167" i="72"/>
  <c r="L3167" i="72" s="1"/>
  <c r="K3231" i="72"/>
  <c r="L3231" i="72" s="1"/>
  <c r="K3295" i="72"/>
  <c r="L3295" i="72" s="1"/>
  <c r="K3359" i="72"/>
  <c r="L3359" i="72" s="1"/>
  <c r="K3422" i="72"/>
  <c r="L3422" i="72" s="1"/>
  <c r="K3454" i="72"/>
  <c r="L3454" i="72" s="1"/>
  <c r="K3486" i="72"/>
  <c r="L3486" i="72" s="1"/>
  <c r="K520" i="72"/>
  <c r="L520" i="72" s="1"/>
  <c r="K1121" i="72"/>
  <c r="L1121" i="72" s="1"/>
  <c r="K1487" i="72"/>
  <c r="L1487" i="72" s="1"/>
  <c r="K1771" i="72"/>
  <c r="L1771" i="72" s="1"/>
  <c r="K1967" i="72"/>
  <c r="L1967" i="72" s="1"/>
  <c r="K2099" i="72"/>
  <c r="L2099" i="72" s="1"/>
  <c r="K2227" i="72"/>
  <c r="L2227" i="72" s="1"/>
  <c r="K2355" i="72"/>
  <c r="L2355" i="72" s="1"/>
  <c r="K2481" i="72"/>
  <c r="L2481" i="72" s="1"/>
  <c r="K2595" i="72"/>
  <c r="L2595" i="72" s="1"/>
  <c r="K2708" i="72"/>
  <c r="L2708" i="72" s="1"/>
  <c r="K2793" i="72"/>
  <c r="L2793" i="72" s="1"/>
  <c r="K2857" i="72"/>
  <c r="L2857" i="72" s="1"/>
  <c r="K2921" i="72"/>
  <c r="L2921" i="72" s="1"/>
  <c r="K2985" i="72"/>
  <c r="L2985" i="72" s="1"/>
  <c r="K3049" i="72"/>
  <c r="L3049" i="72" s="1"/>
  <c r="K3113" i="72"/>
  <c r="L3113" i="72" s="1"/>
  <c r="K3177" i="72"/>
  <c r="L3177" i="72" s="1"/>
  <c r="K3241" i="72"/>
  <c r="L3241" i="72" s="1"/>
  <c r="K3305" i="72"/>
  <c r="L3305" i="72" s="1"/>
  <c r="K3369" i="72"/>
  <c r="L3369" i="72" s="1"/>
  <c r="K3427" i="72"/>
  <c r="L3427" i="72" s="1"/>
  <c r="K3459" i="72"/>
  <c r="L3459" i="72" s="1"/>
  <c r="K3491" i="72"/>
  <c r="L3491" i="72" s="1"/>
  <c r="K584" i="72"/>
  <c r="L584" i="72" s="1"/>
  <c r="K1164" i="72"/>
  <c r="L1164" i="72" s="1"/>
  <c r="K1511" i="72"/>
  <c r="L1511" i="72" s="1"/>
  <c r="K1789" i="72"/>
  <c r="L1789" i="72" s="1"/>
  <c r="K1980" i="72"/>
  <c r="L1980" i="72" s="1"/>
  <c r="K2110" i="72"/>
  <c r="L2110" i="72" s="1"/>
  <c r="K2238" i="72"/>
  <c r="L2238" i="72" s="1"/>
  <c r="K2366" i="72"/>
  <c r="L2366" i="72" s="1"/>
  <c r="K2491" i="72"/>
  <c r="L2491" i="72" s="1"/>
  <c r="K2605" i="72"/>
  <c r="L2605" i="72" s="1"/>
  <c r="K2718" i="72"/>
  <c r="L2718" i="72" s="1"/>
  <c r="K2799" i="72"/>
  <c r="L2799" i="72" s="1"/>
  <c r="K2863" i="72"/>
  <c r="L2863" i="72" s="1"/>
  <c r="K2927" i="72"/>
  <c r="L2927" i="72" s="1"/>
  <c r="K2991" i="72"/>
  <c r="L2991" i="72" s="1"/>
  <c r="K3055" i="72"/>
  <c r="L3055" i="72" s="1"/>
  <c r="K3119" i="72"/>
  <c r="L3119" i="72" s="1"/>
  <c r="K3183" i="72"/>
  <c r="L3183" i="72" s="1"/>
  <c r="K3247" i="72"/>
  <c r="L3247" i="72" s="1"/>
  <c r="K3311" i="72"/>
  <c r="L3311" i="72" s="1"/>
  <c r="K3375" i="72"/>
  <c r="L3375" i="72" s="1"/>
  <c r="K3430" i="72"/>
  <c r="L3430" i="72" s="1"/>
  <c r="K3462" i="72"/>
  <c r="L3462" i="72" s="1"/>
  <c r="K3494" i="72"/>
  <c r="L3494" i="72" s="1"/>
  <c r="K665" i="72"/>
  <c r="L665" i="72" s="1"/>
  <c r="K1222" i="72"/>
  <c r="L1222" i="72" s="1"/>
  <c r="K1550" i="72"/>
  <c r="L1550" i="72" s="1"/>
  <c r="K1812" i="72"/>
  <c r="L1812" i="72" s="1"/>
  <c r="K1998" i="72"/>
  <c r="L1998" i="72" s="1"/>
  <c r="K2126" i="72"/>
  <c r="L2126" i="72" s="1"/>
  <c r="K2254" i="72"/>
  <c r="L2254" i="72" s="1"/>
  <c r="K2382" i="72"/>
  <c r="L2382" i="72" s="1"/>
  <c r="K2505" i="72"/>
  <c r="L2505" i="72" s="1"/>
  <c r="K2619" i="72"/>
  <c r="L2619" i="72" s="1"/>
  <c r="K2733" i="72"/>
  <c r="L2733" i="72" s="1"/>
  <c r="K2807" i="72"/>
  <c r="L2807" i="72" s="1"/>
  <c r="K2871" i="72"/>
  <c r="L2871" i="72" s="1"/>
  <c r="K2935" i="72"/>
  <c r="L2935" i="72" s="1"/>
  <c r="K2999" i="72"/>
  <c r="L2999" i="72" s="1"/>
  <c r="K3063" i="72"/>
  <c r="L3063" i="72" s="1"/>
  <c r="K3127" i="72"/>
  <c r="L3127" i="72" s="1"/>
  <c r="K3191" i="72"/>
  <c r="L3191" i="72" s="1"/>
  <c r="K3255" i="72"/>
  <c r="L3255" i="72" s="1"/>
  <c r="K3319" i="72"/>
  <c r="L3319" i="72" s="1"/>
  <c r="K3383" i="72"/>
  <c r="L3383" i="72" s="1"/>
  <c r="K3434" i="72"/>
  <c r="L3434" i="72" s="1"/>
  <c r="K3466" i="72"/>
  <c r="L3466" i="72" s="1"/>
  <c r="K3498" i="72"/>
  <c r="L3498" i="72" s="1"/>
  <c r="K696" i="72"/>
  <c r="L696" i="72" s="1"/>
  <c r="K1240" i="72"/>
  <c r="L1240" i="72" s="1"/>
  <c r="K1559" i="72"/>
  <c r="L1559" i="72" s="1"/>
  <c r="K1822" i="72"/>
  <c r="L1822" i="72" s="1"/>
  <c r="K2003" i="72"/>
  <c r="L2003" i="72" s="1"/>
  <c r="K2131" i="72"/>
  <c r="L2131" i="72" s="1"/>
  <c r="K2259" i="72"/>
  <c r="L2259" i="72" s="1"/>
  <c r="K2387" i="72"/>
  <c r="L2387" i="72" s="1"/>
  <c r="K2509" i="72"/>
  <c r="L2509" i="72" s="1"/>
  <c r="K2622" i="72"/>
  <c r="L2622" i="72" s="1"/>
  <c r="K2737" i="72"/>
  <c r="L2737" i="72" s="1"/>
  <c r="K2809" i="72"/>
  <c r="L2809" i="72" s="1"/>
  <c r="K2873" i="72"/>
  <c r="L2873" i="72" s="1"/>
  <c r="K2937" i="72"/>
  <c r="L2937" i="72" s="1"/>
  <c r="K3001" i="72"/>
  <c r="L3001" i="72" s="1"/>
  <c r="K3065" i="72"/>
  <c r="L3065" i="72" s="1"/>
  <c r="K3129" i="72"/>
  <c r="L3129" i="72" s="1"/>
  <c r="K3193" i="72"/>
  <c r="L3193" i="72" s="1"/>
  <c r="K3257" i="72"/>
  <c r="L3257" i="72" s="1"/>
  <c r="K3321" i="72"/>
  <c r="L3321" i="72" s="1"/>
  <c r="K3385" i="72"/>
  <c r="L3385" i="72" s="1"/>
  <c r="K3435" i="72"/>
  <c r="L3435" i="72" s="1"/>
  <c r="K3467" i="72"/>
  <c r="L3467" i="72" s="1"/>
  <c r="K3499" i="72"/>
  <c r="L3499" i="72" s="1"/>
  <c r="K750" i="72"/>
  <c r="L750" i="72" s="1"/>
  <c r="K1277" i="72"/>
  <c r="L1277" i="72" s="1"/>
  <c r="K1585" i="72"/>
  <c r="L1585" i="72" s="1"/>
  <c r="K1839" i="72"/>
  <c r="L1839" i="72" s="1"/>
  <c r="K2014" i="72"/>
  <c r="L2014" i="72" s="1"/>
  <c r="K2142" i="72"/>
  <c r="L2142" i="72" s="1"/>
  <c r="K2270" i="72"/>
  <c r="L2270" i="72" s="1"/>
  <c r="K2398" i="72"/>
  <c r="L2398" i="72" s="1"/>
  <c r="K2518" i="72"/>
  <c r="L2518" i="72" s="1"/>
  <c r="K2633" i="72"/>
  <c r="L2633" i="72" s="1"/>
  <c r="K2747" i="72"/>
  <c r="L2747" i="72" s="1"/>
  <c r="M2747" i="72" s="1"/>
  <c r="N2747" i="72" s="1"/>
  <c r="O2747" i="72" s="1"/>
  <c r="K2815" i="72"/>
  <c r="L2815" i="72" s="1"/>
  <c r="K2879" i="72"/>
  <c r="L2879" i="72" s="1"/>
  <c r="K2943" i="72"/>
  <c r="L2943" i="72" s="1"/>
  <c r="K3007" i="72"/>
  <c r="L3007" i="72" s="1"/>
  <c r="K3071" i="72"/>
  <c r="L3071" i="72" s="1"/>
  <c r="K3135" i="72"/>
  <c r="L3135" i="72" s="1"/>
  <c r="K3199" i="72"/>
  <c r="L3199" i="72" s="1"/>
  <c r="K3263" i="72"/>
  <c r="L3263" i="72" s="1"/>
  <c r="K3327" i="72"/>
  <c r="L3327" i="72" s="1"/>
  <c r="K3391" i="72"/>
  <c r="L3391" i="72" s="1"/>
  <c r="K3438" i="72"/>
  <c r="L3438" i="72" s="1"/>
  <c r="K3470" i="72"/>
  <c r="L3470" i="72" s="1"/>
  <c r="K3502" i="72"/>
  <c r="L3502" i="72" s="1"/>
  <c r="K857" i="72"/>
  <c r="L857" i="72" s="1"/>
  <c r="K1340" i="72"/>
  <c r="L1340" i="72" s="1"/>
  <c r="K1633" i="72"/>
  <c r="L1633" i="72" s="1"/>
  <c r="K1872" i="72"/>
  <c r="L1872" i="72" s="1"/>
  <c r="K2035" i="72"/>
  <c r="L2035" i="72" s="1"/>
  <c r="K2163" i="72"/>
  <c r="L2163" i="72" s="1"/>
  <c r="K2291" i="72"/>
  <c r="L2291" i="72" s="1"/>
  <c r="K2419" i="72"/>
  <c r="L2419" i="72" s="1"/>
  <c r="K2537" i="72"/>
  <c r="L2537" i="72" s="1"/>
  <c r="K2651" i="72"/>
  <c r="L2651" i="72" s="1"/>
  <c r="K2761" i="72"/>
  <c r="L2761" i="72" s="1"/>
  <c r="K2825" i="72"/>
  <c r="L2825" i="72" s="1"/>
  <c r="K2889" i="72"/>
  <c r="L2889" i="72" s="1"/>
  <c r="K2953" i="72"/>
  <c r="L2953" i="72" s="1"/>
  <c r="K3017" i="72"/>
  <c r="L3017" i="72" s="1"/>
  <c r="K3081" i="72"/>
  <c r="L3081" i="72" s="1"/>
  <c r="K3145" i="72"/>
  <c r="L3145" i="72" s="1"/>
  <c r="K3209" i="72"/>
  <c r="L3209" i="72" s="1"/>
  <c r="K3273" i="72"/>
  <c r="L3273" i="72" s="1"/>
  <c r="K3337" i="72"/>
  <c r="L3337" i="72" s="1"/>
  <c r="K3401" i="72"/>
  <c r="L3401" i="72" s="1"/>
  <c r="K3443" i="72"/>
  <c r="L3443" i="72" s="1"/>
  <c r="K3475" i="72"/>
  <c r="L3475" i="72" s="1"/>
  <c r="K3507" i="72"/>
  <c r="L3507" i="72" s="1"/>
  <c r="K153" i="72"/>
  <c r="L153" i="72" s="1"/>
  <c r="M153" i="72" s="1"/>
  <c r="N153" i="72" s="1"/>
  <c r="O153" i="72" s="1"/>
  <c r="K1601" i="72"/>
  <c r="L1601" i="72" s="1"/>
  <c r="K2094" i="72"/>
  <c r="L2094" i="72" s="1"/>
  <c r="K2437" i="72"/>
  <c r="L2437" i="72" s="1"/>
  <c r="K2753" i="72"/>
  <c r="L2753" i="72" s="1"/>
  <c r="K2919" i="72"/>
  <c r="L2919" i="72" s="1"/>
  <c r="K3090" i="72"/>
  <c r="L3090" i="72" s="1"/>
  <c r="K3266" i="72"/>
  <c r="L3266" i="72" s="1"/>
  <c r="K3426" i="72"/>
  <c r="L3426" i="72" s="1"/>
  <c r="K488" i="72"/>
  <c r="L488" i="72" s="1"/>
  <c r="K1675" i="72"/>
  <c r="L1675" i="72" s="1"/>
  <c r="K2149" i="72"/>
  <c r="L2149" i="72" s="1"/>
  <c r="K2477" i="72"/>
  <c r="L2477" i="72" s="1"/>
  <c r="K2770" i="72"/>
  <c r="L2770" i="72" s="1"/>
  <c r="K2946" i="72"/>
  <c r="L2946" i="72" s="1"/>
  <c r="K3111" i="72"/>
  <c r="L3111" i="72" s="1"/>
  <c r="K3282" i="72"/>
  <c r="L3282" i="72" s="1"/>
  <c r="K3440" i="72"/>
  <c r="L3440" i="72" s="1"/>
  <c r="K617" i="72"/>
  <c r="L617" i="72" s="1"/>
  <c r="K1744" i="72"/>
  <c r="L1744" i="72" s="1"/>
  <c r="K2158" i="72"/>
  <c r="L2158" i="72" s="1"/>
  <c r="K2497" i="72"/>
  <c r="L2497" i="72" s="1"/>
  <c r="K2786" i="72"/>
  <c r="L2786" i="72" s="1"/>
  <c r="K2951" i="72"/>
  <c r="L2951" i="72" s="1"/>
  <c r="K3122" i="72"/>
  <c r="L3122" i="72" s="1"/>
  <c r="K3298" i="72"/>
  <c r="L3298" i="72" s="1"/>
  <c r="K3442" i="72"/>
  <c r="L3442" i="72" s="1"/>
  <c r="K792" i="72"/>
  <c r="L792" i="72" s="1"/>
  <c r="K1760" i="72"/>
  <c r="L1760" i="72" s="1"/>
  <c r="K2181" i="72"/>
  <c r="L2181" i="72" s="1"/>
  <c r="K2525" i="72"/>
  <c r="L2525" i="72" s="1"/>
  <c r="K2791" i="72"/>
  <c r="L2791" i="72" s="1"/>
  <c r="K2962" i="72"/>
  <c r="L2962" i="72" s="1"/>
  <c r="K3138" i="72"/>
  <c r="L3138" i="72" s="1"/>
  <c r="K3303" i="72"/>
  <c r="L3303" i="72" s="1"/>
  <c r="K3448" i="72"/>
  <c r="L3448" i="72" s="1"/>
  <c r="K1064" i="72"/>
  <c r="L1064" i="72" s="1"/>
  <c r="K1863" i="72"/>
  <c r="L1863" i="72" s="1"/>
  <c r="K2245" i="72"/>
  <c r="L2245" i="72" s="1"/>
  <c r="K2581" i="72"/>
  <c r="L2581" i="72" s="1"/>
  <c r="K2823" i="72"/>
  <c r="L2823" i="72" s="1"/>
  <c r="K2994" i="72"/>
  <c r="L2994" i="72" s="1"/>
  <c r="K3170" i="72"/>
  <c r="L3170" i="72" s="1"/>
  <c r="K3335" i="72"/>
  <c r="L3335" i="72" s="1"/>
  <c r="K3464" i="72"/>
  <c r="L3464" i="72" s="1"/>
  <c r="K1100" i="72"/>
  <c r="L1100" i="72" s="1"/>
  <c r="K1902" i="72"/>
  <c r="L1902" i="72" s="1"/>
  <c r="K2277" i="72"/>
  <c r="L2277" i="72" s="1"/>
  <c r="K2590" i="72"/>
  <c r="L2590" i="72" s="1"/>
  <c r="K2834" i="72"/>
  <c r="L2834" i="72" s="1"/>
  <c r="K3010" i="72"/>
  <c r="L3010" i="72" s="1"/>
  <c r="K3175" i="72"/>
  <c r="L3175" i="72" s="1"/>
  <c r="K3346" i="72"/>
  <c r="L3346" i="72" s="1"/>
  <c r="K3472" i="72"/>
  <c r="L3472" i="72" s="1"/>
  <c r="K1190" i="72"/>
  <c r="L1190" i="72" s="1"/>
  <c r="K1951" i="72"/>
  <c r="L1951" i="72" s="1"/>
  <c r="K2286" i="72"/>
  <c r="L2286" i="72" s="1"/>
  <c r="K2611" i="72"/>
  <c r="L2611" i="72" s="1"/>
  <c r="K2850" i="72"/>
  <c r="L2850" i="72" s="1"/>
  <c r="K3015" i="72"/>
  <c r="L3015" i="72" s="1"/>
  <c r="K3186" i="72"/>
  <c r="L3186" i="72" s="1"/>
  <c r="K3362" i="72"/>
  <c r="L3362" i="72" s="1"/>
  <c r="K3474" i="72"/>
  <c r="L3474" i="72" s="1"/>
  <c r="K1297" i="72"/>
  <c r="L1297" i="72" s="1"/>
  <c r="K1962" i="72"/>
  <c r="L1962" i="72" s="1"/>
  <c r="K2309" i="72"/>
  <c r="L2309" i="72" s="1"/>
  <c r="K2638" i="72"/>
  <c r="L2638" i="72" s="1"/>
  <c r="K2855" i="72"/>
  <c r="L2855" i="72" s="1"/>
  <c r="K3026" i="72"/>
  <c r="L3026" i="72" s="1"/>
  <c r="K3202" i="72"/>
  <c r="L3202" i="72" s="1"/>
  <c r="K3367" i="72"/>
  <c r="L3367" i="72" s="1"/>
  <c r="K3480" i="72"/>
  <c r="L3480" i="72" s="1"/>
  <c r="K1382" i="72"/>
  <c r="L1382" i="72" s="1"/>
  <c r="K2021" i="72"/>
  <c r="L2021" i="72" s="1"/>
  <c r="K2350" i="72"/>
  <c r="L2350" i="72" s="1"/>
  <c r="K2667" i="72"/>
  <c r="L2667" i="72" s="1"/>
  <c r="K2882" i="72"/>
  <c r="L2882" i="72" s="1"/>
  <c r="K3047" i="72"/>
  <c r="L3047" i="72" s="1"/>
  <c r="K3218" i="72"/>
  <c r="L3218" i="72" s="1"/>
  <c r="K3394" i="72"/>
  <c r="L3394" i="72" s="1"/>
  <c r="K3490" i="72"/>
  <c r="L3490" i="72" s="1"/>
  <c r="K1527" i="72"/>
  <c r="L1527" i="72" s="1"/>
  <c r="K2085" i="72"/>
  <c r="L2085" i="72" s="1"/>
  <c r="K2414" i="72"/>
  <c r="L2414" i="72" s="1"/>
  <c r="K2724" i="72"/>
  <c r="L2724" i="72" s="1"/>
  <c r="K2914" i="72"/>
  <c r="L2914" i="72" s="1"/>
  <c r="K3079" i="72"/>
  <c r="L3079" i="72" s="1"/>
  <c r="K3250" i="72"/>
  <c r="L3250" i="72" s="1"/>
  <c r="K3424" i="72"/>
  <c r="L3424" i="72" s="1"/>
  <c r="K3506" i="72"/>
  <c r="L3506" i="72" s="1"/>
  <c r="K409" i="72"/>
  <c r="L409" i="72" s="1"/>
  <c r="K2373" i="72"/>
  <c r="L2373" i="72" s="1"/>
  <c r="K2983" i="72"/>
  <c r="L2983" i="72" s="1"/>
  <c r="K3432" i="72"/>
  <c r="L3432" i="72" s="1"/>
  <c r="K840" i="72"/>
  <c r="L840" i="72" s="1"/>
  <c r="K2405" i="72"/>
  <c r="L2405" i="72" s="1"/>
  <c r="K3042" i="72"/>
  <c r="L3042" i="72" s="1"/>
  <c r="K932" i="72"/>
  <c r="L932" i="72" s="1"/>
  <c r="K2468" i="72"/>
  <c r="L2468" i="72" s="1"/>
  <c r="K3058" i="72"/>
  <c r="L3058" i="72" s="1"/>
  <c r="K3458" i="72"/>
  <c r="L3458" i="72" s="1"/>
  <c r="K3143" i="72"/>
  <c r="L3143" i="72" s="1"/>
  <c r="K1622" i="72"/>
  <c r="L1622" i="72" s="1"/>
  <c r="K1324" i="72"/>
  <c r="L1324" i="72" s="1"/>
  <c r="K2533" i="72"/>
  <c r="L2533" i="72" s="1"/>
  <c r="K3074" i="72"/>
  <c r="L3074" i="72" s="1"/>
  <c r="K3488" i="72"/>
  <c r="L3488" i="72" s="1"/>
  <c r="K2646" i="72"/>
  <c r="L2646" i="72" s="1"/>
  <c r="K2694" i="72"/>
  <c r="L2694" i="72" s="1"/>
  <c r="K1455" i="72"/>
  <c r="L1455" i="72" s="1"/>
  <c r="K2553" i="72"/>
  <c r="L2553" i="72" s="1"/>
  <c r="K3106" i="72"/>
  <c r="L3106" i="72" s="1"/>
  <c r="K3496" i="72"/>
  <c r="L3496" i="72" s="1"/>
  <c r="K1475" i="72"/>
  <c r="L1475" i="72" s="1"/>
  <c r="K3504" i="72"/>
  <c r="L3504" i="72" s="1"/>
  <c r="K3154" i="72"/>
  <c r="L3154" i="72" s="1"/>
  <c r="K1798" i="72"/>
  <c r="L1798" i="72" s="1"/>
  <c r="K2705" i="72"/>
  <c r="L2705" i="72" s="1"/>
  <c r="K3207" i="72"/>
  <c r="L3207" i="72" s="1"/>
  <c r="K1851" i="72"/>
  <c r="L1851" i="72" s="1"/>
  <c r="K2759" i="72"/>
  <c r="L2759" i="72" s="1"/>
  <c r="K3234" i="72"/>
  <c r="L3234" i="72" s="1"/>
  <c r="K1987" i="72"/>
  <c r="L1987" i="72" s="1"/>
  <c r="K2802" i="72"/>
  <c r="L2802" i="72" s="1"/>
  <c r="K3239" i="72"/>
  <c r="L3239" i="72" s="1"/>
  <c r="K2030" i="72"/>
  <c r="L2030" i="72" s="1"/>
  <c r="K2818" i="72"/>
  <c r="L2818" i="72" s="1"/>
  <c r="K3271" i="72"/>
  <c r="L3271" i="72" s="1"/>
  <c r="K2898" i="72"/>
  <c r="L2898" i="72" s="1"/>
  <c r="K2053" i="72"/>
  <c r="L2053" i="72" s="1"/>
  <c r="K2866" i="72"/>
  <c r="L2866" i="72" s="1"/>
  <c r="K3314" i="72"/>
  <c r="L3314" i="72" s="1"/>
  <c r="K2213" i="72"/>
  <c r="L2213" i="72" s="1"/>
  <c r="K2117" i="72"/>
  <c r="L2117" i="72" s="1"/>
  <c r="K2887" i="72"/>
  <c r="L2887" i="72" s="1"/>
  <c r="K3330" i="72"/>
  <c r="L3330" i="72" s="1"/>
  <c r="K3378" i="72"/>
  <c r="L3378" i="72" s="1"/>
  <c r="K2222" i="72"/>
  <c r="L2222" i="72" s="1"/>
  <c r="K2341" i="72"/>
  <c r="L2341" i="72" s="1"/>
  <c r="K2978" i="72"/>
  <c r="L2978" i="72" s="1"/>
  <c r="K3410" i="72"/>
  <c r="L3410" i="72" s="1"/>
  <c r="K3456" i="72"/>
  <c r="L3456" i="72" s="1"/>
  <c r="K2930" i="72"/>
  <c r="L2930" i="72" s="1"/>
  <c r="K3399" i="72"/>
  <c r="L3399" i="72" s="1"/>
  <c r="N1723" i="72"/>
  <c r="O1723" i="72" s="1"/>
  <c r="N2752" i="72"/>
  <c r="O2752" i="72" s="1"/>
  <c r="M2753" i="72"/>
  <c r="J2754" i="72"/>
  <c r="M1724" i="72"/>
  <c r="J1725" i="72"/>
  <c r="J369" i="72"/>
  <c r="M368" i="72"/>
  <c r="B3" i="72"/>
  <c r="B19" i="72"/>
  <c r="B4" i="72"/>
  <c r="B20" i="72"/>
  <c r="B21" i="72"/>
  <c r="B22" i="72"/>
  <c r="B7" i="72"/>
  <c r="B8" i="72"/>
  <c r="B9" i="72"/>
  <c r="B10" i="72"/>
  <c r="B11" i="72"/>
  <c r="B12" i="72"/>
  <c r="B13" i="72"/>
  <c r="B14" i="72"/>
  <c r="B15" i="72"/>
  <c r="B16" i="72"/>
  <c r="B17" i="72"/>
  <c r="B18" i="72"/>
  <c r="B5" i="72"/>
  <c r="B6" i="72"/>
  <c r="V54" i="61"/>
  <c r="Y54" i="61"/>
  <c r="V55" i="61"/>
  <c r="Y55" i="61" s="1"/>
  <c r="V56" i="61"/>
  <c r="Y56" i="61" s="1"/>
  <c r="V57" i="61"/>
  <c r="Y57" i="61"/>
  <c r="V58" i="61"/>
  <c r="Y58" i="61"/>
  <c r="V59" i="61"/>
  <c r="Y59" i="61"/>
  <c r="V60" i="61"/>
  <c r="Y60" i="61"/>
  <c r="V61" i="61"/>
  <c r="Y61" i="61"/>
  <c r="V62" i="61"/>
  <c r="Y62" i="61"/>
  <c r="V63" i="61"/>
  <c r="Y63" i="61"/>
  <c r="V64" i="61"/>
  <c r="Y64" i="61"/>
  <c r="V65" i="61"/>
  <c r="Y65" i="61"/>
  <c r="V66" i="61"/>
  <c r="Y66" i="61"/>
  <c r="V67" i="61"/>
  <c r="Y67" i="61"/>
  <c r="V68" i="61"/>
  <c r="Y68" i="61"/>
  <c r="V69" i="61"/>
  <c r="Y69" i="61"/>
  <c r="V70" i="61"/>
  <c r="Y70" i="61"/>
  <c r="V71" i="61"/>
  <c r="Y71" i="61" s="1"/>
  <c r="V72" i="61"/>
  <c r="Y72" i="61" s="1"/>
  <c r="V73" i="61"/>
  <c r="Y73" i="61"/>
  <c r="V74" i="61"/>
  <c r="Y74" i="61"/>
  <c r="V75" i="61"/>
  <c r="Y75" i="61"/>
  <c r="V76" i="61"/>
  <c r="Y76" i="61"/>
  <c r="V77" i="61"/>
  <c r="Y77" i="61" s="1"/>
  <c r="V78" i="61"/>
  <c r="Y78" i="61"/>
  <c r="V41" i="61"/>
  <c r="Y41" i="61"/>
  <c r="V42" i="61"/>
  <c r="Y42" i="61"/>
  <c r="V43" i="61"/>
  <c r="Y43" i="61"/>
  <c r="V44" i="61"/>
  <c r="Y44" i="61" s="1"/>
  <c r="V45" i="61"/>
  <c r="Y45" i="61" s="1"/>
  <c r="V46" i="61"/>
  <c r="Y46" i="61"/>
  <c r="V47" i="61"/>
  <c r="Y47" i="61"/>
  <c r="V48" i="61"/>
  <c r="Y48" i="61" s="1"/>
  <c r="V49" i="61"/>
  <c r="Y49" i="61"/>
  <c r="V50" i="61"/>
  <c r="Y50" i="61"/>
  <c r="V51" i="61"/>
  <c r="Y51" i="61"/>
  <c r="V52" i="61"/>
  <c r="Y52" i="61"/>
  <c r="V53" i="61"/>
  <c r="Y53" i="61" s="1"/>
  <c r="N279" i="72" l="1"/>
  <c r="O279" i="72" s="1"/>
  <c r="N368" i="72"/>
  <c r="O368" i="72" s="1"/>
  <c r="N1724" i="72"/>
  <c r="O1724" i="72" s="1"/>
  <c r="N2753" i="72"/>
  <c r="O2753" i="72" s="1"/>
  <c r="M2754" i="72"/>
  <c r="J2755" i="72"/>
  <c r="J1726" i="72"/>
  <c r="M1725" i="72"/>
  <c r="J370" i="72"/>
  <c r="M369" i="72"/>
  <c r="G47" i="61"/>
  <c r="G48" i="61" s="1"/>
  <c r="G49" i="61" s="1"/>
  <c r="G50" i="61" s="1"/>
  <c r="G51" i="61" s="1"/>
  <c r="G52" i="61" s="1"/>
  <c r="G53" i="61" s="1"/>
  <c r="G54" i="61" s="1"/>
  <c r="G55" i="61" s="1"/>
  <c r="G56" i="61" s="1"/>
  <c r="G57" i="61" s="1"/>
  <c r="G58" i="61" s="1"/>
  <c r="G59" i="61" s="1"/>
  <c r="G60" i="61" s="1"/>
  <c r="G61" i="61" s="1"/>
  <c r="G62" i="61" s="1"/>
  <c r="G63" i="61" s="1"/>
  <c r="G64" i="61" s="1"/>
  <c r="G65" i="61" s="1"/>
  <c r="G66" i="61" s="1"/>
  <c r="G67" i="61" s="1"/>
  <c r="G68" i="61" s="1"/>
  <c r="G69" i="61" s="1"/>
  <c r="G70" i="61" s="1"/>
  <c r="G71" i="61" s="1"/>
  <c r="G72" i="61" s="1"/>
  <c r="G73" i="61" s="1"/>
  <c r="G74" i="61" s="1"/>
  <c r="G75" i="61" s="1"/>
  <c r="G76" i="61" s="1"/>
  <c r="G77" i="61" s="1"/>
  <c r="G78" i="61" s="1"/>
  <c r="G79" i="61" s="1"/>
  <c r="P47" i="61"/>
  <c r="P48" i="61"/>
  <c r="P49" i="61"/>
  <c r="P50" i="61"/>
  <c r="P51" i="61"/>
  <c r="P52" i="61"/>
  <c r="P53" i="61"/>
  <c r="P54" i="61"/>
  <c r="P55" i="61"/>
  <c r="P56" i="61"/>
  <c r="P57" i="61"/>
  <c r="K75" i="61"/>
  <c r="L75" i="61"/>
  <c r="P75" i="61"/>
  <c r="K76" i="61"/>
  <c r="L76" i="61"/>
  <c r="P76" i="61"/>
  <c r="K77" i="61"/>
  <c r="L77" i="61"/>
  <c r="P77" i="61"/>
  <c r="N369" i="72" l="1"/>
  <c r="O369" i="72" s="1"/>
  <c r="N1725" i="72"/>
  <c r="O1725" i="72" s="1"/>
  <c r="N2754" i="72"/>
  <c r="O2754" i="72" s="1"/>
  <c r="J2756" i="72"/>
  <c r="M2755" i="72"/>
  <c r="M1726" i="72"/>
  <c r="J1727" i="72"/>
  <c r="M370" i="72"/>
  <c r="J371" i="72"/>
  <c r="Q51" i="61"/>
  <c r="R51" i="61" s="1"/>
  <c r="T51" i="61" s="1"/>
  <c r="S51" i="61" s="1"/>
  <c r="Q50" i="61"/>
  <c r="R50" i="61" s="1"/>
  <c r="T50" i="61" s="1"/>
  <c r="S50" i="61" s="1"/>
  <c r="Q49" i="61"/>
  <c r="R49" i="61" s="1"/>
  <c r="T49" i="61" s="1"/>
  <c r="S49" i="61" s="1"/>
  <c r="Q47" i="61"/>
  <c r="R47" i="61" s="1"/>
  <c r="T47" i="61" s="1"/>
  <c r="S47" i="61" s="1"/>
  <c r="Q48" i="61"/>
  <c r="R48" i="61" s="1"/>
  <c r="T48" i="61" s="1"/>
  <c r="S48" i="61" s="1"/>
  <c r="G83" i="61"/>
  <c r="G84" i="61" s="1"/>
  <c r="G85" i="61" s="1"/>
  <c r="G86" i="61" s="1"/>
  <c r="P83" i="61"/>
  <c r="Q83" i="61" s="1"/>
  <c r="R83" i="61" s="1"/>
  <c r="T83" i="61" s="1"/>
  <c r="S83" i="61" s="1"/>
  <c r="L83" i="61"/>
  <c r="L84" i="61"/>
  <c r="P84" i="61"/>
  <c r="N1726" i="72" l="1"/>
  <c r="O1726" i="72" s="1"/>
  <c r="N2755" i="72"/>
  <c r="O2755" i="72" s="1"/>
  <c r="N370" i="72"/>
  <c r="O370" i="72" s="1"/>
  <c r="M2756" i="72"/>
  <c r="J2757" i="72"/>
  <c r="M1727" i="72"/>
  <c r="J1728" i="72"/>
  <c r="M371" i="72"/>
  <c r="J372" i="72"/>
  <c r="Q52" i="61"/>
  <c r="R52" i="61" s="1"/>
  <c r="T52" i="61" s="1"/>
  <c r="S52" i="61" s="1"/>
  <c r="Q84" i="61"/>
  <c r="R84" i="61" s="1"/>
  <c r="T84" i="61" s="1"/>
  <c r="S84" i="61" s="1"/>
  <c r="I4" i="59"/>
  <c r="D22" i="59" s="1"/>
  <c r="K16" i="59"/>
  <c r="K17" i="59"/>
  <c r="K18" i="59"/>
  <c r="K19" i="59"/>
  <c r="K20" i="59"/>
  <c r="K21" i="59"/>
  <c r="K15" i="59"/>
  <c r="C21" i="59"/>
  <c r="L21" i="59" s="1"/>
  <c r="I19" i="59"/>
  <c r="I20" i="59"/>
  <c r="I21" i="59"/>
  <c r="D21" i="59"/>
  <c r="N1727" i="72" l="1"/>
  <c r="O1727" i="72" s="1"/>
  <c r="N371" i="72"/>
  <c r="O371" i="72" s="1"/>
  <c r="N2756" i="72"/>
  <c r="O2756" i="72" s="1"/>
  <c r="M2757" i="72"/>
  <c r="J2758" i="72"/>
  <c r="J1729" i="72"/>
  <c r="M1728" i="72"/>
  <c r="J373" i="72"/>
  <c r="M372" i="72"/>
  <c r="Q53" i="61"/>
  <c r="R53" i="61" s="1"/>
  <c r="T53" i="61" s="1"/>
  <c r="S53" i="61" s="1"/>
  <c r="G130" i="69"/>
  <c r="P23" i="61"/>
  <c r="P22" i="61"/>
  <c r="P21" i="61"/>
  <c r="P20" i="61"/>
  <c r="P19" i="61"/>
  <c r="P18" i="61"/>
  <c r="P17" i="61"/>
  <c r="P16" i="61"/>
  <c r="P15" i="61"/>
  <c r="P14" i="61"/>
  <c r="P13" i="61"/>
  <c r="N372" i="72" l="1"/>
  <c r="O372" i="72" s="1"/>
  <c r="N2757" i="72"/>
  <c r="O2757" i="72" s="1"/>
  <c r="N1728" i="72"/>
  <c r="O1728" i="72" s="1"/>
  <c r="M2758" i="72"/>
  <c r="J2759" i="72"/>
  <c r="M1729" i="72"/>
  <c r="J1730" i="72"/>
  <c r="J374" i="72"/>
  <c r="M373" i="72"/>
  <c r="Q54" i="61"/>
  <c r="R54" i="61" s="1"/>
  <c r="T54" i="61" s="1"/>
  <c r="S54" i="61" s="1"/>
  <c r="N1729" i="72" l="1"/>
  <c r="O1729" i="72" s="1"/>
  <c r="N373" i="72"/>
  <c r="O373" i="72" s="1"/>
  <c r="N2758" i="72"/>
  <c r="O2758" i="72" s="1"/>
  <c r="J2760" i="72"/>
  <c r="M2759" i="72"/>
  <c r="M1730" i="72"/>
  <c r="J1731" i="72"/>
  <c r="M374" i="72"/>
  <c r="J375" i="72"/>
  <c r="Q55" i="61"/>
  <c r="R55" i="61" s="1"/>
  <c r="T55" i="61" s="1"/>
  <c r="S55" i="61" s="1"/>
  <c r="D6" i="1"/>
  <c r="N374" i="72" l="1"/>
  <c r="O374" i="72" s="1"/>
  <c r="N1730" i="72"/>
  <c r="O1730" i="72" s="1"/>
  <c r="N2759" i="72"/>
  <c r="O2759" i="72" s="1"/>
  <c r="J2761" i="72"/>
  <c r="M2760" i="72"/>
  <c r="M1731" i="72"/>
  <c r="J1732" i="72"/>
  <c r="J376" i="72"/>
  <c r="M375" i="72"/>
  <c r="Q56" i="61"/>
  <c r="R56" i="61" s="1"/>
  <c r="T56" i="61" s="1"/>
  <c r="S56" i="61" s="1"/>
  <c r="K22" i="61"/>
  <c r="N1731" i="72" l="1"/>
  <c r="O1731" i="72" s="1"/>
  <c r="N375" i="72"/>
  <c r="O375" i="72" s="1"/>
  <c r="N2760" i="72"/>
  <c r="O2760" i="72" s="1"/>
  <c r="M2761" i="72"/>
  <c r="J2762" i="72"/>
  <c r="M1732" i="72"/>
  <c r="J1733" i="72"/>
  <c r="J377" i="72"/>
  <c r="M376" i="72"/>
  <c r="Q57" i="61"/>
  <c r="R57" i="61" s="1"/>
  <c r="T57" i="61" s="1"/>
  <c r="S57" i="61" s="1"/>
  <c r="N1732" i="72" l="1"/>
  <c r="O1732" i="72" s="1"/>
  <c r="N376" i="72"/>
  <c r="O376" i="72" s="1"/>
  <c r="N2761" i="72"/>
  <c r="O2761" i="72" s="1"/>
  <c r="M2762" i="72"/>
  <c r="J2763" i="72"/>
  <c r="J1734" i="72"/>
  <c r="M1733" i="72"/>
  <c r="J378" i="72"/>
  <c r="M377" i="72"/>
  <c r="D38" i="55"/>
  <c r="D39" i="55"/>
  <c r="D40" i="55"/>
  <c r="D41" i="55"/>
  <c r="L39" i="55"/>
  <c r="F39" i="55"/>
  <c r="L38" i="55"/>
  <c r="N377" i="72" l="1"/>
  <c r="O377" i="72" s="1"/>
  <c r="N2762" i="72"/>
  <c r="O2762" i="72" s="1"/>
  <c r="N1733" i="72"/>
  <c r="O1733" i="72" s="1"/>
  <c r="J2764" i="72"/>
  <c r="M2763" i="72"/>
  <c r="M1734" i="72"/>
  <c r="J1735" i="72"/>
  <c r="M378" i="72"/>
  <c r="J379" i="72"/>
  <c r="F41" i="55"/>
  <c r="F37" i="55"/>
  <c r="F35" i="55"/>
  <c r="N1734" i="72" l="1"/>
  <c r="O1734" i="72" s="1"/>
  <c r="N378" i="72"/>
  <c r="O378" i="72" s="1"/>
  <c r="N2763" i="72"/>
  <c r="O2763" i="72" s="1"/>
  <c r="M2764" i="72"/>
  <c r="J2765" i="72"/>
  <c r="M1735" i="72"/>
  <c r="J1736" i="72"/>
  <c r="M379" i="72"/>
  <c r="J380" i="72"/>
  <c r="G120" i="69"/>
  <c r="G109" i="69"/>
  <c r="F109" i="69"/>
  <c r="G95" i="69"/>
  <c r="N379" i="72" l="1"/>
  <c r="O379" i="72" s="1"/>
  <c r="N1735" i="72"/>
  <c r="O1735" i="72" s="1"/>
  <c r="N2764" i="72"/>
  <c r="O2764" i="72" s="1"/>
  <c r="M2765" i="72"/>
  <c r="J2766" i="72"/>
  <c r="J1737" i="72"/>
  <c r="M1736" i="72"/>
  <c r="J381" i="72"/>
  <c r="M380" i="72"/>
  <c r="F5" i="57"/>
  <c r="N380" i="72" l="1"/>
  <c r="O380" i="72" s="1"/>
  <c r="N1736" i="72"/>
  <c r="O1736" i="72" s="1"/>
  <c r="N2765" i="72"/>
  <c r="O2765" i="72" s="1"/>
  <c r="M2766" i="72"/>
  <c r="J2767" i="72"/>
  <c r="M1737" i="72"/>
  <c r="J1738" i="72"/>
  <c r="J382" i="72"/>
  <c r="M381" i="72"/>
  <c r="D13" i="1"/>
  <c r="N381" i="72" l="1"/>
  <c r="O381" i="72" s="1"/>
  <c r="N1737" i="72"/>
  <c r="O1737" i="72" s="1"/>
  <c r="N2766" i="72"/>
  <c r="O2766" i="72" s="1"/>
  <c r="J2768" i="72"/>
  <c r="M2767" i="72"/>
  <c r="M1738" i="72"/>
  <c r="J1739" i="72"/>
  <c r="M382" i="72"/>
  <c r="J383" i="72"/>
  <c r="F32" i="55"/>
  <c r="F31" i="55"/>
  <c r="N1738" i="72" l="1"/>
  <c r="O1738" i="72" s="1"/>
  <c r="N382" i="72"/>
  <c r="O382" i="72" s="1"/>
  <c r="N2767" i="72"/>
  <c r="O2767" i="72" s="1"/>
  <c r="J2769" i="72"/>
  <c r="M2768" i="72"/>
  <c r="M1739" i="72"/>
  <c r="J1740" i="72"/>
  <c r="J384" i="72"/>
  <c r="M383" i="72"/>
  <c r="L71" i="53"/>
  <c r="L69" i="53"/>
  <c r="D68" i="53"/>
  <c r="D69" i="53"/>
  <c r="D70" i="53"/>
  <c r="D71" i="53"/>
  <c r="D72" i="53"/>
  <c r="D73" i="53"/>
  <c r="D74" i="53"/>
  <c r="D75" i="53"/>
  <c r="D76" i="53"/>
  <c r="D77" i="53"/>
  <c r="D78" i="53"/>
  <c r="D79" i="53"/>
  <c r="D80" i="53"/>
  <c r="L68" i="53"/>
  <c r="N1739" i="72" l="1"/>
  <c r="O1739" i="72" s="1"/>
  <c r="N383" i="72"/>
  <c r="O383" i="72" s="1"/>
  <c r="N2768" i="72"/>
  <c r="O2768" i="72" s="1"/>
  <c r="M2769" i="72"/>
  <c r="J2770" i="72"/>
  <c r="M1740" i="72"/>
  <c r="J1741" i="72"/>
  <c r="J385" i="72"/>
  <c r="M384" i="72"/>
  <c r="F5" i="52"/>
  <c r="N384" i="72" l="1"/>
  <c r="O384" i="72" s="1"/>
  <c r="N1740" i="72"/>
  <c r="O1740" i="72" s="1"/>
  <c r="N2769" i="72"/>
  <c r="O2769" i="72" s="1"/>
  <c r="M2770" i="72"/>
  <c r="J2771" i="72"/>
  <c r="J1742" i="72"/>
  <c r="M1741" i="72"/>
  <c r="J386" i="72"/>
  <c r="M385" i="72"/>
  <c r="L30" i="67"/>
  <c r="L31" i="67"/>
  <c r="L32" i="67"/>
  <c r="L33" i="67"/>
  <c r="L34" i="67"/>
  <c r="L29" i="67"/>
  <c r="F32" i="67"/>
  <c r="F31" i="67"/>
  <c r="F30" i="67"/>
  <c r="F29" i="67"/>
  <c r="F18" i="67"/>
  <c r="N385" i="72" l="1"/>
  <c r="O385" i="72" s="1"/>
  <c r="N1741" i="72"/>
  <c r="O1741" i="72" s="1"/>
  <c r="N2770" i="72"/>
  <c r="O2770" i="72" s="1"/>
  <c r="J2772" i="72"/>
  <c r="M2771" i="72"/>
  <c r="J1743" i="72"/>
  <c r="M1742" i="72"/>
  <c r="M386" i="72"/>
  <c r="J387" i="72"/>
  <c r="F17" i="67"/>
  <c r="N1742" i="72" l="1"/>
  <c r="O1742" i="72" s="1"/>
  <c r="N386" i="72"/>
  <c r="O386" i="72" s="1"/>
  <c r="N2771" i="72"/>
  <c r="O2771" i="72" s="1"/>
  <c r="M2772" i="72"/>
  <c r="J2773" i="72"/>
  <c r="M1743" i="72"/>
  <c r="J1744" i="72"/>
  <c r="M387" i="72"/>
  <c r="J388" i="72"/>
  <c r="L39" i="67"/>
  <c r="L40" i="67"/>
  <c r="L41" i="67"/>
  <c r="L42" i="67"/>
  <c r="L43" i="67"/>
  <c r="L38" i="67"/>
  <c r="F42" i="67"/>
  <c r="F43" i="67" s="1"/>
  <c r="F38" i="67"/>
  <c r="F39" i="67" s="1"/>
  <c r="N387" i="72" l="1"/>
  <c r="O387" i="72" s="1"/>
  <c r="N2772" i="72"/>
  <c r="O2772" i="72" s="1"/>
  <c r="N1743" i="72"/>
  <c r="O1743" i="72" s="1"/>
  <c r="M2773" i="72"/>
  <c r="J2774" i="72"/>
  <c r="J1745" i="72"/>
  <c r="M1744" i="72"/>
  <c r="J389" i="72"/>
  <c r="M388" i="72"/>
  <c r="F16" i="67"/>
  <c r="L20" i="53"/>
  <c r="D20" i="53"/>
  <c r="L19" i="53"/>
  <c r="D19" i="53"/>
  <c r="L18" i="53"/>
  <c r="D18" i="53"/>
  <c r="L17" i="53"/>
  <c r="D17" i="53"/>
  <c r="L16" i="53"/>
  <c r="D16" i="53"/>
  <c r="L15" i="53"/>
  <c r="D15" i="53"/>
  <c r="L14" i="53"/>
  <c r="D14" i="53"/>
  <c r="F13" i="67"/>
  <c r="L13" i="67"/>
  <c r="L14" i="67"/>
  <c r="L15" i="67"/>
  <c r="L16" i="67"/>
  <c r="L17" i="67"/>
  <c r="L18" i="67"/>
  <c r="L5" i="67"/>
  <c r="L19" i="67"/>
  <c r="L20" i="67"/>
  <c r="N1744" i="72" l="1"/>
  <c r="O1744" i="72" s="1"/>
  <c r="N388" i="72"/>
  <c r="O388" i="72" s="1"/>
  <c r="N2773" i="72"/>
  <c r="O2773" i="72" s="1"/>
  <c r="M2774" i="72"/>
  <c r="J2775" i="72"/>
  <c r="M1745" i="72"/>
  <c r="J1746" i="72"/>
  <c r="J390" i="72"/>
  <c r="M389" i="72"/>
  <c r="G4" i="66"/>
  <c r="H4" i="66"/>
  <c r="I4" i="66"/>
  <c r="J4" i="66"/>
  <c r="F4" i="66"/>
  <c r="L37" i="67"/>
  <c r="L36" i="67"/>
  <c r="L35" i="67"/>
  <c r="L28" i="67"/>
  <c r="L27" i="67"/>
  <c r="L26" i="67"/>
  <c r="L25" i="67"/>
  <c r="L24" i="67"/>
  <c r="L23" i="67"/>
  <c r="L22" i="67"/>
  <c r="L21" i="67"/>
  <c r="L12" i="67"/>
  <c r="L11" i="67"/>
  <c r="L10" i="67"/>
  <c r="L9" i="67"/>
  <c r="L8" i="67"/>
  <c r="L7" i="67"/>
  <c r="L6" i="67"/>
  <c r="J4" i="67"/>
  <c r="I4" i="67"/>
  <c r="H4" i="67"/>
  <c r="G4" i="67"/>
  <c r="F4" i="67"/>
  <c r="D3" i="67"/>
  <c r="D44" i="67" l="1"/>
  <c r="D45" i="67"/>
  <c r="N389" i="72"/>
  <c r="O389" i="72" s="1"/>
  <c r="N1745" i="72"/>
  <c r="O1745" i="72" s="1"/>
  <c r="N2774" i="72"/>
  <c r="O2774" i="72" s="1"/>
  <c r="J2776" i="72"/>
  <c r="M2775" i="72"/>
  <c r="M1746" i="72"/>
  <c r="J1747" i="72"/>
  <c r="M390" i="72"/>
  <c r="J391" i="72"/>
  <c r="D6" i="67"/>
  <c r="D22" i="67"/>
  <c r="D38" i="67"/>
  <c r="D24" i="67"/>
  <c r="D25" i="67"/>
  <c r="D41" i="67"/>
  <c r="D10" i="67"/>
  <c r="D27" i="67"/>
  <c r="D28" i="67"/>
  <c r="D29" i="67"/>
  <c r="D14" i="67"/>
  <c r="D30" i="67"/>
  <c r="D15" i="67"/>
  <c r="D31" i="67"/>
  <c r="D16" i="67"/>
  <c r="D32" i="67"/>
  <c r="D17" i="67"/>
  <c r="D33" i="67"/>
  <c r="D18" i="67"/>
  <c r="D34" i="67"/>
  <c r="D20" i="67"/>
  <c r="D37" i="67"/>
  <c r="D7" i="67"/>
  <c r="D23" i="67"/>
  <c r="D39" i="67"/>
  <c r="D8" i="67"/>
  <c r="D40" i="67"/>
  <c r="D9" i="67"/>
  <c r="D26" i="67"/>
  <c r="D42" i="67"/>
  <c r="D11" i="67"/>
  <c r="D43" i="67"/>
  <c r="D12" i="67"/>
  <c r="D13" i="67"/>
  <c r="D5" i="67"/>
  <c r="D19" i="67"/>
  <c r="D35" i="67"/>
  <c r="D36" i="67"/>
  <c r="D21" i="67"/>
  <c r="C3" i="67"/>
  <c r="N2775" i="72" l="1"/>
  <c r="O2775" i="72" s="1"/>
  <c r="N390" i="72"/>
  <c r="O390" i="72" s="1"/>
  <c r="N1746" i="72"/>
  <c r="O1746" i="72" s="1"/>
  <c r="J2777" i="72"/>
  <c r="M2776" i="72"/>
  <c r="M1747" i="72"/>
  <c r="J1748" i="72"/>
  <c r="J392" i="72"/>
  <c r="M391" i="72"/>
  <c r="L6" i="66"/>
  <c r="D6" i="66"/>
  <c r="L5" i="66"/>
  <c r="I5" i="66"/>
  <c r="D5" i="66"/>
  <c r="C3" i="66"/>
  <c r="N391" i="72" l="1"/>
  <c r="O391" i="72" s="1"/>
  <c r="N1747" i="72"/>
  <c r="O1747" i="72" s="1"/>
  <c r="N2776" i="72"/>
  <c r="O2776" i="72" s="1"/>
  <c r="M2777" i="72"/>
  <c r="J2778" i="72"/>
  <c r="M1748" i="72"/>
  <c r="J1749" i="72"/>
  <c r="J393" i="72"/>
  <c r="M392" i="72"/>
  <c r="J5" i="65"/>
  <c r="I5" i="65"/>
  <c r="H5" i="65"/>
  <c r="G5" i="65"/>
  <c r="F5" i="65"/>
  <c r="D6" i="65"/>
  <c r="L6" i="65"/>
  <c r="N392" i="72" l="1"/>
  <c r="O392" i="72" s="1"/>
  <c r="N1748" i="72"/>
  <c r="O1748" i="72" s="1"/>
  <c r="N2777" i="72"/>
  <c r="O2777" i="72" s="1"/>
  <c r="M2778" i="72"/>
  <c r="J2779" i="72"/>
  <c r="J1750" i="72"/>
  <c r="M1749" i="72"/>
  <c r="J394" i="72"/>
  <c r="M393" i="72"/>
  <c r="P85" i="61"/>
  <c r="L5" i="65"/>
  <c r="D5" i="65"/>
  <c r="J4" i="65"/>
  <c r="I4" i="65"/>
  <c r="H4" i="65"/>
  <c r="C3" i="65" s="1"/>
  <c r="G4" i="65"/>
  <c r="F4" i="65"/>
  <c r="N393" i="72" l="1"/>
  <c r="O393" i="72" s="1"/>
  <c r="N1749" i="72"/>
  <c r="O1749" i="72" s="1"/>
  <c r="N2778" i="72"/>
  <c r="O2778" i="72" s="1"/>
  <c r="J2780" i="72"/>
  <c r="M2779" i="72"/>
  <c r="M1750" i="72"/>
  <c r="J1751" i="72"/>
  <c r="M394" i="72"/>
  <c r="J395" i="72"/>
  <c r="L85" i="61"/>
  <c r="K85" i="61"/>
  <c r="P82" i="61"/>
  <c r="Q82" i="61" s="1"/>
  <c r="R82" i="61" s="1"/>
  <c r="T82" i="61" s="1"/>
  <c r="S82" i="61" s="1"/>
  <c r="L82" i="61"/>
  <c r="P37" i="61"/>
  <c r="P38" i="61"/>
  <c r="P39" i="61"/>
  <c r="P40" i="61"/>
  <c r="P41" i="61"/>
  <c r="P42" i="61"/>
  <c r="P43" i="61"/>
  <c r="P44" i="61"/>
  <c r="P45" i="61"/>
  <c r="P46" i="61"/>
  <c r="P58" i="61"/>
  <c r="P59" i="61"/>
  <c r="P60" i="61"/>
  <c r="P61" i="61"/>
  <c r="P62" i="61"/>
  <c r="P63" i="61"/>
  <c r="P64" i="61"/>
  <c r="P65" i="61"/>
  <c r="P66" i="61"/>
  <c r="P67" i="61"/>
  <c r="P68" i="61"/>
  <c r="P69" i="61"/>
  <c r="P70" i="61"/>
  <c r="P71" i="61"/>
  <c r="P72" i="61"/>
  <c r="P73" i="61"/>
  <c r="P74" i="61"/>
  <c r="P78" i="61"/>
  <c r="P12" i="61"/>
  <c r="N1750" i="72" l="1"/>
  <c r="O1750" i="72" s="1"/>
  <c r="N394" i="72"/>
  <c r="O394" i="72" s="1"/>
  <c r="N2779" i="72"/>
  <c r="O2779" i="72" s="1"/>
  <c r="M2780" i="72"/>
  <c r="J2781" i="72"/>
  <c r="M1751" i="72"/>
  <c r="J1752" i="72"/>
  <c r="M395" i="72"/>
  <c r="J396" i="72"/>
  <c r="Q85" i="61"/>
  <c r="R85" i="61" s="1"/>
  <c r="T85" i="61" s="1"/>
  <c r="S85" i="61" s="1"/>
  <c r="N395" i="72" l="1"/>
  <c r="O395" i="72" s="1"/>
  <c r="N1751" i="72"/>
  <c r="O1751" i="72" s="1"/>
  <c r="N2780" i="72"/>
  <c r="O2780" i="72" s="1"/>
  <c r="M2781" i="72"/>
  <c r="J2782" i="72"/>
  <c r="J1753" i="72"/>
  <c r="M1752" i="72"/>
  <c r="J397" i="72"/>
  <c r="M396" i="72"/>
  <c r="P36" i="61"/>
  <c r="L36" i="61"/>
  <c r="K29" i="61"/>
  <c r="K30" i="61"/>
  <c r="K28" i="61"/>
  <c r="N396" i="72" l="1"/>
  <c r="O396" i="72" s="1"/>
  <c r="N1752" i="72"/>
  <c r="O1752" i="72" s="1"/>
  <c r="N2781" i="72"/>
  <c r="O2781" i="72" s="1"/>
  <c r="M2782" i="72"/>
  <c r="J2783" i="72"/>
  <c r="J1754" i="72"/>
  <c r="M1753" i="72"/>
  <c r="J398" i="72"/>
  <c r="M397" i="72"/>
  <c r="P11" i="61"/>
  <c r="L15" i="61"/>
  <c r="L13" i="61"/>
  <c r="K11" i="61"/>
  <c r="L11" i="61"/>
  <c r="K12" i="61"/>
  <c r="L12" i="61"/>
  <c r="L14" i="61"/>
  <c r="L22" i="61"/>
  <c r="K23" i="61"/>
  <c r="L23" i="61"/>
  <c r="L27" i="61"/>
  <c r="P27" i="61"/>
  <c r="Q27" i="61" s="1"/>
  <c r="R27" i="61" s="1"/>
  <c r="T27" i="61" s="1"/>
  <c r="S27" i="61" s="1"/>
  <c r="G28" i="61"/>
  <c r="G29" i="61" s="1"/>
  <c r="G30" i="61" s="1"/>
  <c r="G31" i="61" s="1"/>
  <c r="G32" i="61" s="1"/>
  <c r="G33" i="61" s="1"/>
  <c r="L28" i="61"/>
  <c r="P28" i="61"/>
  <c r="L29" i="61"/>
  <c r="P29" i="61"/>
  <c r="L30" i="61"/>
  <c r="P30" i="61"/>
  <c r="L31" i="61"/>
  <c r="P31" i="61"/>
  <c r="L32" i="61"/>
  <c r="P32" i="61"/>
  <c r="N397" i="72" l="1"/>
  <c r="O397" i="72" s="1"/>
  <c r="N1753" i="72"/>
  <c r="O1753" i="72" s="1"/>
  <c r="N2782" i="72"/>
  <c r="O2782" i="72" s="1"/>
  <c r="J2784" i="72"/>
  <c r="M2783" i="72"/>
  <c r="M1754" i="72"/>
  <c r="J1755" i="72"/>
  <c r="M398" i="72"/>
  <c r="J399" i="72"/>
  <c r="Q30" i="61"/>
  <c r="R30" i="61" s="1"/>
  <c r="T30" i="61" s="1"/>
  <c r="S30" i="61" s="1"/>
  <c r="Q31" i="61"/>
  <c r="R31" i="61" s="1"/>
  <c r="T31" i="61" s="1"/>
  <c r="S31" i="61" s="1"/>
  <c r="Q29" i="61"/>
  <c r="R29" i="61" s="1"/>
  <c r="T29" i="61" s="1"/>
  <c r="S29" i="61" s="1"/>
  <c r="Q28" i="61"/>
  <c r="R28" i="61" s="1"/>
  <c r="T28" i="61" s="1"/>
  <c r="S28" i="61" s="1"/>
  <c r="Q32" i="61"/>
  <c r="R32" i="61" s="1"/>
  <c r="T32" i="61" s="1"/>
  <c r="S32" i="61" s="1"/>
  <c r="E22" i="61"/>
  <c r="N1754" i="72" l="1"/>
  <c r="O1754" i="72" s="1"/>
  <c r="N398" i="72"/>
  <c r="O398" i="72" s="1"/>
  <c r="N2783" i="72"/>
  <c r="O2783" i="72" s="1"/>
  <c r="J2785" i="72"/>
  <c r="M2784" i="72"/>
  <c r="M1755" i="72"/>
  <c r="J1756" i="72"/>
  <c r="J400" i="72"/>
  <c r="M399" i="72"/>
  <c r="L78" i="61"/>
  <c r="K78" i="61"/>
  <c r="L74" i="61"/>
  <c r="K74" i="61"/>
  <c r="L73" i="61"/>
  <c r="K73" i="61"/>
  <c r="L72" i="61"/>
  <c r="K72" i="61"/>
  <c r="L71" i="61"/>
  <c r="K71" i="61"/>
  <c r="L70" i="61"/>
  <c r="K70" i="61"/>
  <c r="L69" i="61"/>
  <c r="K69" i="61"/>
  <c r="L68" i="61"/>
  <c r="K68" i="61"/>
  <c r="L67" i="61"/>
  <c r="K67" i="61"/>
  <c r="L66" i="61"/>
  <c r="K66" i="61"/>
  <c r="L65" i="61"/>
  <c r="K65" i="61"/>
  <c r="L64" i="61"/>
  <c r="K64" i="61"/>
  <c r="L63" i="61"/>
  <c r="K63" i="61"/>
  <c r="L62" i="61"/>
  <c r="K62" i="61"/>
  <c r="L61" i="61"/>
  <c r="K61" i="61"/>
  <c r="L60" i="61"/>
  <c r="K60" i="61"/>
  <c r="L59" i="61"/>
  <c r="K59" i="61"/>
  <c r="L58" i="61"/>
  <c r="K58" i="61"/>
  <c r="P10" i="61"/>
  <c r="L10" i="61"/>
  <c r="K10" i="61"/>
  <c r="P9" i="61"/>
  <c r="K9" i="61"/>
  <c r="P8" i="61"/>
  <c r="L8" i="61"/>
  <c r="K8" i="61"/>
  <c r="P7" i="61"/>
  <c r="L7" i="61"/>
  <c r="K7" i="61"/>
  <c r="G7" i="61"/>
  <c r="G8" i="61" s="1"/>
  <c r="G9" i="61" s="1"/>
  <c r="G10" i="61" s="1"/>
  <c r="G11" i="61" s="1"/>
  <c r="G12" i="61" s="1"/>
  <c r="G13" i="61" s="1"/>
  <c r="G14" i="61" s="1"/>
  <c r="G15" i="61" s="1"/>
  <c r="G16" i="61" s="1"/>
  <c r="G17" i="61" s="1"/>
  <c r="G18" i="61" s="1"/>
  <c r="G19" i="61" s="1"/>
  <c r="G20" i="61" s="1"/>
  <c r="G21" i="61" s="1"/>
  <c r="G22" i="61" s="1"/>
  <c r="G23" i="61" s="1"/>
  <c r="G24" i="61" s="1"/>
  <c r="P6" i="61"/>
  <c r="Q6" i="61" s="1"/>
  <c r="R6" i="61" s="1"/>
  <c r="T6" i="61" s="1"/>
  <c r="S6" i="61" s="1"/>
  <c r="L6" i="61"/>
  <c r="K6" i="61"/>
  <c r="N2784" i="72" l="1"/>
  <c r="O2784" i="72" s="1"/>
  <c r="N399" i="72"/>
  <c r="O399" i="72" s="1"/>
  <c r="N1755" i="72"/>
  <c r="O1755" i="72" s="1"/>
  <c r="M2785" i="72"/>
  <c r="J2786" i="72"/>
  <c r="M1756" i="72"/>
  <c r="J1757" i="72"/>
  <c r="J401" i="72"/>
  <c r="M400" i="72"/>
  <c r="Q36" i="61"/>
  <c r="R36" i="61" s="1"/>
  <c r="T36" i="61" s="1"/>
  <c r="S36" i="61" s="1"/>
  <c r="E10" i="61"/>
  <c r="G37" i="61"/>
  <c r="E9" i="61"/>
  <c r="Q8" i="61"/>
  <c r="R8" i="61" s="1"/>
  <c r="T8" i="61" s="1"/>
  <c r="S8" i="61" s="1"/>
  <c r="Q7" i="61"/>
  <c r="R7" i="61" s="1"/>
  <c r="T7" i="61" s="1"/>
  <c r="S7" i="61" s="1"/>
  <c r="F5" i="60"/>
  <c r="F6" i="60" s="1"/>
  <c r="N400" i="72" l="1"/>
  <c r="O400" i="72" s="1"/>
  <c r="N1756" i="72"/>
  <c r="O1756" i="72" s="1"/>
  <c r="N2785" i="72"/>
  <c r="O2785" i="72" s="1"/>
  <c r="M2786" i="72"/>
  <c r="J2787" i="72"/>
  <c r="J1758" i="72"/>
  <c r="M1757" i="72"/>
  <c r="J402" i="72"/>
  <c r="M401" i="72"/>
  <c r="G38" i="61"/>
  <c r="Q37" i="61"/>
  <c r="R37" i="61" s="1"/>
  <c r="T37" i="61" s="1"/>
  <c r="S37" i="61" s="1"/>
  <c r="Q12" i="61"/>
  <c r="R12" i="61" s="1"/>
  <c r="T12" i="61" s="1"/>
  <c r="S12" i="61" s="1"/>
  <c r="Q9" i="61"/>
  <c r="R9" i="61" s="1"/>
  <c r="T9" i="61" s="1"/>
  <c r="S9" i="61" s="1"/>
  <c r="L7" i="60"/>
  <c r="L6" i="60"/>
  <c r="L5" i="60"/>
  <c r="J4" i="60"/>
  <c r="I4" i="60"/>
  <c r="H4" i="60"/>
  <c r="G4" i="60"/>
  <c r="F4" i="60"/>
  <c r="D3" i="60"/>
  <c r="D6" i="60" s="1"/>
  <c r="L20" i="57"/>
  <c r="L21" i="57"/>
  <c r="L22" i="57"/>
  <c r="L23" i="57"/>
  <c r="L24" i="57"/>
  <c r="L25" i="57"/>
  <c r="L19" i="57"/>
  <c r="L17" i="57"/>
  <c r="L22" i="59"/>
  <c r="N401" i="72" l="1"/>
  <c r="O401" i="72" s="1"/>
  <c r="N1757" i="72"/>
  <c r="O1757" i="72" s="1"/>
  <c r="N2786" i="72"/>
  <c r="O2786" i="72" s="1"/>
  <c r="J2788" i="72"/>
  <c r="M2787" i="72"/>
  <c r="M1758" i="72"/>
  <c r="J1759" i="72"/>
  <c r="M402" i="72"/>
  <c r="J403" i="72"/>
  <c r="G39" i="61"/>
  <c r="Q38" i="61"/>
  <c r="R38" i="61" s="1"/>
  <c r="T38" i="61" s="1"/>
  <c r="S38" i="61" s="1"/>
  <c r="Q13" i="61"/>
  <c r="R13" i="61" s="1"/>
  <c r="T13" i="61" s="1"/>
  <c r="S13" i="61" s="1"/>
  <c r="Q11" i="61"/>
  <c r="R11" i="61" s="1"/>
  <c r="T11" i="61" s="1"/>
  <c r="S11" i="61" s="1"/>
  <c r="Q10" i="61"/>
  <c r="R10" i="61" s="1"/>
  <c r="T10" i="61" s="1"/>
  <c r="S10" i="61" s="1"/>
  <c r="D7" i="60"/>
  <c r="C3" i="60"/>
  <c r="D5" i="60"/>
  <c r="L18" i="57"/>
  <c r="N402" i="72" l="1"/>
  <c r="O402" i="72" s="1"/>
  <c r="N1758" i="72"/>
  <c r="O1758" i="72" s="1"/>
  <c r="N2787" i="72"/>
  <c r="O2787" i="72" s="1"/>
  <c r="M2788" i="72"/>
  <c r="J2789" i="72"/>
  <c r="M1759" i="72"/>
  <c r="J1760" i="72"/>
  <c r="M403" i="72"/>
  <c r="J404" i="72"/>
  <c r="G40" i="61"/>
  <c r="Q39" i="61"/>
  <c r="R39" i="61" s="1"/>
  <c r="T39" i="61" s="1"/>
  <c r="S39" i="61" s="1"/>
  <c r="Q14" i="61"/>
  <c r="R14" i="61" s="1"/>
  <c r="T14" i="61" s="1"/>
  <c r="S14" i="61" s="1"/>
  <c r="L12" i="57"/>
  <c r="L13" i="57"/>
  <c r="L14" i="57"/>
  <c r="L15" i="57"/>
  <c r="L16" i="57"/>
  <c r="D12" i="57"/>
  <c r="D13" i="57"/>
  <c r="D14" i="57"/>
  <c r="D15" i="57"/>
  <c r="D16" i="57"/>
  <c r="D17" i="57"/>
  <c r="D18" i="57"/>
  <c r="D19" i="57"/>
  <c r="D20" i="57"/>
  <c r="D21" i="57"/>
  <c r="D22" i="57"/>
  <c r="D23" i="57"/>
  <c r="D24" i="57"/>
  <c r="D25" i="57"/>
  <c r="N403" i="72" l="1"/>
  <c r="O403" i="72" s="1"/>
  <c r="N1759" i="72"/>
  <c r="O1759" i="72" s="1"/>
  <c r="N2788" i="72"/>
  <c r="O2788" i="72" s="1"/>
  <c r="M2789" i="72"/>
  <c r="J2790" i="72"/>
  <c r="J1761" i="72"/>
  <c r="M1760" i="72"/>
  <c r="J405" i="72"/>
  <c r="M404" i="72"/>
  <c r="G41" i="61"/>
  <c r="G42" i="61" s="1"/>
  <c r="G43" i="61" s="1"/>
  <c r="G44" i="61" s="1"/>
  <c r="G45" i="61" s="1"/>
  <c r="G46" i="61" s="1"/>
  <c r="Q40" i="61"/>
  <c r="R40" i="61" s="1"/>
  <c r="T40" i="61" s="1"/>
  <c r="S40" i="61" s="1"/>
  <c r="F6" i="53"/>
  <c r="F7" i="53" s="1"/>
  <c r="F8" i="53" s="1"/>
  <c r="F9" i="53" s="1"/>
  <c r="F10" i="53" s="1"/>
  <c r="F11" i="53" s="1"/>
  <c r="F12" i="53" s="1"/>
  <c r="F13" i="53" s="1"/>
  <c r="F7" i="57"/>
  <c r="L10" i="53"/>
  <c r="F10" i="57"/>
  <c r="L9" i="57"/>
  <c r="L10" i="57"/>
  <c r="K9" i="59"/>
  <c r="K10" i="59"/>
  <c r="K11" i="59"/>
  <c r="K12" i="59"/>
  <c r="K13" i="59"/>
  <c r="K14" i="59"/>
  <c r="C11" i="59"/>
  <c r="L11" i="59" s="1"/>
  <c r="N1760" i="72" l="1"/>
  <c r="O1760" i="72" s="1"/>
  <c r="N404" i="72"/>
  <c r="O404" i="72" s="1"/>
  <c r="N2789" i="72"/>
  <c r="O2789" i="72" s="1"/>
  <c r="M2790" i="72"/>
  <c r="J2791" i="72"/>
  <c r="M1761" i="72"/>
  <c r="J1762" i="72"/>
  <c r="J406" i="72"/>
  <c r="M405" i="72"/>
  <c r="Q15" i="61"/>
  <c r="R15" i="61" s="1"/>
  <c r="T15" i="61" s="1"/>
  <c r="S15" i="61" s="1"/>
  <c r="Q41" i="61"/>
  <c r="R41" i="61" s="1"/>
  <c r="T41" i="61" s="1"/>
  <c r="S41" i="61" s="1"/>
  <c r="D10" i="53"/>
  <c r="L11" i="57"/>
  <c r="N405" i="72" l="1"/>
  <c r="O405" i="72" s="1"/>
  <c r="N1761" i="72"/>
  <c r="O1761" i="72" s="1"/>
  <c r="N2790" i="72"/>
  <c r="O2790" i="72" s="1"/>
  <c r="J2792" i="72"/>
  <c r="M2791" i="72"/>
  <c r="M1762" i="72"/>
  <c r="J1763" i="72"/>
  <c r="M406" i="72"/>
  <c r="J407" i="72"/>
  <c r="Q16" i="61"/>
  <c r="R16" i="61" s="1"/>
  <c r="T16" i="61" s="1"/>
  <c r="S16" i="61" s="1"/>
  <c r="L7" i="57"/>
  <c r="L8" i="57"/>
  <c r="L6" i="57"/>
  <c r="D7" i="57"/>
  <c r="D8" i="57"/>
  <c r="D10" i="57"/>
  <c r="D11" i="57"/>
  <c r="D6" i="57"/>
  <c r="N2791" i="72" l="1"/>
  <c r="O2791" i="72" s="1"/>
  <c r="N406" i="72"/>
  <c r="O406" i="72" s="1"/>
  <c r="N1762" i="72"/>
  <c r="O1762" i="72" s="1"/>
  <c r="J2793" i="72"/>
  <c r="M2792" i="72"/>
  <c r="M1763" i="72"/>
  <c r="J1764" i="72"/>
  <c r="J408" i="72"/>
  <c r="M407" i="72"/>
  <c r="Q17" i="61"/>
  <c r="R17" i="61" s="1"/>
  <c r="T17" i="61" s="1"/>
  <c r="S17" i="61" s="1"/>
  <c r="I5" i="59"/>
  <c r="K6" i="59"/>
  <c r="K7" i="59"/>
  <c r="K8" i="59"/>
  <c r="K5" i="59"/>
  <c r="C17" i="59"/>
  <c r="L17" i="59" s="1"/>
  <c r="C18" i="59"/>
  <c r="L18" i="59" s="1"/>
  <c r="C19" i="59"/>
  <c r="L19" i="59" s="1"/>
  <c r="C20" i="59"/>
  <c r="L20" i="59" s="1"/>
  <c r="C16" i="59"/>
  <c r="L16" i="59" s="1"/>
  <c r="C6" i="59"/>
  <c r="L6" i="59" s="1"/>
  <c r="C7" i="59"/>
  <c r="L7" i="59" s="1"/>
  <c r="C8" i="59"/>
  <c r="L8" i="59" s="1"/>
  <c r="C9" i="59"/>
  <c r="L9" i="59" s="1"/>
  <c r="C10" i="59"/>
  <c r="L10" i="59" s="1"/>
  <c r="C12" i="59"/>
  <c r="L12" i="59" s="1"/>
  <c r="C13" i="59"/>
  <c r="L13" i="59" s="1"/>
  <c r="C14" i="59"/>
  <c r="L14" i="59" s="1"/>
  <c r="C15" i="59"/>
  <c r="L15" i="59" s="1"/>
  <c r="C5" i="59"/>
  <c r="D6" i="59"/>
  <c r="D7" i="59" s="1"/>
  <c r="D8" i="59" s="1"/>
  <c r="L5" i="57"/>
  <c r="J4" i="57"/>
  <c r="I4" i="57"/>
  <c r="H4" i="57"/>
  <c r="G4" i="57"/>
  <c r="F4" i="57"/>
  <c r="N407" i="72" l="1"/>
  <c r="O407" i="72" s="1"/>
  <c r="N2792" i="72"/>
  <c r="O2792" i="72" s="1"/>
  <c r="N1763" i="72"/>
  <c r="O1763" i="72" s="1"/>
  <c r="M2793" i="72"/>
  <c r="J2794" i="72"/>
  <c r="M1764" i="72"/>
  <c r="J1765" i="72"/>
  <c r="J409" i="72"/>
  <c r="M408" i="72"/>
  <c r="Q18" i="61"/>
  <c r="R18" i="61" s="1"/>
  <c r="T18" i="61" s="1"/>
  <c r="S18" i="61" s="1"/>
  <c r="D9" i="59"/>
  <c r="I8" i="59"/>
  <c r="I7" i="59"/>
  <c r="I6" i="59"/>
  <c r="C3" i="57"/>
  <c r="D5" i="57"/>
  <c r="N408" i="72" l="1"/>
  <c r="O408" i="72" s="1"/>
  <c r="N1764" i="72"/>
  <c r="O1764" i="72" s="1"/>
  <c r="N2793" i="72"/>
  <c r="O2793" i="72" s="1"/>
  <c r="M2794" i="72"/>
  <c r="J2795" i="72"/>
  <c r="J1766" i="72"/>
  <c r="M1765" i="72"/>
  <c r="J410" i="72"/>
  <c r="M409" i="72"/>
  <c r="Q19" i="61"/>
  <c r="R19" i="61" s="1"/>
  <c r="T19" i="61" s="1"/>
  <c r="S19" i="61" s="1"/>
  <c r="D10" i="59"/>
  <c r="I9" i="59"/>
  <c r="L35" i="55"/>
  <c r="L36" i="55"/>
  <c r="L37" i="55"/>
  <c r="L40" i="55"/>
  <c r="L41" i="55"/>
  <c r="L34" i="55"/>
  <c r="F23" i="55"/>
  <c r="F24" i="55" s="1"/>
  <c r="F12" i="55"/>
  <c r="L29" i="55"/>
  <c r="L30" i="55"/>
  <c r="L31" i="55"/>
  <c r="L32" i="55"/>
  <c r="L33" i="55"/>
  <c r="L28" i="55"/>
  <c r="L25" i="55"/>
  <c r="L26" i="55"/>
  <c r="L27" i="55"/>
  <c r="L13" i="55"/>
  <c r="L14" i="55"/>
  <c r="L15" i="55"/>
  <c r="L16" i="55"/>
  <c r="F21" i="55"/>
  <c r="L18" i="55"/>
  <c r="L19" i="55"/>
  <c r="L20" i="55"/>
  <c r="L21" i="55"/>
  <c r="L22" i="55"/>
  <c r="L23" i="55"/>
  <c r="L24" i="55"/>
  <c r="L17" i="55"/>
  <c r="N1765" i="72" l="1"/>
  <c r="O1765" i="72" s="1"/>
  <c r="N2794" i="72"/>
  <c r="O2794" i="72" s="1"/>
  <c r="N409" i="72"/>
  <c r="O409" i="72" s="1"/>
  <c r="J2796" i="72"/>
  <c r="M2795" i="72"/>
  <c r="M1766" i="72"/>
  <c r="J1767" i="72"/>
  <c r="M410" i="72"/>
  <c r="J411" i="72"/>
  <c r="Q20" i="61"/>
  <c r="R20" i="61" s="1"/>
  <c r="T20" i="61" s="1"/>
  <c r="S20" i="61" s="1"/>
  <c r="I10" i="59"/>
  <c r="D11" i="59"/>
  <c r="L6" i="55"/>
  <c r="L7" i="55"/>
  <c r="L8" i="55"/>
  <c r="L9" i="55"/>
  <c r="L10" i="55"/>
  <c r="L11" i="55"/>
  <c r="L12" i="55"/>
  <c r="L5" i="55"/>
  <c r="J4" i="55"/>
  <c r="I4" i="55"/>
  <c r="H4" i="55"/>
  <c r="G4" i="55"/>
  <c r="F4" i="55"/>
  <c r="D3" i="55"/>
  <c r="N1766" i="72" l="1"/>
  <c r="O1766" i="72" s="1"/>
  <c r="N410" i="72"/>
  <c r="O410" i="72" s="1"/>
  <c r="N2795" i="72"/>
  <c r="O2795" i="72" s="1"/>
  <c r="M2796" i="72"/>
  <c r="J2797" i="72"/>
  <c r="M1767" i="72"/>
  <c r="J1768" i="72"/>
  <c r="M411" i="72"/>
  <c r="J412" i="72"/>
  <c r="Q21" i="61"/>
  <c r="R21" i="61" s="1"/>
  <c r="T21" i="61" s="1"/>
  <c r="S21" i="61" s="1"/>
  <c r="Q42" i="61"/>
  <c r="R42" i="61" s="1"/>
  <c r="T42" i="61" s="1"/>
  <c r="S42" i="61" s="1"/>
  <c r="D12" i="59"/>
  <c r="I11" i="59"/>
  <c r="D11" i="55"/>
  <c r="D12" i="55"/>
  <c r="D5" i="55"/>
  <c r="D8" i="55"/>
  <c r="D9" i="55"/>
  <c r="D21" i="55"/>
  <c r="D10" i="55"/>
  <c r="D22" i="55"/>
  <c r="D26" i="55"/>
  <c r="D36" i="55"/>
  <c r="D27" i="55"/>
  <c r="D34" i="55"/>
  <c r="D23" i="55"/>
  <c r="D32" i="55"/>
  <c r="D31" i="55"/>
  <c r="D19" i="55"/>
  <c r="D24" i="55"/>
  <c r="D16" i="55"/>
  <c r="D29" i="55"/>
  <c r="D37" i="55"/>
  <c r="D13" i="55"/>
  <c r="D25" i="55"/>
  <c r="D33" i="55"/>
  <c r="D14" i="55"/>
  <c r="D28" i="55"/>
  <c r="D15" i="55"/>
  <c r="D35" i="55"/>
  <c r="D30" i="55"/>
  <c r="D17" i="55"/>
  <c r="D18" i="55"/>
  <c r="D20" i="55"/>
  <c r="D7" i="55"/>
  <c r="D6" i="55"/>
  <c r="C3" i="55"/>
  <c r="L11" i="54"/>
  <c r="F9" i="54"/>
  <c r="F13" i="71" s="1"/>
  <c r="D13" i="71" s="1"/>
  <c r="L14" i="54"/>
  <c r="L10" i="54"/>
  <c r="L12" i="54"/>
  <c r="L13" i="54"/>
  <c r="F16" i="54"/>
  <c r="F20" i="54" s="1"/>
  <c r="F15" i="54"/>
  <c r="F19" i="54" s="1"/>
  <c r="L16" i="54"/>
  <c r="L17" i="54"/>
  <c r="L18" i="54"/>
  <c r="L19" i="54"/>
  <c r="L20" i="54"/>
  <c r="L21" i="54"/>
  <c r="L22" i="54"/>
  <c r="L15" i="54"/>
  <c r="J21" i="54"/>
  <c r="J22" i="54" s="1"/>
  <c r="I21" i="54"/>
  <c r="I22" i="54" s="1"/>
  <c r="H21" i="54"/>
  <c r="H22" i="54" s="1"/>
  <c r="G21" i="54"/>
  <c r="G22" i="54" s="1"/>
  <c r="J20" i="54"/>
  <c r="I20" i="54"/>
  <c r="H20" i="54"/>
  <c r="G20" i="54"/>
  <c r="J19" i="54"/>
  <c r="I19" i="54"/>
  <c r="H19" i="54"/>
  <c r="G19" i="54"/>
  <c r="F17" i="54"/>
  <c r="L24" i="54"/>
  <c r="L25" i="54"/>
  <c r="L26" i="54"/>
  <c r="L27" i="54"/>
  <c r="L28" i="54"/>
  <c r="L29" i="54"/>
  <c r="L30" i="54"/>
  <c r="L31" i="54"/>
  <c r="L23" i="54"/>
  <c r="L9" i="54"/>
  <c r="L6" i="54"/>
  <c r="L5" i="54"/>
  <c r="F6" i="54"/>
  <c r="F11" i="54" s="1"/>
  <c r="D16" i="71" l="1"/>
  <c r="N1767" i="72"/>
  <c r="O1767" i="72" s="1"/>
  <c r="N2796" i="72"/>
  <c r="O2796" i="72" s="1"/>
  <c r="N411" i="72"/>
  <c r="O411" i="72" s="1"/>
  <c r="M2797" i="72"/>
  <c r="J2798" i="72"/>
  <c r="J1769" i="72"/>
  <c r="M1768" i="72"/>
  <c r="J413" i="72"/>
  <c r="M412" i="72"/>
  <c r="Q22" i="61"/>
  <c r="R22" i="61" s="1"/>
  <c r="T22" i="61" s="1"/>
  <c r="S22" i="61" s="1"/>
  <c r="Q43" i="61"/>
  <c r="R43" i="61" s="1"/>
  <c r="T43" i="61" s="1"/>
  <c r="S43" i="61" s="1"/>
  <c r="D13" i="59"/>
  <c r="I12" i="59"/>
  <c r="F10" i="54"/>
  <c r="F13" i="54" s="1"/>
  <c r="F21" i="54"/>
  <c r="F12" i="54" l="1"/>
  <c r="F18" i="71"/>
  <c r="D18" i="71" s="1"/>
  <c r="F17" i="71"/>
  <c r="D17" i="71" s="1"/>
  <c r="N2797" i="72"/>
  <c r="O2797" i="72" s="1"/>
  <c r="N412" i="72"/>
  <c r="O412" i="72" s="1"/>
  <c r="N1768" i="72"/>
  <c r="O1768" i="72" s="1"/>
  <c r="M2798" i="72"/>
  <c r="J2799" i="72"/>
  <c r="M1769" i="72"/>
  <c r="J1770" i="72"/>
  <c r="J414" i="72"/>
  <c r="M413" i="72"/>
  <c r="Q23" i="61"/>
  <c r="R23" i="61" s="1"/>
  <c r="T23" i="61" s="1"/>
  <c r="S23" i="61" s="1"/>
  <c r="Q44" i="61"/>
  <c r="R44" i="61" s="1"/>
  <c r="T44" i="61" s="1"/>
  <c r="S44" i="61" s="1"/>
  <c r="D14" i="59"/>
  <c r="I13" i="59"/>
  <c r="F22" i="54"/>
  <c r="N413" i="72" l="1"/>
  <c r="O413" i="72" s="1"/>
  <c r="N1769" i="72"/>
  <c r="O1769" i="72" s="1"/>
  <c r="N2798" i="72"/>
  <c r="O2798" i="72" s="1"/>
  <c r="J2800" i="72"/>
  <c r="M2799" i="72"/>
  <c r="M1770" i="72"/>
  <c r="J1771" i="72"/>
  <c r="M414" i="72"/>
  <c r="J415" i="72"/>
  <c r="Q45" i="61"/>
  <c r="R45" i="61" s="1"/>
  <c r="T45" i="61" s="1"/>
  <c r="S45" i="61" s="1"/>
  <c r="D15" i="59"/>
  <c r="I14" i="59"/>
  <c r="J4" i="54"/>
  <c r="I4" i="54"/>
  <c r="H4" i="54"/>
  <c r="G4" i="54"/>
  <c r="F4" i="54"/>
  <c r="D3" i="54"/>
  <c r="N414" i="72" l="1"/>
  <c r="O414" i="72" s="1"/>
  <c r="N1770" i="72"/>
  <c r="O1770" i="72" s="1"/>
  <c r="N2799" i="72"/>
  <c r="O2799" i="72" s="1"/>
  <c r="J2801" i="72"/>
  <c r="M2800" i="72"/>
  <c r="M1771" i="72"/>
  <c r="J1772" i="72"/>
  <c r="J416" i="72"/>
  <c r="M415" i="72"/>
  <c r="Q46" i="61"/>
  <c r="R46" i="61" s="1"/>
  <c r="T46" i="61" s="1"/>
  <c r="S46" i="61" s="1"/>
  <c r="D16" i="59"/>
  <c r="I15" i="59"/>
  <c r="D20" i="54"/>
  <c r="D23" i="54"/>
  <c r="D21" i="54"/>
  <c r="D22" i="54"/>
  <c r="D11" i="54"/>
  <c r="D12" i="54"/>
  <c r="D13" i="54"/>
  <c r="D18" i="54"/>
  <c r="D19" i="54"/>
  <c r="D17" i="54"/>
  <c r="D10" i="54"/>
  <c r="D9" i="54"/>
  <c r="D6" i="54"/>
  <c r="D5" i="54"/>
  <c r="C3" i="54"/>
  <c r="L6" i="43"/>
  <c r="L5" i="43"/>
  <c r="F15" i="43"/>
  <c r="F16" i="43" s="1"/>
  <c r="F19" i="43" s="1"/>
  <c r="F21" i="43"/>
  <c r="F13" i="43"/>
  <c r="F14" i="43"/>
  <c r="F10" i="43"/>
  <c r="N415" i="72" l="1"/>
  <c r="O415" i="72" s="1"/>
  <c r="N1771" i="72"/>
  <c r="O1771" i="72" s="1"/>
  <c r="N2800" i="72"/>
  <c r="O2800" i="72" s="1"/>
  <c r="M2801" i="72"/>
  <c r="J2802" i="72"/>
  <c r="M1772" i="72"/>
  <c r="J1773" i="72"/>
  <c r="J417" i="72"/>
  <c r="M416" i="72"/>
  <c r="D17" i="59"/>
  <c r="I16" i="59"/>
  <c r="F18" i="43"/>
  <c r="F17" i="43"/>
  <c r="F10" i="1"/>
  <c r="F11" i="1"/>
  <c r="F12" i="1"/>
  <c r="F13" i="1"/>
  <c r="D11" i="1"/>
  <c r="F12" i="43" s="1"/>
  <c r="D10" i="1"/>
  <c r="F11" i="43" s="1"/>
  <c r="N1772" i="72" l="1"/>
  <c r="O1772" i="72" s="1"/>
  <c r="N416" i="72"/>
  <c r="O416" i="72" s="1"/>
  <c r="N2801" i="72"/>
  <c r="O2801" i="72" s="1"/>
  <c r="M2802" i="72"/>
  <c r="J2803" i="72"/>
  <c r="J1774" i="72"/>
  <c r="M1773" i="72"/>
  <c r="J418" i="72"/>
  <c r="M417" i="72"/>
  <c r="D18" i="59"/>
  <c r="I17" i="59"/>
  <c r="L15" i="52"/>
  <c r="N1773" i="72" l="1"/>
  <c r="O1773" i="72" s="1"/>
  <c r="N417" i="72"/>
  <c r="O417" i="72" s="1"/>
  <c r="N2802" i="72"/>
  <c r="O2802" i="72" s="1"/>
  <c r="J2804" i="72"/>
  <c r="M2803" i="72"/>
  <c r="J1775" i="72"/>
  <c r="M1774" i="72"/>
  <c r="M418" i="72"/>
  <c r="J419" i="72"/>
  <c r="Q58" i="61"/>
  <c r="R58" i="61" s="1"/>
  <c r="T58" i="61" s="1"/>
  <c r="S58" i="61" s="1"/>
  <c r="D19" i="59"/>
  <c r="I18" i="59"/>
  <c r="L58" i="53"/>
  <c r="L59" i="53"/>
  <c r="L60" i="53"/>
  <c r="L61" i="53"/>
  <c r="L62" i="53"/>
  <c r="L63" i="53"/>
  <c r="L64" i="53"/>
  <c r="L65" i="53"/>
  <c r="L66" i="53"/>
  <c r="L67" i="53"/>
  <c r="L70" i="53"/>
  <c r="L72" i="53"/>
  <c r="L73" i="53"/>
  <c r="L74" i="53"/>
  <c r="L75" i="53"/>
  <c r="L76" i="53"/>
  <c r="L77" i="53"/>
  <c r="L78" i="53"/>
  <c r="L79" i="53"/>
  <c r="L80" i="53"/>
  <c r="L57" i="53"/>
  <c r="L47" i="53"/>
  <c r="L48" i="53"/>
  <c r="L49" i="53"/>
  <c r="L50" i="53"/>
  <c r="L51" i="53"/>
  <c r="L52" i="53"/>
  <c r="L53" i="53"/>
  <c r="L54" i="53"/>
  <c r="L55" i="53"/>
  <c r="L56" i="53"/>
  <c r="L46" i="53"/>
  <c r="L22" i="53"/>
  <c r="L23" i="53"/>
  <c r="L24" i="53"/>
  <c r="L25" i="53"/>
  <c r="L26" i="53"/>
  <c r="L27" i="53"/>
  <c r="L28" i="53"/>
  <c r="L29" i="53"/>
  <c r="L31" i="53"/>
  <c r="L32" i="53"/>
  <c r="L33" i="53"/>
  <c r="L34" i="53"/>
  <c r="L35" i="53"/>
  <c r="L36" i="53"/>
  <c r="L37" i="53"/>
  <c r="L38" i="53"/>
  <c r="L39" i="53"/>
  <c r="L40" i="53"/>
  <c r="L41" i="53"/>
  <c r="L42" i="53"/>
  <c r="L43" i="53"/>
  <c r="L44" i="53"/>
  <c r="L45" i="53"/>
  <c r="L21" i="53"/>
  <c r="J40" i="53"/>
  <c r="J38" i="53"/>
  <c r="J37" i="53"/>
  <c r="J39" i="53"/>
  <c r="J22" i="53"/>
  <c r="J32" i="53"/>
  <c r="J28" i="53"/>
  <c r="J41" i="53"/>
  <c r="J42" i="53"/>
  <c r="J45" i="53"/>
  <c r="J44" i="53"/>
  <c r="J35" i="53"/>
  <c r="J27" i="53"/>
  <c r="J29" i="53"/>
  <c r="J24" i="53"/>
  <c r="J34" i="53"/>
  <c r="J33" i="53"/>
  <c r="J36" i="53"/>
  <c r="I40" i="53"/>
  <c r="I38" i="53"/>
  <c r="I37" i="53"/>
  <c r="I39" i="53"/>
  <c r="I22" i="53"/>
  <c r="I32" i="53"/>
  <c r="I28" i="53"/>
  <c r="I41" i="53"/>
  <c r="I42" i="53"/>
  <c r="I45" i="53"/>
  <c r="I44" i="53"/>
  <c r="I35" i="53"/>
  <c r="I27" i="53"/>
  <c r="I29" i="53"/>
  <c r="I24" i="53"/>
  <c r="I34" i="53"/>
  <c r="I33" i="53"/>
  <c r="I36" i="53"/>
  <c r="H40" i="53"/>
  <c r="H38" i="53"/>
  <c r="H37" i="53"/>
  <c r="H39" i="53"/>
  <c r="H22" i="53"/>
  <c r="H32" i="53"/>
  <c r="H28" i="53"/>
  <c r="H41" i="53"/>
  <c r="H42" i="53"/>
  <c r="H45" i="53"/>
  <c r="H44" i="53"/>
  <c r="H35" i="53"/>
  <c r="H27" i="53"/>
  <c r="H29" i="53"/>
  <c r="H24" i="53"/>
  <c r="H34" i="53"/>
  <c r="H33" i="53"/>
  <c r="H36" i="53"/>
  <c r="G40" i="53"/>
  <c r="G38" i="53"/>
  <c r="G37" i="53"/>
  <c r="G39" i="53"/>
  <c r="G22" i="53"/>
  <c r="G32" i="53"/>
  <c r="G28" i="53"/>
  <c r="G41" i="53"/>
  <c r="G42" i="53"/>
  <c r="G45" i="53"/>
  <c r="G44" i="53"/>
  <c r="G35" i="53"/>
  <c r="G27" i="53"/>
  <c r="G29" i="53"/>
  <c r="G24" i="53"/>
  <c r="G34" i="53"/>
  <c r="G33" i="53"/>
  <c r="G36" i="53"/>
  <c r="F40" i="53"/>
  <c r="F38" i="53"/>
  <c r="F37" i="53"/>
  <c r="F39" i="53"/>
  <c r="F22" i="53"/>
  <c r="F32" i="53"/>
  <c r="F28" i="53"/>
  <c r="F41" i="53"/>
  <c r="F42" i="53"/>
  <c r="F45" i="53"/>
  <c r="F44" i="53"/>
  <c r="F35" i="53"/>
  <c r="F27" i="53"/>
  <c r="F29" i="53"/>
  <c r="F24" i="53"/>
  <c r="F34" i="53"/>
  <c r="F33" i="53"/>
  <c r="F36" i="53"/>
  <c r="J4" i="53"/>
  <c r="I4" i="53"/>
  <c r="H4" i="53"/>
  <c r="G4" i="53"/>
  <c r="F4" i="53"/>
  <c r="L13" i="53"/>
  <c r="L12" i="53"/>
  <c r="L11" i="53"/>
  <c r="L9" i="53"/>
  <c r="L8" i="53"/>
  <c r="L7" i="53"/>
  <c r="L6" i="53"/>
  <c r="L5" i="53"/>
  <c r="N1774" i="72" l="1"/>
  <c r="O1774" i="72" s="1"/>
  <c r="N418" i="72"/>
  <c r="O418" i="72" s="1"/>
  <c r="N2803" i="72"/>
  <c r="O2803" i="72" s="1"/>
  <c r="M2804" i="72"/>
  <c r="J2805" i="72"/>
  <c r="M1775" i="72"/>
  <c r="J1776" i="72"/>
  <c r="M419" i="72"/>
  <c r="J420" i="72"/>
  <c r="Q59" i="61"/>
  <c r="R59" i="61" s="1"/>
  <c r="T59" i="61" s="1"/>
  <c r="S59" i="61" s="1"/>
  <c r="D20" i="59"/>
  <c r="D59" i="53"/>
  <c r="D60" i="53"/>
  <c r="D62" i="53"/>
  <c r="D61" i="53"/>
  <c r="D63" i="53"/>
  <c r="D64" i="53"/>
  <c r="D66" i="53"/>
  <c r="D65" i="53"/>
  <c r="D67" i="53"/>
  <c r="D35" i="53"/>
  <c r="D22" i="53"/>
  <c r="D34" i="53"/>
  <c r="D54" i="53"/>
  <c r="D26" i="53"/>
  <c r="D36" i="53"/>
  <c r="D40" i="53"/>
  <c r="D44" i="53"/>
  <c r="D37" i="53"/>
  <c r="D39" i="53"/>
  <c r="D55" i="53"/>
  <c r="D23" i="53"/>
  <c r="D13" i="53"/>
  <c r="D27" i="53"/>
  <c r="D29" i="53"/>
  <c r="D24" i="53"/>
  <c r="D33" i="53"/>
  <c r="D53" i="53"/>
  <c r="D32" i="53"/>
  <c r="D52" i="53"/>
  <c r="D25" i="53"/>
  <c r="D12" i="53"/>
  <c r="D46" i="53"/>
  <c r="D45" i="53"/>
  <c r="D56" i="53"/>
  <c r="D38" i="53"/>
  <c r="D51" i="53"/>
  <c r="D11" i="53"/>
  <c r="D21" i="53"/>
  <c r="D49" i="53"/>
  <c r="D28" i="53"/>
  <c r="D8" i="53"/>
  <c r="D43" i="53"/>
  <c r="D50" i="53"/>
  <c r="D9" i="53"/>
  <c r="D48" i="53"/>
  <c r="D41" i="53"/>
  <c r="D7" i="53"/>
  <c r="D47" i="53"/>
  <c r="D42" i="53"/>
  <c r="D6" i="53"/>
  <c r="C3" i="53"/>
  <c r="D5" i="53"/>
  <c r="N419" i="72" l="1"/>
  <c r="O419" i="72" s="1"/>
  <c r="N1775" i="72"/>
  <c r="O1775" i="72" s="1"/>
  <c r="N2804" i="72"/>
  <c r="O2804" i="72" s="1"/>
  <c r="M2805" i="72"/>
  <c r="J2806" i="72"/>
  <c r="J1777" i="72"/>
  <c r="M1776" i="72"/>
  <c r="J421" i="72"/>
  <c r="M420" i="72"/>
  <c r="Q60" i="61"/>
  <c r="R60" i="61" s="1"/>
  <c r="T60" i="61" s="1"/>
  <c r="S60" i="61" s="1"/>
  <c r="D8" i="1"/>
  <c r="F10" i="52"/>
  <c r="F7" i="52"/>
  <c r="L8" i="52"/>
  <c r="L5" i="52"/>
  <c r="L6" i="52"/>
  <c r="L11" i="52"/>
  <c r="L12" i="52"/>
  <c r="L9" i="52"/>
  <c r="L10" i="52"/>
  <c r="L7" i="52"/>
  <c r="L14" i="52"/>
  <c r="L13" i="52"/>
  <c r="J4" i="52"/>
  <c r="I4" i="52"/>
  <c r="H4" i="52"/>
  <c r="G4" i="52"/>
  <c r="F4" i="52"/>
  <c r="D3" i="52"/>
  <c r="D6" i="52" s="1"/>
  <c r="N1776" i="72" l="1"/>
  <c r="O1776" i="72" s="1"/>
  <c r="N420" i="72"/>
  <c r="O420" i="72" s="1"/>
  <c r="N2805" i="72"/>
  <c r="O2805" i="72" s="1"/>
  <c r="M2806" i="72"/>
  <c r="J2807" i="72"/>
  <c r="M1777" i="72"/>
  <c r="J1778" i="72"/>
  <c r="J422" i="72"/>
  <c r="M421" i="72"/>
  <c r="C3" i="52"/>
  <c r="Q61" i="61"/>
  <c r="R61" i="61" s="1"/>
  <c r="T61" i="61" s="1"/>
  <c r="S61" i="61" s="1"/>
  <c r="D10" i="52"/>
  <c r="D8" i="52"/>
  <c r="D7" i="52"/>
  <c r="D13" i="52"/>
  <c r="F24" i="54"/>
  <c r="F28" i="54"/>
  <c r="F27" i="54"/>
  <c r="F31" i="54"/>
  <c r="D31" i="54" s="1"/>
  <c r="F25" i="54"/>
  <c r="F30" i="54"/>
  <c r="D30" i="54" s="1"/>
  <c r="F15" i="52"/>
  <c r="D15" i="52" s="1"/>
  <c r="D5" i="52"/>
  <c r="F11" i="52"/>
  <c r="D11" i="52" s="1"/>
  <c r="F12" i="52"/>
  <c r="D12" i="52" s="1"/>
  <c r="F9" i="52"/>
  <c r="D9" i="52" s="1"/>
  <c r="F14" i="52"/>
  <c r="D14" i="52" s="1"/>
  <c r="D25" i="54" l="1"/>
  <c r="D28" i="54"/>
  <c r="D24" i="54"/>
  <c r="D26" i="54"/>
  <c r="D27" i="54"/>
  <c r="D29" i="54"/>
  <c r="N1777" i="72"/>
  <c r="O1777" i="72" s="1"/>
  <c r="N421" i="72"/>
  <c r="O421" i="72" s="1"/>
  <c r="N2806" i="72"/>
  <c r="O2806" i="72" s="1"/>
  <c r="J2808" i="72"/>
  <c r="M2807" i="72"/>
  <c r="M1778" i="72"/>
  <c r="J1779" i="72"/>
  <c r="M422" i="72"/>
  <c r="J423" i="72"/>
  <c r="Q62" i="61"/>
  <c r="R62" i="61" s="1"/>
  <c r="T62" i="61" s="1"/>
  <c r="S62" i="61" s="1"/>
  <c r="L35" i="41"/>
  <c r="L36" i="41"/>
  <c r="L37" i="41"/>
  <c r="L38" i="41"/>
  <c r="L34" i="41"/>
  <c r="L30" i="41"/>
  <c r="L31" i="41"/>
  <c r="L32" i="41"/>
  <c r="L33" i="41"/>
  <c r="L29" i="41"/>
  <c r="L15" i="41"/>
  <c r="L16" i="41"/>
  <c r="L17" i="41"/>
  <c r="L18" i="41"/>
  <c r="L19" i="41"/>
  <c r="L20" i="41"/>
  <c r="L21" i="41"/>
  <c r="L22" i="41"/>
  <c r="L23" i="41"/>
  <c r="L24" i="41"/>
  <c r="L25" i="41"/>
  <c r="L26" i="41"/>
  <c r="L27" i="41"/>
  <c r="L28" i="41"/>
  <c r="L14" i="41"/>
  <c r="L6" i="41"/>
  <c r="L7" i="41"/>
  <c r="L8" i="41"/>
  <c r="L9" i="41"/>
  <c r="L10" i="41"/>
  <c r="L11" i="41"/>
  <c r="L12" i="41"/>
  <c r="L13" i="41"/>
  <c r="L5" i="41"/>
  <c r="N1778" i="72" l="1"/>
  <c r="O1778" i="72" s="1"/>
  <c r="N2807" i="72"/>
  <c r="O2807" i="72" s="1"/>
  <c r="N422" i="72"/>
  <c r="O422" i="72" s="1"/>
  <c r="J2809" i="72"/>
  <c r="M2808" i="72"/>
  <c r="M1779" i="72"/>
  <c r="J1780" i="72"/>
  <c r="J424" i="72"/>
  <c r="M423" i="72"/>
  <c r="Q63" i="61"/>
  <c r="R63" i="61" s="1"/>
  <c r="T63" i="61" s="1"/>
  <c r="S63" i="61" s="1"/>
  <c r="F8" i="1"/>
  <c r="F9" i="1"/>
  <c r="F7" i="1"/>
  <c r="F5" i="1"/>
  <c r="F6" i="1"/>
  <c r="F4" i="1"/>
  <c r="L22" i="51"/>
  <c r="F22" i="51"/>
  <c r="L21" i="51"/>
  <c r="F21" i="51"/>
  <c r="L20" i="51"/>
  <c r="L19" i="51"/>
  <c r="L18" i="51"/>
  <c r="L17" i="51"/>
  <c r="L16" i="51"/>
  <c r="N15" i="51"/>
  <c r="N16" i="51" s="1"/>
  <c r="L15" i="51"/>
  <c r="O14" i="51"/>
  <c r="P14" i="51" s="1"/>
  <c r="Q14" i="51" s="1"/>
  <c r="R14" i="51" s="1"/>
  <c r="S14" i="51" s="1"/>
  <c r="T14" i="51" s="1"/>
  <c r="U14" i="51" s="1"/>
  <c r="L14" i="51"/>
  <c r="L13" i="51"/>
  <c r="F13" i="51"/>
  <c r="L12" i="51"/>
  <c r="L11" i="51"/>
  <c r="L10" i="51"/>
  <c r="L9" i="51"/>
  <c r="F9" i="51"/>
  <c r="L8" i="51"/>
  <c r="L7" i="51"/>
  <c r="F7" i="51"/>
  <c r="L6" i="51"/>
  <c r="F6" i="51"/>
  <c r="L5" i="51"/>
  <c r="F5" i="51"/>
  <c r="J4" i="51"/>
  <c r="I4" i="51"/>
  <c r="H4" i="51"/>
  <c r="G4" i="51"/>
  <c r="F4" i="51"/>
  <c r="D3" i="51"/>
  <c r="N423" i="72" l="1"/>
  <c r="O423" i="72" s="1"/>
  <c r="N2808" i="72"/>
  <c r="O2808" i="72" s="1"/>
  <c r="N1779" i="72"/>
  <c r="O1779" i="72" s="1"/>
  <c r="M2809" i="72"/>
  <c r="J2810" i="72"/>
  <c r="M1780" i="72"/>
  <c r="J1781" i="72"/>
  <c r="J425" i="72"/>
  <c r="M424" i="72"/>
  <c r="Q64" i="61"/>
  <c r="R64" i="61" s="1"/>
  <c r="T64" i="61" s="1"/>
  <c r="S64" i="61" s="1"/>
  <c r="D7" i="51"/>
  <c r="D5" i="51"/>
  <c r="D8" i="51"/>
  <c r="D9" i="51"/>
  <c r="D17" i="51"/>
  <c r="D19" i="51"/>
  <c r="D22" i="51"/>
  <c r="D10" i="51"/>
  <c r="D12" i="51"/>
  <c r="D13" i="51"/>
  <c r="D14" i="51"/>
  <c r="D16" i="51"/>
  <c r="D20" i="51"/>
  <c r="D6" i="51"/>
  <c r="D11" i="51"/>
  <c r="D15" i="51"/>
  <c r="V14" i="51" s="1"/>
  <c r="D18" i="51"/>
  <c r="D21" i="51"/>
  <c r="C3" i="51"/>
  <c r="O16" i="51"/>
  <c r="P16" i="51" s="1"/>
  <c r="Q16" i="51" s="1"/>
  <c r="R16" i="51" s="1"/>
  <c r="S16" i="51" s="1"/>
  <c r="T16" i="51" s="1"/>
  <c r="U16" i="51" s="1"/>
  <c r="N17" i="51"/>
  <c r="O15" i="51"/>
  <c r="P15" i="51" s="1"/>
  <c r="Q15" i="51" s="1"/>
  <c r="R15" i="51" s="1"/>
  <c r="S15" i="51" s="1"/>
  <c r="T15" i="51" s="1"/>
  <c r="U15" i="51" s="1"/>
  <c r="N424" i="72" l="1"/>
  <c r="O424" i="72" s="1"/>
  <c r="N2809" i="72"/>
  <c r="O2809" i="72" s="1"/>
  <c r="N1780" i="72"/>
  <c r="O1780" i="72" s="1"/>
  <c r="M2810" i="72"/>
  <c r="J2811" i="72"/>
  <c r="J1782" i="72"/>
  <c r="M1781" i="72"/>
  <c r="J426" i="72"/>
  <c r="M425" i="72"/>
  <c r="Q65" i="61"/>
  <c r="R65" i="61" s="1"/>
  <c r="T65" i="61" s="1"/>
  <c r="S65" i="61" s="1"/>
  <c r="V15" i="51"/>
  <c r="V16" i="51"/>
  <c r="N18" i="51"/>
  <c r="O18" i="51" s="1"/>
  <c r="P18" i="51" s="1"/>
  <c r="Q18" i="51" s="1"/>
  <c r="R18" i="51" s="1"/>
  <c r="S18" i="51" s="1"/>
  <c r="T18" i="51" s="1"/>
  <c r="U18" i="51" s="1"/>
  <c r="V18" i="51" s="1"/>
  <c r="O17" i="51"/>
  <c r="P17" i="51" s="1"/>
  <c r="Q17" i="51" s="1"/>
  <c r="R17" i="51" s="1"/>
  <c r="S17" i="51" s="1"/>
  <c r="T17" i="51" s="1"/>
  <c r="U17" i="51" s="1"/>
  <c r="V17" i="51" s="1"/>
  <c r="N425" i="72" l="1"/>
  <c r="O425" i="72" s="1"/>
  <c r="N1781" i="72"/>
  <c r="O1781" i="72" s="1"/>
  <c r="N2810" i="72"/>
  <c r="O2810" i="72" s="1"/>
  <c r="J2812" i="72"/>
  <c r="M2811" i="72"/>
  <c r="M1782" i="72"/>
  <c r="J1783" i="72"/>
  <c r="M426" i="72"/>
  <c r="J427" i="72"/>
  <c r="Q66" i="61"/>
  <c r="R66" i="61" s="1"/>
  <c r="T66" i="61" s="1"/>
  <c r="S66" i="61" s="1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F28" i="44"/>
  <c r="F27" i="44"/>
  <c r="N426" i="72" l="1"/>
  <c r="O426" i="72" s="1"/>
  <c r="N2811" i="72"/>
  <c r="O2811" i="72" s="1"/>
  <c r="N1782" i="72"/>
  <c r="O1782" i="72" s="1"/>
  <c r="M2812" i="72"/>
  <c r="J2813" i="72"/>
  <c r="M1783" i="72"/>
  <c r="J1784" i="72"/>
  <c r="M427" i="72"/>
  <c r="J428" i="72"/>
  <c r="Q67" i="61"/>
  <c r="R67" i="61" s="1"/>
  <c r="T67" i="61" s="1"/>
  <c r="S67" i="61" s="1"/>
  <c r="F16" i="44"/>
  <c r="F15" i="44"/>
  <c r="N427" i="72" l="1"/>
  <c r="O427" i="72" s="1"/>
  <c r="N1783" i="72"/>
  <c r="O1783" i="72" s="1"/>
  <c r="N2812" i="72"/>
  <c r="O2812" i="72" s="1"/>
  <c r="M2813" i="72"/>
  <c r="J2814" i="72"/>
  <c r="J1785" i="72"/>
  <c r="M1784" i="72"/>
  <c r="J429" i="72"/>
  <c r="M428" i="72"/>
  <c r="Q68" i="61"/>
  <c r="R68" i="61" s="1"/>
  <c r="T68" i="61" s="1"/>
  <c r="S68" i="61" s="1"/>
  <c r="L15" i="44"/>
  <c r="L14" i="44"/>
  <c r="L13" i="44"/>
  <c r="D24" i="50"/>
  <c r="E24" i="50"/>
  <c r="F24" i="50"/>
  <c r="G24" i="50"/>
  <c r="H24" i="50"/>
  <c r="I24" i="50"/>
  <c r="J24" i="50"/>
  <c r="K24" i="50"/>
  <c r="L24" i="50"/>
  <c r="M24" i="50"/>
  <c r="N24" i="50"/>
  <c r="O24" i="50"/>
  <c r="P24" i="50"/>
  <c r="Q24" i="50"/>
  <c r="R24" i="50"/>
  <c r="S24" i="50"/>
  <c r="T24" i="50"/>
  <c r="U24" i="50"/>
  <c r="V24" i="50"/>
  <c r="W24" i="50"/>
  <c r="X24" i="50"/>
  <c r="Y24" i="50"/>
  <c r="Z24" i="50"/>
  <c r="AA24" i="50"/>
  <c r="AB24" i="50"/>
  <c r="AC24" i="50"/>
  <c r="AD24" i="50"/>
  <c r="AE24" i="50"/>
  <c r="AF24" i="50"/>
  <c r="C24" i="50"/>
  <c r="N1784" i="72" l="1"/>
  <c r="O1784" i="72" s="1"/>
  <c r="N428" i="72"/>
  <c r="O428" i="72" s="1"/>
  <c r="N2813" i="72"/>
  <c r="O2813" i="72" s="1"/>
  <c r="M2814" i="72"/>
  <c r="J2815" i="72"/>
  <c r="M1785" i="72"/>
  <c r="J1786" i="72"/>
  <c r="J430" i="72"/>
  <c r="M429" i="72"/>
  <c r="Q69" i="61"/>
  <c r="R69" i="61" s="1"/>
  <c r="T69" i="61" s="1"/>
  <c r="S69" i="61" s="1"/>
  <c r="F17" i="44"/>
  <c r="N429" i="72" l="1"/>
  <c r="O429" i="72" s="1"/>
  <c r="N1785" i="72"/>
  <c r="O1785" i="72" s="1"/>
  <c r="N2814" i="72"/>
  <c r="O2814" i="72" s="1"/>
  <c r="J2816" i="72"/>
  <c r="M2815" i="72"/>
  <c r="M1786" i="72"/>
  <c r="J1787" i="72"/>
  <c r="M430" i="72"/>
  <c r="J431" i="72"/>
  <c r="Q70" i="61"/>
  <c r="R70" i="61" s="1"/>
  <c r="T70" i="61" s="1"/>
  <c r="S70" i="61" s="1"/>
  <c r="L6" i="44"/>
  <c r="L7" i="44"/>
  <c r="L8" i="44"/>
  <c r="L9" i="44"/>
  <c r="L10" i="44"/>
  <c r="L11" i="44"/>
  <c r="L12" i="44"/>
  <c r="N1786" i="72" l="1"/>
  <c r="O1786" i="72" s="1"/>
  <c r="N430" i="72"/>
  <c r="O430" i="72" s="1"/>
  <c r="N2815" i="72"/>
  <c r="O2815" i="72" s="1"/>
  <c r="J2817" i="72"/>
  <c r="M2816" i="72"/>
  <c r="M1787" i="72"/>
  <c r="J1788" i="72"/>
  <c r="J432" i="72"/>
  <c r="M431" i="72"/>
  <c r="Q71" i="61"/>
  <c r="R71" i="61" s="1"/>
  <c r="T71" i="61" s="1"/>
  <c r="S71" i="61" s="1"/>
  <c r="L5" i="44"/>
  <c r="F5" i="44"/>
  <c r="J4" i="44"/>
  <c r="I4" i="44"/>
  <c r="H4" i="44"/>
  <c r="G4" i="44"/>
  <c r="F4" i="44"/>
  <c r="D3" i="44"/>
  <c r="N431" i="72" l="1"/>
  <c r="O431" i="72" s="1"/>
  <c r="N1787" i="72"/>
  <c r="O1787" i="72" s="1"/>
  <c r="N2816" i="72"/>
  <c r="O2816" i="72" s="1"/>
  <c r="M2817" i="72"/>
  <c r="J2818" i="72"/>
  <c r="M1788" i="72"/>
  <c r="J1789" i="72"/>
  <c r="J433" i="72"/>
  <c r="M432" i="72"/>
  <c r="Q72" i="61"/>
  <c r="R72" i="61" s="1"/>
  <c r="T72" i="61" s="1"/>
  <c r="S72" i="61" s="1"/>
  <c r="D14" i="44"/>
  <c r="D18" i="44"/>
  <c r="D19" i="44"/>
  <c r="D17" i="44"/>
  <c r="D20" i="44"/>
  <c r="D21" i="44"/>
  <c r="D22" i="44"/>
  <c r="D23" i="44"/>
  <c r="D24" i="44"/>
  <c r="D25" i="44"/>
  <c r="D26" i="44"/>
  <c r="D28" i="44"/>
  <c r="D13" i="44"/>
  <c r="D27" i="44"/>
  <c r="D15" i="44"/>
  <c r="D16" i="44"/>
  <c r="D8" i="44"/>
  <c r="D9" i="44"/>
  <c r="D10" i="44"/>
  <c r="D11" i="44"/>
  <c r="D12" i="44"/>
  <c r="D6" i="44"/>
  <c r="D7" i="44"/>
  <c r="C3" i="44"/>
  <c r="D5" i="44"/>
  <c r="N432" i="72" l="1"/>
  <c r="O432" i="72" s="1"/>
  <c r="N2817" i="72"/>
  <c r="O2817" i="72" s="1"/>
  <c r="N1788" i="72"/>
  <c r="O1788" i="72" s="1"/>
  <c r="M2818" i="72"/>
  <c r="J2819" i="72"/>
  <c r="J1790" i="72"/>
  <c r="M1789" i="72"/>
  <c r="J434" i="72"/>
  <c r="M433" i="72"/>
  <c r="Q73" i="61"/>
  <c r="R73" i="61" s="1"/>
  <c r="T73" i="61" s="1"/>
  <c r="S73" i="61" s="1"/>
  <c r="D5" i="49"/>
  <c r="D6" i="49"/>
  <c r="D7" i="49"/>
  <c r="D8" i="49"/>
  <c r="D9" i="49"/>
  <c r="D10" i="49"/>
  <c r="D11" i="49"/>
  <c r="D12" i="49"/>
  <c r="D13" i="49"/>
  <c r="D4" i="49"/>
  <c r="C5" i="49"/>
  <c r="E5" i="49" s="1"/>
  <c r="F5" i="49" s="1"/>
  <c r="C6" i="49"/>
  <c r="E6" i="49" s="1"/>
  <c r="F6" i="49" s="1"/>
  <c r="C7" i="49"/>
  <c r="E7" i="49" s="1"/>
  <c r="F7" i="49" s="1"/>
  <c r="C8" i="49"/>
  <c r="E8" i="49" s="1"/>
  <c r="F8" i="49" s="1"/>
  <c r="C9" i="49"/>
  <c r="E9" i="49" s="1"/>
  <c r="F9" i="49" s="1"/>
  <c r="C10" i="49"/>
  <c r="E10" i="49" s="1"/>
  <c r="F10" i="49" s="1"/>
  <c r="C11" i="49"/>
  <c r="E11" i="49" s="1"/>
  <c r="F11" i="49" s="1"/>
  <c r="C12" i="49"/>
  <c r="E12" i="49" s="1"/>
  <c r="F12" i="49" s="1"/>
  <c r="C13" i="49"/>
  <c r="E13" i="49" s="1"/>
  <c r="F13" i="49" s="1"/>
  <c r="C4" i="49"/>
  <c r="E4" i="49" s="1"/>
  <c r="F4" i="49" s="1"/>
  <c r="C18" i="48"/>
  <c r="E18" i="48" s="1"/>
  <c r="F18" i="48" s="1"/>
  <c r="C19" i="48"/>
  <c r="E19" i="48" s="1"/>
  <c r="F19" i="48" s="1"/>
  <c r="C4" i="48"/>
  <c r="E4" i="48" s="1"/>
  <c r="F4" i="48" s="1"/>
  <c r="C20" i="48"/>
  <c r="E20" i="48" s="1"/>
  <c r="F20" i="48" s="1"/>
  <c r="C5" i="48"/>
  <c r="E5" i="48" s="1"/>
  <c r="F5" i="48" s="1"/>
  <c r="C21" i="48"/>
  <c r="E21" i="48" s="1"/>
  <c r="F21" i="48" s="1"/>
  <c r="C6" i="48"/>
  <c r="E6" i="48" s="1"/>
  <c r="F6" i="48" s="1"/>
  <c r="C23" i="48"/>
  <c r="E23" i="48" s="1"/>
  <c r="F23" i="48" s="1"/>
  <c r="C8" i="48"/>
  <c r="E8" i="48" s="1"/>
  <c r="F8" i="48" s="1"/>
  <c r="C24" i="48"/>
  <c r="E24" i="48" s="1"/>
  <c r="F24" i="48" s="1"/>
  <c r="C9" i="48"/>
  <c r="E9" i="48" s="1"/>
  <c r="F9" i="48" s="1"/>
  <c r="C10" i="48"/>
  <c r="E10" i="48" s="1"/>
  <c r="F10" i="48" s="1"/>
  <c r="C11" i="48"/>
  <c r="E11" i="48" s="1"/>
  <c r="F11" i="48" s="1"/>
  <c r="C14" i="48"/>
  <c r="E14" i="48" s="1"/>
  <c r="F14" i="48" s="1"/>
  <c r="C15" i="48"/>
  <c r="E15" i="48" s="1"/>
  <c r="F15" i="48" s="1"/>
  <c r="C22" i="48"/>
  <c r="E22" i="48" s="1"/>
  <c r="F22" i="48" s="1"/>
  <c r="C7" i="48"/>
  <c r="E7" i="48" s="1"/>
  <c r="F7" i="48" s="1"/>
  <c r="C17" i="48"/>
  <c r="E17" i="48" s="1"/>
  <c r="F17" i="48" s="1"/>
  <c r="C12" i="48"/>
  <c r="E12" i="48" s="1"/>
  <c r="F12" i="48" s="1"/>
  <c r="C13" i="48"/>
  <c r="E13" i="48" s="1"/>
  <c r="F13" i="48" s="1"/>
  <c r="C16" i="48"/>
  <c r="E16" i="48" s="1"/>
  <c r="F16" i="48" s="1"/>
  <c r="D7" i="48"/>
  <c r="D23" i="48"/>
  <c r="D8" i="48"/>
  <c r="D24" i="48"/>
  <c r="D9" i="48"/>
  <c r="D10" i="48"/>
  <c r="D13" i="48"/>
  <c r="D14" i="48"/>
  <c r="D11" i="48"/>
  <c r="D15" i="48"/>
  <c r="D16" i="48"/>
  <c r="D5" i="48"/>
  <c r="D18" i="48"/>
  <c r="D4" i="48"/>
  <c r="D6" i="48"/>
  <c r="D12" i="48"/>
  <c r="D17" i="48"/>
  <c r="D19" i="48"/>
  <c r="D20" i="48"/>
  <c r="D21" i="48"/>
  <c r="D22" i="48"/>
  <c r="D15" i="54"/>
  <c r="J4" i="43"/>
  <c r="I4" i="43"/>
  <c r="H4" i="43"/>
  <c r="G4" i="43"/>
  <c r="F4" i="43"/>
  <c r="D3" i="43"/>
  <c r="D14" i="43" l="1"/>
  <c r="D15" i="43"/>
  <c r="D16" i="43"/>
  <c r="D17" i="43"/>
  <c r="D18" i="43"/>
  <c r="D19" i="43"/>
  <c r="D21" i="43"/>
  <c r="D14" i="54"/>
  <c r="D16" i="54"/>
  <c r="N433" i="72"/>
  <c r="O433" i="72" s="1"/>
  <c r="N1789" i="72"/>
  <c r="O1789" i="72" s="1"/>
  <c r="N2818" i="72"/>
  <c r="O2818" i="72" s="1"/>
  <c r="J2820" i="72"/>
  <c r="M2819" i="72"/>
  <c r="M1790" i="72"/>
  <c r="J1791" i="72"/>
  <c r="M434" i="72"/>
  <c r="J435" i="72"/>
  <c r="Q75" i="61"/>
  <c r="R75" i="61" s="1"/>
  <c r="T75" i="61" s="1"/>
  <c r="S75" i="61" s="1"/>
  <c r="Q74" i="61"/>
  <c r="R74" i="61" s="1"/>
  <c r="T74" i="61" s="1"/>
  <c r="S74" i="61" s="1"/>
  <c r="D7" i="43"/>
  <c r="D13" i="43"/>
  <c r="D11" i="43"/>
  <c r="D12" i="43"/>
  <c r="D10" i="43"/>
  <c r="D5" i="43"/>
  <c r="D6" i="43"/>
  <c r="D8" i="43"/>
  <c r="C3" i="43"/>
  <c r="N434" i="72" l="1"/>
  <c r="O434" i="72" s="1"/>
  <c r="N1790" i="72"/>
  <c r="O1790" i="72" s="1"/>
  <c r="N2819" i="72"/>
  <c r="O2819" i="72" s="1"/>
  <c r="M2820" i="72"/>
  <c r="J2821" i="72"/>
  <c r="M1791" i="72"/>
  <c r="J1792" i="72"/>
  <c r="M435" i="72"/>
  <c r="J436" i="72"/>
  <c r="Q76" i="61"/>
  <c r="R76" i="61" s="1"/>
  <c r="T76" i="61" s="1"/>
  <c r="S76" i="61" s="1"/>
  <c r="D9" i="43"/>
  <c r="N435" i="72" l="1"/>
  <c r="O435" i="72" s="1"/>
  <c r="N1791" i="72"/>
  <c r="O1791" i="72" s="1"/>
  <c r="N2820" i="72"/>
  <c r="O2820" i="72" s="1"/>
  <c r="M2821" i="72"/>
  <c r="J2822" i="72"/>
  <c r="J1793" i="72"/>
  <c r="M1792" i="72"/>
  <c r="J437" i="72"/>
  <c r="M436" i="72"/>
  <c r="Q77" i="61"/>
  <c r="R77" i="61" s="1"/>
  <c r="T77" i="61" s="1"/>
  <c r="S77" i="61" s="1"/>
  <c r="D3" i="41"/>
  <c r="D12" i="41" s="1"/>
  <c r="F13" i="41"/>
  <c r="F35" i="41"/>
  <c r="F30" i="41"/>
  <c r="F32" i="41" s="1"/>
  <c r="F25" i="41"/>
  <c r="F18" i="41"/>
  <c r="F14" i="41"/>
  <c r="F21" i="41" s="1"/>
  <c r="F24" i="41"/>
  <c r="J4" i="41"/>
  <c r="I4" i="41"/>
  <c r="H4" i="41"/>
  <c r="G4" i="41"/>
  <c r="F4" i="41"/>
  <c r="C3" i="41" s="1"/>
  <c r="N2821" i="72" l="1"/>
  <c r="O2821" i="72" s="1"/>
  <c r="N436" i="72"/>
  <c r="O436" i="72" s="1"/>
  <c r="N1792" i="72"/>
  <c r="O1792" i="72" s="1"/>
  <c r="M2822" i="72"/>
  <c r="J2823" i="72"/>
  <c r="M1793" i="72"/>
  <c r="J1794" i="72"/>
  <c r="J438" i="72"/>
  <c r="M437" i="72"/>
  <c r="F31" i="41"/>
  <c r="F33" i="41" s="1"/>
  <c r="F36" i="41"/>
  <c r="D36" i="41" s="1"/>
  <c r="D25" i="41"/>
  <c r="D35" i="41"/>
  <c r="D34" i="41"/>
  <c r="D32" i="41"/>
  <c r="D31" i="41"/>
  <c r="D20" i="41"/>
  <c r="D19" i="41"/>
  <c r="D18" i="41"/>
  <c r="D17" i="41"/>
  <c r="D16" i="41"/>
  <c r="D15" i="41"/>
  <c r="D33" i="41"/>
  <c r="D8" i="41"/>
  <c r="F27" i="41"/>
  <c r="D27" i="41" s="1"/>
  <c r="D21" i="41"/>
  <c r="D30" i="41"/>
  <c r="D14" i="41"/>
  <c r="D13" i="41"/>
  <c r="D28" i="41"/>
  <c r="D11" i="41"/>
  <c r="D29" i="41"/>
  <c r="D10" i="41"/>
  <c r="D9" i="41"/>
  <c r="D24" i="41"/>
  <c r="D6" i="41"/>
  <c r="D7" i="41"/>
  <c r="D5" i="41"/>
  <c r="F22" i="41"/>
  <c r="D22" i="41" s="1"/>
  <c r="N1793" i="72" l="1"/>
  <c r="O1793" i="72" s="1"/>
  <c r="N437" i="72"/>
  <c r="O437" i="72" s="1"/>
  <c r="N2822" i="72"/>
  <c r="O2822" i="72" s="1"/>
  <c r="J2824" i="72"/>
  <c r="M2823" i="72"/>
  <c r="M1794" i="72"/>
  <c r="J1795" i="72"/>
  <c r="M438" i="72"/>
  <c r="J439" i="72"/>
  <c r="Q78" i="61"/>
  <c r="R78" i="61" s="1"/>
  <c r="T78" i="61" s="1"/>
  <c r="S78" i="61" s="1"/>
  <c r="F38" i="41"/>
  <c r="D38" i="41" s="1"/>
  <c r="F37" i="41"/>
  <c r="D37" i="41" s="1"/>
  <c r="F23" i="41"/>
  <c r="D23" i="41" s="1"/>
  <c r="N438" i="72" l="1"/>
  <c r="O438" i="72" s="1"/>
  <c r="N1794" i="72"/>
  <c r="O1794" i="72" s="1"/>
  <c r="N2823" i="72"/>
  <c r="O2823" i="72" s="1"/>
  <c r="J2825" i="72"/>
  <c r="M2824" i="72"/>
  <c r="M1795" i="72"/>
  <c r="J1796" i="72"/>
  <c r="J440" i="72"/>
  <c r="M439" i="72"/>
  <c r="F26" i="41"/>
  <c r="D26" i="41" s="1"/>
  <c r="L5" i="59"/>
  <c r="N439" i="72" l="1"/>
  <c r="O439" i="72" s="1"/>
  <c r="N1795" i="72"/>
  <c r="O1795" i="72" s="1"/>
  <c r="N2824" i="72"/>
  <c r="O2824" i="72" s="1"/>
  <c r="M2825" i="72"/>
  <c r="J2826" i="72"/>
  <c r="M1796" i="72"/>
  <c r="J1797" i="72"/>
  <c r="J441" i="72"/>
  <c r="M440" i="72"/>
  <c r="N440" i="72" l="1"/>
  <c r="O440" i="72" s="1"/>
  <c r="N1796" i="72"/>
  <c r="O1796" i="72" s="1"/>
  <c r="N2825" i="72"/>
  <c r="O2825" i="72" s="1"/>
  <c r="M2826" i="72"/>
  <c r="J2827" i="72"/>
  <c r="J1798" i="72"/>
  <c r="M1797" i="72"/>
  <c r="J442" i="72"/>
  <c r="M441" i="72"/>
  <c r="N441" i="72" l="1"/>
  <c r="O441" i="72" s="1"/>
  <c r="N1797" i="72"/>
  <c r="O1797" i="72" s="1"/>
  <c r="N2826" i="72"/>
  <c r="O2826" i="72" s="1"/>
  <c r="J2828" i="72"/>
  <c r="M2827" i="72"/>
  <c r="M1798" i="72"/>
  <c r="J1799" i="72"/>
  <c r="M442" i="72"/>
  <c r="J443" i="72"/>
  <c r="N1798" i="72" l="1"/>
  <c r="O1798" i="72" s="1"/>
  <c r="N442" i="72"/>
  <c r="O442" i="72" s="1"/>
  <c r="N2827" i="72"/>
  <c r="O2827" i="72" s="1"/>
  <c r="M2828" i="72"/>
  <c r="J2829" i="72"/>
  <c r="M1799" i="72"/>
  <c r="J1800" i="72"/>
  <c r="M443" i="72"/>
  <c r="J444" i="72"/>
  <c r="N443" i="72" l="1"/>
  <c r="O443" i="72" s="1"/>
  <c r="N1799" i="72"/>
  <c r="O1799" i="72" s="1"/>
  <c r="N2828" i="72"/>
  <c r="O2828" i="72" s="1"/>
  <c r="M2829" i="72"/>
  <c r="J2830" i="72"/>
  <c r="J1801" i="72"/>
  <c r="M1800" i="72"/>
  <c r="J445" i="72"/>
  <c r="M444" i="72"/>
  <c r="N444" i="72" l="1"/>
  <c r="O444" i="72" s="1"/>
  <c r="N1800" i="72"/>
  <c r="O1800" i="72" s="1"/>
  <c r="N2829" i="72"/>
  <c r="O2829" i="72" s="1"/>
  <c r="M2830" i="72"/>
  <c r="J2831" i="72"/>
  <c r="M1801" i="72"/>
  <c r="J1802" i="72"/>
  <c r="J446" i="72"/>
  <c r="M445" i="72"/>
  <c r="N445" i="72" l="1"/>
  <c r="O445" i="72" s="1"/>
  <c r="N1801" i="72"/>
  <c r="O1801" i="72" s="1"/>
  <c r="N2830" i="72"/>
  <c r="O2830" i="72" s="1"/>
  <c r="J2832" i="72"/>
  <c r="M2831" i="72"/>
  <c r="M1802" i="72"/>
  <c r="J1803" i="72"/>
  <c r="M446" i="72"/>
  <c r="J447" i="72"/>
  <c r="N446" i="72" l="1"/>
  <c r="O446" i="72" s="1"/>
  <c r="N1802" i="72"/>
  <c r="O1802" i="72" s="1"/>
  <c r="N2831" i="72"/>
  <c r="O2831" i="72" s="1"/>
  <c r="J2833" i="72"/>
  <c r="M2832" i="72"/>
  <c r="M1803" i="72"/>
  <c r="J1804" i="72"/>
  <c r="J448" i="72"/>
  <c r="M447" i="72"/>
  <c r="N447" i="72" l="1"/>
  <c r="O447" i="72" s="1"/>
  <c r="N1803" i="72"/>
  <c r="O1803" i="72" s="1"/>
  <c r="N2832" i="72"/>
  <c r="O2832" i="72" s="1"/>
  <c r="M2833" i="72"/>
  <c r="J2834" i="72"/>
  <c r="M1804" i="72"/>
  <c r="J1805" i="72"/>
  <c r="J449" i="72"/>
  <c r="M448" i="72"/>
  <c r="N1804" i="72" l="1"/>
  <c r="O1804" i="72" s="1"/>
  <c r="N448" i="72"/>
  <c r="O448" i="72" s="1"/>
  <c r="N2833" i="72"/>
  <c r="O2833" i="72" s="1"/>
  <c r="M2834" i="72"/>
  <c r="J2835" i="72"/>
  <c r="J1806" i="72"/>
  <c r="M1805" i="72"/>
  <c r="J450" i="72"/>
  <c r="M449" i="72"/>
  <c r="N449" i="72" l="1"/>
  <c r="O449" i="72" s="1"/>
  <c r="N1805" i="72"/>
  <c r="O1805" i="72" s="1"/>
  <c r="N2834" i="72"/>
  <c r="O2834" i="72" s="1"/>
  <c r="J2836" i="72"/>
  <c r="M2835" i="72"/>
  <c r="M1806" i="72"/>
  <c r="J1807" i="72"/>
  <c r="M450" i="72"/>
  <c r="J451" i="72"/>
  <c r="N450" i="72" l="1"/>
  <c r="O450" i="72" s="1"/>
  <c r="N1806" i="72"/>
  <c r="O1806" i="72" s="1"/>
  <c r="N2835" i="72"/>
  <c r="O2835" i="72" s="1"/>
  <c r="M2836" i="72"/>
  <c r="J2837" i="72"/>
  <c r="M1807" i="72"/>
  <c r="J1808" i="72"/>
  <c r="M451" i="72"/>
  <c r="J452" i="72"/>
  <c r="N451" i="72" l="1"/>
  <c r="O451" i="72" s="1"/>
  <c r="N1807" i="72"/>
  <c r="O1807" i="72" s="1"/>
  <c r="N2836" i="72"/>
  <c r="O2836" i="72" s="1"/>
  <c r="M2837" i="72"/>
  <c r="J2838" i="72"/>
  <c r="J1809" i="72"/>
  <c r="M1808" i="72"/>
  <c r="J453" i="72"/>
  <c r="M452" i="72"/>
  <c r="N452" i="72" l="1"/>
  <c r="O452" i="72" s="1"/>
  <c r="N1808" i="72"/>
  <c r="O1808" i="72" s="1"/>
  <c r="N2837" i="72"/>
  <c r="O2837" i="72" s="1"/>
  <c r="M2838" i="72"/>
  <c r="J2839" i="72"/>
  <c r="M1809" i="72"/>
  <c r="J1810" i="72"/>
  <c r="J454" i="72"/>
  <c r="M453" i="72"/>
  <c r="N453" i="72" l="1"/>
  <c r="O453" i="72" s="1"/>
  <c r="N1809" i="72"/>
  <c r="O1809" i="72" s="1"/>
  <c r="N2838" i="72"/>
  <c r="O2838" i="72" s="1"/>
  <c r="J2840" i="72"/>
  <c r="M2839" i="72"/>
  <c r="M1810" i="72"/>
  <c r="J1811" i="72"/>
  <c r="M454" i="72"/>
  <c r="J455" i="72"/>
  <c r="N454" i="72" l="1"/>
  <c r="O454" i="72" s="1"/>
  <c r="N1810" i="72"/>
  <c r="O1810" i="72" s="1"/>
  <c r="N2839" i="72"/>
  <c r="O2839" i="72" s="1"/>
  <c r="J2841" i="72"/>
  <c r="M2840" i="72"/>
  <c r="M1811" i="72"/>
  <c r="J1812" i="72"/>
  <c r="J456" i="72"/>
  <c r="M455" i="72"/>
  <c r="N455" i="72" l="1"/>
  <c r="O455" i="72" s="1"/>
  <c r="N1811" i="72"/>
  <c r="O1811" i="72" s="1"/>
  <c r="N2840" i="72"/>
  <c r="O2840" i="72" s="1"/>
  <c r="M2841" i="72"/>
  <c r="J2842" i="72"/>
  <c r="M1812" i="72"/>
  <c r="J1813" i="72"/>
  <c r="J457" i="72"/>
  <c r="M456" i="72"/>
  <c r="N1812" i="72" l="1"/>
  <c r="O1812" i="72" s="1"/>
  <c r="N456" i="72"/>
  <c r="O456" i="72" s="1"/>
  <c r="N2841" i="72"/>
  <c r="O2841" i="72" s="1"/>
  <c r="M2842" i="72"/>
  <c r="J2843" i="72"/>
  <c r="J1814" i="72"/>
  <c r="M1813" i="72"/>
  <c r="J458" i="72"/>
  <c r="M457" i="72"/>
  <c r="N457" i="72" l="1"/>
  <c r="O457" i="72" s="1"/>
  <c r="N1813" i="72"/>
  <c r="O1813" i="72" s="1"/>
  <c r="N2842" i="72"/>
  <c r="O2842" i="72" s="1"/>
  <c r="J2844" i="72"/>
  <c r="M2843" i="72"/>
  <c r="M1814" i="72"/>
  <c r="J1815" i="72"/>
  <c r="M458" i="72"/>
  <c r="J459" i="72"/>
  <c r="N458" i="72" l="1"/>
  <c r="O458" i="72" s="1"/>
  <c r="N1814" i="72"/>
  <c r="O1814" i="72" s="1"/>
  <c r="N2843" i="72"/>
  <c r="O2843" i="72" s="1"/>
  <c r="M2844" i="72"/>
  <c r="J2845" i="72"/>
  <c r="M1815" i="72"/>
  <c r="J1816" i="72"/>
  <c r="M459" i="72"/>
  <c r="J460" i="72"/>
  <c r="N459" i="72" l="1"/>
  <c r="O459" i="72" s="1"/>
  <c r="N1815" i="72"/>
  <c r="O1815" i="72" s="1"/>
  <c r="N2844" i="72"/>
  <c r="O2844" i="72" s="1"/>
  <c r="M2845" i="72"/>
  <c r="J2846" i="72"/>
  <c r="J1817" i="72"/>
  <c r="M1816" i="72"/>
  <c r="J461" i="72"/>
  <c r="M460" i="72"/>
  <c r="N1816" i="72" l="1"/>
  <c r="O1816" i="72" s="1"/>
  <c r="N460" i="72"/>
  <c r="O460" i="72" s="1"/>
  <c r="N2845" i="72"/>
  <c r="O2845" i="72" s="1"/>
  <c r="M2846" i="72"/>
  <c r="J2847" i="72"/>
  <c r="J1818" i="72"/>
  <c r="M1817" i="72"/>
  <c r="J462" i="72"/>
  <c r="M461" i="72"/>
  <c r="N461" i="72" l="1"/>
  <c r="O461" i="72" s="1"/>
  <c r="N1817" i="72"/>
  <c r="O1817" i="72" s="1"/>
  <c r="N2846" i="72"/>
  <c r="O2846" i="72" s="1"/>
  <c r="J2848" i="72"/>
  <c r="M2847" i="72"/>
  <c r="M1818" i="72"/>
  <c r="J1819" i="72"/>
  <c r="M462" i="72"/>
  <c r="J463" i="72"/>
  <c r="N462" i="72" l="1"/>
  <c r="O462" i="72" s="1"/>
  <c r="N1818" i="72"/>
  <c r="O1818" i="72" s="1"/>
  <c r="N2847" i="72"/>
  <c r="O2847" i="72" s="1"/>
  <c r="J2849" i="72"/>
  <c r="M2848" i="72"/>
  <c r="M1819" i="72"/>
  <c r="J1820" i="72"/>
  <c r="J464" i="72"/>
  <c r="M463" i="72"/>
  <c r="N463" i="72" l="1"/>
  <c r="O463" i="72" s="1"/>
  <c r="N1819" i="72"/>
  <c r="O1819" i="72" s="1"/>
  <c r="N2848" i="72"/>
  <c r="O2848" i="72" s="1"/>
  <c r="M2849" i="72"/>
  <c r="J2850" i="72"/>
  <c r="M1820" i="72"/>
  <c r="J1821" i="72"/>
  <c r="J465" i="72"/>
  <c r="M464" i="72"/>
  <c r="N464" i="72" l="1"/>
  <c r="O464" i="72" s="1"/>
  <c r="N1820" i="72"/>
  <c r="O1820" i="72" s="1"/>
  <c r="N2849" i="72"/>
  <c r="O2849" i="72" s="1"/>
  <c r="M2850" i="72"/>
  <c r="J2851" i="72"/>
  <c r="J1822" i="72"/>
  <c r="M1821" i="72"/>
  <c r="J466" i="72"/>
  <c r="M465" i="72"/>
  <c r="N465" i="72" l="1"/>
  <c r="O465" i="72" s="1"/>
  <c r="N1821" i="72"/>
  <c r="O1821" i="72" s="1"/>
  <c r="N2850" i="72"/>
  <c r="O2850" i="72" s="1"/>
  <c r="J2852" i="72"/>
  <c r="M2851" i="72"/>
  <c r="M1822" i="72"/>
  <c r="J1823" i="72"/>
  <c r="M466" i="72"/>
  <c r="J467" i="72"/>
  <c r="N1822" i="72" l="1"/>
  <c r="O1822" i="72" s="1"/>
  <c r="N466" i="72"/>
  <c r="O466" i="72" s="1"/>
  <c r="N2851" i="72"/>
  <c r="O2851" i="72" s="1"/>
  <c r="M2852" i="72"/>
  <c r="J2853" i="72"/>
  <c r="M1823" i="72"/>
  <c r="J1824" i="72"/>
  <c r="M467" i="72"/>
  <c r="J468" i="72"/>
  <c r="N1823" i="72" l="1"/>
  <c r="O1823" i="72" s="1"/>
  <c r="N467" i="72"/>
  <c r="O467" i="72" s="1"/>
  <c r="N2852" i="72"/>
  <c r="O2852" i="72" s="1"/>
  <c r="M2853" i="72"/>
  <c r="J2854" i="72"/>
  <c r="J1825" i="72"/>
  <c r="M1824" i="72"/>
  <c r="J469" i="72"/>
  <c r="M468" i="72"/>
  <c r="N468" i="72" l="1"/>
  <c r="O468" i="72" s="1"/>
  <c r="N1824" i="72"/>
  <c r="O1824" i="72" s="1"/>
  <c r="N2853" i="72"/>
  <c r="O2853" i="72" s="1"/>
  <c r="M2854" i="72"/>
  <c r="J2855" i="72"/>
  <c r="M1825" i="72"/>
  <c r="J1826" i="72"/>
  <c r="J470" i="72"/>
  <c r="M469" i="72"/>
  <c r="N469" i="72" l="1"/>
  <c r="O469" i="72" s="1"/>
  <c r="N1825" i="72"/>
  <c r="O1825" i="72" s="1"/>
  <c r="N2854" i="72"/>
  <c r="O2854" i="72" s="1"/>
  <c r="J2856" i="72"/>
  <c r="M2855" i="72"/>
  <c r="M1826" i="72"/>
  <c r="J1827" i="72"/>
  <c r="M470" i="72"/>
  <c r="J471" i="72"/>
  <c r="N470" i="72" l="1"/>
  <c r="O470" i="72" s="1"/>
  <c r="N1826" i="72"/>
  <c r="O1826" i="72" s="1"/>
  <c r="N2855" i="72"/>
  <c r="O2855" i="72" s="1"/>
  <c r="J2857" i="72"/>
  <c r="M2856" i="72"/>
  <c r="M1827" i="72"/>
  <c r="J1828" i="72"/>
  <c r="J472" i="72"/>
  <c r="M471" i="72"/>
  <c r="N1827" i="72" l="1"/>
  <c r="O1827" i="72" s="1"/>
  <c r="N471" i="72"/>
  <c r="O471" i="72" s="1"/>
  <c r="N2856" i="72"/>
  <c r="O2856" i="72" s="1"/>
  <c r="M2857" i="72"/>
  <c r="J2858" i="72"/>
  <c r="M1828" i="72"/>
  <c r="J1829" i="72"/>
  <c r="J473" i="72"/>
  <c r="M472" i="72"/>
  <c r="N472" i="72" l="1"/>
  <c r="O472" i="72" s="1"/>
  <c r="N1828" i="72"/>
  <c r="O1828" i="72" s="1"/>
  <c r="N2857" i="72"/>
  <c r="O2857" i="72" s="1"/>
  <c r="M2858" i="72"/>
  <c r="J2859" i="72"/>
  <c r="J1830" i="72"/>
  <c r="M1829" i="72"/>
  <c r="J474" i="72"/>
  <c r="M473" i="72"/>
  <c r="N473" i="72" l="1"/>
  <c r="O473" i="72" s="1"/>
  <c r="N1829" i="72"/>
  <c r="O1829" i="72" s="1"/>
  <c r="N2858" i="72"/>
  <c r="O2858" i="72" s="1"/>
  <c r="J2860" i="72"/>
  <c r="M2859" i="72"/>
  <c r="M1830" i="72"/>
  <c r="J1831" i="72"/>
  <c r="M474" i="72"/>
  <c r="J475" i="72"/>
  <c r="N474" i="72" l="1"/>
  <c r="O474" i="72" s="1"/>
  <c r="N1830" i="72"/>
  <c r="O1830" i="72" s="1"/>
  <c r="N2859" i="72"/>
  <c r="O2859" i="72" s="1"/>
  <c r="M2860" i="72"/>
  <c r="J2861" i="72"/>
  <c r="M1831" i="72"/>
  <c r="J1832" i="72"/>
  <c r="M475" i="72"/>
  <c r="J476" i="72"/>
  <c r="N475" i="72" l="1"/>
  <c r="O475" i="72" s="1"/>
  <c r="N1831" i="72"/>
  <c r="O1831" i="72" s="1"/>
  <c r="N2860" i="72"/>
  <c r="O2860" i="72" s="1"/>
  <c r="M2861" i="72"/>
  <c r="J2862" i="72"/>
  <c r="J1833" i="72"/>
  <c r="M1832" i="72"/>
  <c r="J477" i="72"/>
  <c r="M476" i="72"/>
  <c r="N476" i="72" l="1"/>
  <c r="O476" i="72" s="1"/>
  <c r="N1832" i="72"/>
  <c r="O1832" i="72" s="1"/>
  <c r="N2861" i="72"/>
  <c r="O2861" i="72" s="1"/>
  <c r="M2862" i="72"/>
  <c r="J2863" i="72"/>
  <c r="M1833" i="72"/>
  <c r="J1834" i="72"/>
  <c r="J478" i="72"/>
  <c r="M477" i="72"/>
  <c r="N477" i="72" l="1"/>
  <c r="O477" i="72" s="1"/>
  <c r="N1833" i="72"/>
  <c r="O1833" i="72" s="1"/>
  <c r="N2862" i="72"/>
  <c r="O2862" i="72" s="1"/>
  <c r="J2864" i="72"/>
  <c r="M2863" i="72"/>
  <c r="M1834" i="72"/>
  <c r="J1835" i="72"/>
  <c r="M478" i="72"/>
  <c r="J479" i="72"/>
  <c r="N478" i="72" l="1"/>
  <c r="O478" i="72" s="1"/>
  <c r="N1834" i="72"/>
  <c r="O1834" i="72" s="1"/>
  <c r="N2863" i="72"/>
  <c r="O2863" i="72" s="1"/>
  <c r="J2865" i="72"/>
  <c r="M2864" i="72"/>
  <c r="J1836" i="72"/>
  <c r="M1835" i="72"/>
  <c r="J480" i="72"/>
  <c r="M479" i="72"/>
  <c r="N479" i="72" l="1"/>
  <c r="O479" i="72" s="1"/>
  <c r="N1835" i="72"/>
  <c r="O1835" i="72" s="1"/>
  <c r="N2864" i="72"/>
  <c r="O2864" i="72" s="1"/>
  <c r="M2865" i="72"/>
  <c r="J2866" i="72"/>
  <c r="M1836" i="72"/>
  <c r="J1837" i="72"/>
  <c r="J481" i="72"/>
  <c r="M480" i="72"/>
  <c r="N480" i="72" l="1"/>
  <c r="O480" i="72" s="1"/>
  <c r="N1836" i="72"/>
  <c r="O1836" i="72" s="1"/>
  <c r="N2865" i="72"/>
  <c r="O2865" i="72" s="1"/>
  <c r="M2866" i="72"/>
  <c r="J2867" i="72"/>
  <c r="J1838" i="72"/>
  <c r="M1837" i="72"/>
  <c r="J482" i="72"/>
  <c r="M481" i="72"/>
  <c r="N481" i="72" l="1"/>
  <c r="O481" i="72" s="1"/>
  <c r="N1837" i="72"/>
  <c r="O1837" i="72" s="1"/>
  <c r="N2866" i="72"/>
  <c r="O2866" i="72" s="1"/>
  <c r="J2868" i="72"/>
  <c r="M2867" i="72"/>
  <c r="M1838" i="72"/>
  <c r="J1839" i="72"/>
  <c r="M482" i="72"/>
  <c r="J483" i="72"/>
  <c r="N482" i="72" l="1"/>
  <c r="O482" i="72" s="1"/>
  <c r="N1838" i="72"/>
  <c r="O1838" i="72" s="1"/>
  <c r="N2867" i="72"/>
  <c r="O2867" i="72" s="1"/>
  <c r="M2868" i="72"/>
  <c r="J2869" i="72"/>
  <c r="M1839" i="72"/>
  <c r="J1840" i="72"/>
  <c r="M483" i="72"/>
  <c r="J484" i="72"/>
  <c r="N483" i="72" l="1"/>
  <c r="O483" i="72" s="1"/>
  <c r="N1839" i="72"/>
  <c r="O1839" i="72" s="1"/>
  <c r="N2868" i="72"/>
  <c r="O2868" i="72" s="1"/>
  <c r="M2869" i="72"/>
  <c r="J2870" i="72"/>
  <c r="J1841" i="72"/>
  <c r="M1840" i="72"/>
  <c r="J485" i="72"/>
  <c r="M484" i="72"/>
  <c r="N484" i="72" l="1"/>
  <c r="O484" i="72" s="1"/>
  <c r="N1840" i="72"/>
  <c r="O1840" i="72" s="1"/>
  <c r="N2869" i="72"/>
  <c r="O2869" i="72" s="1"/>
  <c r="M2870" i="72"/>
  <c r="J2871" i="72"/>
  <c r="J1842" i="72"/>
  <c r="M1841" i="72"/>
  <c r="J486" i="72"/>
  <c r="M485" i="72"/>
  <c r="N485" i="72" l="1"/>
  <c r="O485" i="72" s="1"/>
  <c r="N1841" i="72"/>
  <c r="O1841" i="72" s="1"/>
  <c r="N2870" i="72"/>
  <c r="O2870" i="72" s="1"/>
  <c r="J2872" i="72"/>
  <c r="M2871" i="72"/>
  <c r="M1842" i="72"/>
  <c r="J1843" i="72"/>
  <c r="M486" i="72"/>
  <c r="J487" i="72"/>
  <c r="N486" i="72" l="1"/>
  <c r="O486" i="72" s="1"/>
  <c r="N1842" i="72"/>
  <c r="O1842" i="72" s="1"/>
  <c r="N2871" i="72"/>
  <c r="O2871" i="72" s="1"/>
  <c r="J2873" i="72"/>
  <c r="M2872" i="72"/>
  <c r="M1843" i="72"/>
  <c r="J1844" i="72"/>
  <c r="J488" i="72"/>
  <c r="M487" i="72"/>
  <c r="N487" i="72" l="1"/>
  <c r="O487" i="72" s="1"/>
  <c r="N1843" i="72"/>
  <c r="O1843" i="72" s="1"/>
  <c r="N2872" i="72"/>
  <c r="O2872" i="72" s="1"/>
  <c r="M2873" i="72"/>
  <c r="J2874" i="72"/>
  <c r="M1844" i="72"/>
  <c r="J1845" i="72"/>
  <c r="J489" i="72"/>
  <c r="M488" i="72"/>
  <c r="N1844" i="72" l="1"/>
  <c r="O1844" i="72" s="1"/>
  <c r="N488" i="72"/>
  <c r="O488" i="72" s="1"/>
  <c r="N2873" i="72"/>
  <c r="O2873" i="72" s="1"/>
  <c r="M2874" i="72"/>
  <c r="J2875" i="72"/>
  <c r="J1846" i="72"/>
  <c r="M1845" i="72"/>
  <c r="J490" i="72"/>
  <c r="M489" i="72"/>
  <c r="N489" i="72" l="1"/>
  <c r="O489" i="72" s="1"/>
  <c r="N2874" i="72"/>
  <c r="O2874" i="72" s="1"/>
  <c r="N1845" i="72"/>
  <c r="O1845" i="72" s="1"/>
  <c r="J2876" i="72"/>
  <c r="M2875" i="72"/>
  <c r="M1846" i="72"/>
  <c r="J1847" i="72"/>
  <c r="M490" i="72"/>
  <c r="J491" i="72"/>
  <c r="N490" i="72" l="1"/>
  <c r="O490" i="72" s="1"/>
  <c r="N1846" i="72"/>
  <c r="O1846" i="72" s="1"/>
  <c r="N2875" i="72"/>
  <c r="O2875" i="72" s="1"/>
  <c r="M2876" i="72"/>
  <c r="J2877" i="72"/>
  <c r="M1847" i="72"/>
  <c r="J1848" i="72"/>
  <c r="M491" i="72"/>
  <c r="J492" i="72"/>
  <c r="N491" i="72" l="1"/>
  <c r="O491" i="72" s="1"/>
  <c r="N1847" i="72"/>
  <c r="O1847" i="72" s="1"/>
  <c r="N2876" i="72"/>
  <c r="O2876" i="72" s="1"/>
  <c r="M2877" i="72"/>
  <c r="J2878" i="72"/>
  <c r="J1849" i="72"/>
  <c r="M1848" i="72"/>
  <c r="J493" i="72"/>
  <c r="M492" i="72"/>
  <c r="N492" i="72" l="1"/>
  <c r="O492" i="72" s="1"/>
  <c r="N1848" i="72"/>
  <c r="O1848" i="72" s="1"/>
  <c r="N2877" i="72"/>
  <c r="O2877" i="72" s="1"/>
  <c r="M2878" i="72"/>
  <c r="J2879" i="72"/>
  <c r="M1849" i="72"/>
  <c r="J1850" i="72"/>
  <c r="J494" i="72"/>
  <c r="M493" i="72"/>
  <c r="N493" i="72" l="1"/>
  <c r="O493" i="72" s="1"/>
  <c r="N1849" i="72"/>
  <c r="O1849" i="72" s="1"/>
  <c r="N2878" i="72"/>
  <c r="O2878" i="72" s="1"/>
  <c r="J2880" i="72"/>
  <c r="M2879" i="72"/>
  <c r="M1850" i="72"/>
  <c r="J1851" i="72"/>
  <c r="M494" i="72"/>
  <c r="J495" i="72"/>
  <c r="N1850" i="72" l="1"/>
  <c r="O1850" i="72" s="1"/>
  <c r="N494" i="72"/>
  <c r="O494" i="72" s="1"/>
  <c r="N2879" i="72"/>
  <c r="O2879" i="72" s="1"/>
  <c r="J2881" i="72"/>
  <c r="M2880" i="72"/>
  <c r="J1852" i="72"/>
  <c r="M1851" i="72"/>
  <c r="J496" i="72"/>
  <c r="M495" i="72"/>
  <c r="N495" i="72" l="1"/>
  <c r="O495" i="72" s="1"/>
  <c r="N1851" i="72"/>
  <c r="O1851" i="72" s="1"/>
  <c r="N2880" i="72"/>
  <c r="O2880" i="72" s="1"/>
  <c r="M2881" i="72"/>
  <c r="J2882" i="72"/>
  <c r="M1852" i="72"/>
  <c r="J1853" i="72"/>
  <c r="J497" i="72"/>
  <c r="M496" i="72"/>
  <c r="N496" i="72" l="1"/>
  <c r="O496" i="72" s="1"/>
  <c r="N1852" i="72"/>
  <c r="O1852" i="72" s="1"/>
  <c r="N2881" i="72"/>
  <c r="O2881" i="72" s="1"/>
  <c r="M2882" i="72"/>
  <c r="J2883" i="72"/>
  <c r="J1854" i="72"/>
  <c r="M1853" i="72"/>
  <c r="J498" i="72"/>
  <c r="M497" i="72"/>
  <c r="N497" i="72" l="1"/>
  <c r="O497" i="72" s="1"/>
  <c r="N1853" i="72"/>
  <c r="O1853" i="72" s="1"/>
  <c r="N2882" i="72"/>
  <c r="O2882" i="72" s="1"/>
  <c r="J2884" i="72"/>
  <c r="M2883" i="72"/>
  <c r="M1854" i="72"/>
  <c r="J1855" i="72"/>
  <c r="M498" i="72"/>
  <c r="J499" i="72"/>
  <c r="N1854" i="72" l="1"/>
  <c r="O1854" i="72" s="1"/>
  <c r="N498" i="72"/>
  <c r="O498" i="72" s="1"/>
  <c r="N2883" i="72"/>
  <c r="O2883" i="72" s="1"/>
  <c r="M2884" i="72"/>
  <c r="J2885" i="72"/>
  <c r="M1855" i="72"/>
  <c r="J1856" i="72"/>
  <c r="M499" i="72"/>
  <c r="J500" i="72"/>
  <c r="N499" i="72" l="1"/>
  <c r="O499" i="72" s="1"/>
  <c r="N1855" i="72"/>
  <c r="O1855" i="72" s="1"/>
  <c r="N2884" i="72"/>
  <c r="O2884" i="72" s="1"/>
  <c r="M2885" i="72"/>
  <c r="J2886" i="72"/>
  <c r="J1857" i="72"/>
  <c r="M1856" i="72"/>
  <c r="J501" i="72"/>
  <c r="M500" i="72"/>
  <c r="N500" i="72" l="1"/>
  <c r="O500" i="72" s="1"/>
  <c r="N1856" i="72"/>
  <c r="O1856" i="72" s="1"/>
  <c r="N2885" i="72"/>
  <c r="O2885" i="72" s="1"/>
  <c r="M2886" i="72"/>
  <c r="J2887" i="72"/>
  <c r="J1858" i="72"/>
  <c r="M1857" i="72"/>
  <c r="J502" i="72"/>
  <c r="M501" i="72"/>
  <c r="N501" i="72" l="1"/>
  <c r="O501" i="72" s="1"/>
  <c r="N1857" i="72"/>
  <c r="O1857" i="72" s="1"/>
  <c r="N2886" i="72"/>
  <c r="O2886" i="72" s="1"/>
  <c r="J2888" i="72"/>
  <c r="M2887" i="72"/>
  <c r="M1858" i="72"/>
  <c r="J1859" i="72"/>
  <c r="M502" i="72"/>
  <c r="J503" i="72"/>
  <c r="N502" i="72" l="1"/>
  <c r="O502" i="72" s="1"/>
  <c r="N1858" i="72"/>
  <c r="O1858" i="72" s="1"/>
  <c r="N2887" i="72"/>
  <c r="O2887" i="72" s="1"/>
  <c r="J2889" i="72"/>
  <c r="M2888" i="72"/>
  <c r="M1859" i="72"/>
  <c r="J1860" i="72"/>
  <c r="J504" i="72"/>
  <c r="M503" i="72"/>
  <c r="N503" i="72" l="1"/>
  <c r="O503" i="72" s="1"/>
  <c r="N1859" i="72"/>
  <c r="O1859" i="72" s="1"/>
  <c r="N2888" i="72"/>
  <c r="O2888" i="72" s="1"/>
  <c r="M2889" i="72"/>
  <c r="J2890" i="72"/>
  <c r="M1860" i="72"/>
  <c r="J1861" i="72"/>
  <c r="J505" i="72"/>
  <c r="M504" i="72"/>
  <c r="N504" i="72" l="1"/>
  <c r="O504" i="72" s="1"/>
  <c r="N1860" i="72"/>
  <c r="O1860" i="72" s="1"/>
  <c r="N2889" i="72"/>
  <c r="O2889" i="72" s="1"/>
  <c r="M2890" i="72"/>
  <c r="J2891" i="72"/>
  <c r="J1862" i="72"/>
  <c r="M1861" i="72"/>
  <c r="J506" i="72"/>
  <c r="M505" i="72"/>
  <c r="N505" i="72" l="1"/>
  <c r="O505" i="72" s="1"/>
  <c r="N1861" i="72"/>
  <c r="O1861" i="72" s="1"/>
  <c r="N2890" i="72"/>
  <c r="O2890" i="72" s="1"/>
  <c r="J2892" i="72"/>
  <c r="M2891" i="72"/>
  <c r="M1862" i="72"/>
  <c r="J1863" i="72"/>
  <c r="M506" i="72"/>
  <c r="J507" i="72"/>
  <c r="N506" i="72" l="1"/>
  <c r="O506" i="72" s="1"/>
  <c r="N1862" i="72"/>
  <c r="O1862" i="72" s="1"/>
  <c r="N2891" i="72"/>
  <c r="O2891" i="72" s="1"/>
  <c r="M2892" i="72"/>
  <c r="J2893" i="72"/>
  <c r="M1863" i="72"/>
  <c r="J1864" i="72"/>
  <c r="M507" i="72"/>
  <c r="J508" i="72"/>
  <c r="N507" i="72" l="1"/>
  <c r="O507" i="72" s="1"/>
  <c r="N1863" i="72"/>
  <c r="O1863" i="72" s="1"/>
  <c r="N2892" i="72"/>
  <c r="O2892" i="72" s="1"/>
  <c r="M2893" i="72"/>
  <c r="J2894" i="72"/>
  <c r="J1865" i="72"/>
  <c r="M1864" i="72"/>
  <c r="J509" i="72"/>
  <c r="M508" i="72"/>
  <c r="N508" i="72" l="1"/>
  <c r="O508" i="72" s="1"/>
  <c r="N1864" i="72"/>
  <c r="O1864" i="72" s="1"/>
  <c r="N2893" i="72"/>
  <c r="O2893" i="72" s="1"/>
  <c r="M2894" i="72"/>
  <c r="J2895" i="72"/>
  <c r="J1866" i="72"/>
  <c r="M1865" i="72"/>
  <c r="J510" i="72"/>
  <c r="M509" i="72"/>
  <c r="N509" i="72" l="1"/>
  <c r="O509" i="72" s="1"/>
  <c r="N1865" i="72"/>
  <c r="O1865" i="72" s="1"/>
  <c r="N2894" i="72"/>
  <c r="O2894" i="72" s="1"/>
  <c r="J2896" i="72"/>
  <c r="M2895" i="72"/>
  <c r="M1866" i="72"/>
  <c r="J1867" i="72"/>
  <c r="M510" i="72"/>
  <c r="J511" i="72"/>
  <c r="N510" i="72" l="1"/>
  <c r="O510" i="72" s="1"/>
  <c r="N1866" i="72"/>
  <c r="O1866" i="72" s="1"/>
  <c r="N2895" i="72"/>
  <c r="O2895" i="72" s="1"/>
  <c r="J2897" i="72"/>
  <c r="M2896" i="72"/>
  <c r="J1868" i="72"/>
  <c r="M1867" i="72"/>
  <c r="J512" i="72"/>
  <c r="M511" i="72"/>
  <c r="N511" i="72" l="1"/>
  <c r="O511" i="72" s="1"/>
  <c r="N1867" i="72"/>
  <c r="O1867" i="72" s="1"/>
  <c r="N2896" i="72"/>
  <c r="O2896" i="72" s="1"/>
  <c r="M2897" i="72"/>
  <c r="J2898" i="72"/>
  <c r="M1868" i="72"/>
  <c r="J1869" i="72"/>
  <c r="J513" i="72"/>
  <c r="M512" i="72"/>
  <c r="N512" i="72" l="1"/>
  <c r="O512" i="72" s="1"/>
  <c r="N1868" i="72"/>
  <c r="O1868" i="72" s="1"/>
  <c r="N2897" i="72"/>
  <c r="O2897" i="72" s="1"/>
  <c r="M2898" i="72"/>
  <c r="J2899" i="72"/>
  <c r="J1870" i="72"/>
  <c r="M1869" i="72"/>
  <c r="J514" i="72"/>
  <c r="M513" i="72"/>
  <c r="N513" i="72" l="1"/>
  <c r="O513" i="72" s="1"/>
  <c r="N1869" i="72"/>
  <c r="O1869" i="72" s="1"/>
  <c r="N2898" i="72"/>
  <c r="O2898" i="72" s="1"/>
  <c r="J2900" i="72"/>
  <c r="M2899" i="72"/>
  <c r="M1870" i="72"/>
  <c r="J1871" i="72"/>
  <c r="M514" i="72"/>
  <c r="J515" i="72"/>
  <c r="N514" i="72" l="1"/>
  <c r="O514" i="72" s="1"/>
  <c r="N1870" i="72"/>
  <c r="O1870" i="72" s="1"/>
  <c r="N2899" i="72"/>
  <c r="O2899" i="72" s="1"/>
  <c r="M2900" i="72"/>
  <c r="J2901" i="72"/>
  <c r="M1871" i="72"/>
  <c r="J1872" i="72"/>
  <c r="M515" i="72"/>
  <c r="J516" i="72"/>
  <c r="N515" i="72" l="1"/>
  <c r="O515" i="72" s="1"/>
  <c r="N1871" i="72"/>
  <c r="O1871" i="72" s="1"/>
  <c r="N2900" i="72"/>
  <c r="O2900" i="72" s="1"/>
  <c r="M2901" i="72"/>
  <c r="J2902" i="72"/>
  <c r="J1873" i="72"/>
  <c r="M1872" i="72"/>
  <c r="J517" i="72"/>
  <c r="M516" i="72"/>
  <c r="N516" i="72" l="1"/>
  <c r="O516" i="72" s="1"/>
  <c r="N1872" i="72"/>
  <c r="O1872" i="72" s="1"/>
  <c r="N2901" i="72"/>
  <c r="O2901" i="72" s="1"/>
  <c r="M2902" i="72"/>
  <c r="J2903" i="72"/>
  <c r="M1873" i="72"/>
  <c r="J1874" i="72"/>
  <c r="J518" i="72"/>
  <c r="M517" i="72"/>
  <c r="N517" i="72" l="1"/>
  <c r="O517" i="72" s="1"/>
  <c r="N1873" i="72"/>
  <c r="O1873" i="72" s="1"/>
  <c r="N2902" i="72"/>
  <c r="O2902" i="72" s="1"/>
  <c r="J2904" i="72"/>
  <c r="M2903" i="72"/>
  <c r="M1874" i="72"/>
  <c r="J1875" i="72"/>
  <c r="M518" i="72"/>
  <c r="J519" i="72"/>
  <c r="N518" i="72" l="1"/>
  <c r="O518" i="72" s="1"/>
  <c r="N1874" i="72"/>
  <c r="O1874" i="72" s="1"/>
  <c r="N2903" i="72"/>
  <c r="O2903" i="72" s="1"/>
  <c r="J2905" i="72"/>
  <c r="M2904" i="72"/>
  <c r="J1876" i="72"/>
  <c r="M1875" i="72"/>
  <c r="J520" i="72"/>
  <c r="M519" i="72"/>
  <c r="N519" i="72" l="1"/>
  <c r="O519" i="72" s="1"/>
  <c r="N1875" i="72"/>
  <c r="O1875" i="72" s="1"/>
  <c r="N2904" i="72"/>
  <c r="O2904" i="72" s="1"/>
  <c r="M2905" i="72"/>
  <c r="J2906" i="72"/>
  <c r="M1876" i="72"/>
  <c r="J1877" i="72"/>
  <c r="J521" i="72"/>
  <c r="M520" i="72"/>
  <c r="N520" i="72" l="1"/>
  <c r="O520" i="72" s="1"/>
  <c r="N1876" i="72"/>
  <c r="O1876" i="72" s="1"/>
  <c r="N2905" i="72"/>
  <c r="O2905" i="72" s="1"/>
  <c r="M2906" i="72"/>
  <c r="J2907" i="72"/>
  <c r="J1878" i="72"/>
  <c r="M1877" i="72"/>
  <c r="J522" i="72"/>
  <c r="M521" i="72"/>
  <c r="N521" i="72" l="1"/>
  <c r="O521" i="72" s="1"/>
  <c r="N1877" i="72"/>
  <c r="O1877" i="72" s="1"/>
  <c r="N2906" i="72"/>
  <c r="O2906" i="72" s="1"/>
  <c r="J2908" i="72"/>
  <c r="M2907" i="72"/>
  <c r="J1879" i="72"/>
  <c r="M1878" i="72"/>
  <c r="M522" i="72"/>
  <c r="J523" i="72"/>
  <c r="N522" i="72" l="1"/>
  <c r="O522" i="72" s="1"/>
  <c r="N1878" i="72"/>
  <c r="O1878" i="72" s="1"/>
  <c r="N2907" i="72"/>
  <c r="O2907" i="72" s="1"/>
  <c r="M2908" i="72"/>
  <c r="J2909" i="72"/>
  <c r="M1879" i="72"/>
  <c r="J1880" i="72"/>
  <c r="M523" i="72"/>
  <c r="J524" i="72"/>
  <c r="N523" i="72" l="1"/>
  <c r="O523" i="72" s="1"/>
  <c r="N1879" i="72"/>
  <c r="O1879" i="72" s="1"/>
  <c r="N2908" i="72"/>
  <c r="O2908" i="72" s="1"/>
  <c r="M2909" i="72"/>
  <c r="J2910" i="72"/>
  <c r="J1881" i="72"/>
  <c r="M1880" i="72"/>
  <c r="J525" i="72"/>
  <c r="M524" i="72"/>
  <c r="N524" i="72" l="1"/>
  <c r="O524" i="72" s="1"/>
  <c r="N1880" i="72"/>
  <c r="O1880" i="72" s="1"/>
  <c r="N2909" i="72"/>
  <c r="O2909" i="72" s="1"/>
  <c r="J2911" i="72"/>
  <c r="M2910" i="72"/>
  <c r="M1881" i="72"/>
  <c r="J1882" i="72"/>
  <c r="J526" i="72"/>
  <c r="M525" i="72"/>
  <c r="N525" i="72" l="1"/>
  <c r="O525" i="72" s="1"/>
  <c r="N1881" i="72"/>
  <c r="O1881" i="72" s="1"/>
  <c r="N2910" i="72"/>
  <c r="O2910" i="72" s="1"/>
  <c r="J2912" i="72"/>
  <c r="M2911" i="72"/>
  <c r="M1882" i="72"/>
  <c r="J1883" i="72"/>
  <c r="M526" i="72"/>
  <c r="J527" i="72"/>
  <c r="N526" i="72" l="1"/>
  <c r="O526" i="72" s="1"/>
  <c r="N1882" i="72"/>
  <c r="O1882" i="72" s="1"/>
  <c r="N2911" i="72"/>
  <c r="O2911" i="72" s="1"/>
  <c r="J2913" i="72"/>
  <c r="M2912" i="72"/>
  <c r="M1883" i="72"/>
  <c r="J1884" i="72"/>
  <c r="J528" i="72"/>
  <c r="M527" i="72"/>
  <c r="N527" i="72" l="1"/>
  <c r="O527" i="72" s="1"/>
  <c r="N1883" i="72"/>
  <c r="O1883" i="72" s="1"/>
  <c r="N2912" i="72"/>
  <c r="O2912" i="72" s="1"/>
  <c r="M2913" i="72"/>
  <c r="J2914" i="72"/>
  <c r="M1884" i="72"/>
  <c r="J1885" i="72"/>
  <c r="J529" i="72"/>
  <c r="M528" i="72"/>
  <c r="N528" i="72" l="1"/>
  <c r="O528" i="72" s="1"/>
  <c r="N1884" i="72"/>
  <c r="O1884" i="72" s="1"/>
  <c r="N2913" i="72"/>
  <c r="O2913" i="72" s="1"/>
  <c r="M2914" i="72"/>
  <c r="J2915" i="72"/>
  <c r="J1886" i="72"/>
  <c r="M1885" i="72"/>
  <c r="J530" i="72"/>
  <c r="M529" i="72"/>
  <c r="N529" i="72" l="1"/>
  <c r="O529" i="72" s="1"/>
  <c r="N1885" i="72"/>
  <c r="O1885" i="72" s="1"/>
  <c r="N2914" i="72"/>
  <c r="O2914" i="72" s="1"/>
  <c r="J2916" i="72"/>
  <c r="M2915" i="72"/>
  <c r="M1886" i="72"/>
  <c r="J1887" i="72"/>
  <c r="M530" i="72"/>
  <c r="J531" i="72"/>
  <c r="N530" i="72" l="1"/>
  <c r="O530" i="72" s="1"/>
  <c r="N1886" i="72"/>
  <c r="O1886" i="72" s="1"/>
  <c r="N2915" i="72"/>
  <c r="O2915" i="72" s="1"/>
  <c r="M2916" i="72"/>
  <c r="J2917" i="72"/>
  <c r="M1887" i="72"/>
  <c r="J1888" i="72"/>
  <c r="M531" i="72"/>
  <c r="J532" i="72"/>
  <c r="N531" i="72" l="1"/>
  <c r="O531" i="72" s="1"/>
  <c r="N1887" i="72"/>
  <c r="O1887" i="72" s="1"/>
  <c r="N2916" i="72"/>
  <c r="O2916" i="72" s="1"/>
  <c r="M2917" i="72"/>
  <c r="J2918" i="72"/>
  <c r="J1889" i="72"/>
  <c r="M1888" i="72"/>
  <c r="J533" i="72"/>
  <c r="M532" i="72"/>
  <c r="N532" i="72" l="1"/>
  <c r="O532" i="72" s="1"/>
  <c r="N1888" i="72"/>
  <c r="O1888" i="72" s="1"/>
  <c r="N2917" i="72"/>
  <c r="O2917" i="72" s="1"/>
  <c r="M2918" i="72"/>
  <c r="J2919" i="72"/>
  <c r="J1890" i="72"/>
  <c r="M1889" i="72"/>
  <c r="J534" i="72"/>
  <c r="M533" i="72"/>
  <c r="N533" i="72" l="1"/>
  <c r="O533" i="72" s="1"/>
  <c r="N1889" i="72"/>
  <c r="O1889" i="72" s="1"/>
  <c r="N2918" i="72"/>
  <c r="O2918" i="72" s="1"/>
  <c r="J2920" i="72"/>
  <c r="M2919" i="72"/>
  <c r="M1890" i="72"/>
  <c r="J1891" i="72"/>
  <c r="M534" i="72"/>
  <c r="J535" i="72"/>
  <c r="N534" i="72" l="1"/>
  <c r="O534" i="72" s="1"/>
  <c r="N1890" i="72"/>
  <c r="O1890" i="72" s="1"/>
  <c r="N2919" i="72"/>
  <c r="O2919" i="72" s="1"/>
  <c r="J2921" i="72"/>
  <c r="M2920" i="72"/>
  <c r="J1892" i="72"/>
  <c r="M1891" i="72"/>
  <c r="J536" i="72"/>
  <c r="M535" i="72"/>
  <c r="N2920" i="72" l="1"/>
  <c r="O2920" i="72" s="1"/>
  <c r="N535" i="72"/>
  <c r="O535" i="72" s="1"/>
  <c r="N1891" i="72"/>
  <c r="O1891" i="72" s="1"/>
  <c r="M2921" i="72"/>
  <c r="J2922" i="72"/>
  <c r="M1892" i="72"/>
  <c r="J1893" i="72"/>
  <c r="J537" i="72"/>
  <c r="M536" i="72"/>
  <c r="N536" i="72" l="1"/>
  <c r="O536" i="72" s="1"/>
  <c r="N1892" i="72"/>
  <c r="O1892" i="72" s="1"/>
  <c r="N2921" i="72"/>
  <c r="O2921" i="72" s="1"/>
  <c r="M2922" i="72"/>
  <c r="J2923" i="72"/>
  <c r="J1894" i="72"/>
  <c r="M1893" i="72"/>
  <c r="J538" i="72"/>
  <c r="M537" i="72"/>
  <c r="N537" i="72" l="1"/>
  <c r="O537" i="72" s="1"/>
  <c r="N1893" i="72"/>
  <c r="O1893" i="72" s="1"/>
  <c r="N2922" i="72"/>
  <c r="O2922" i="72" s="1"/>
  <c r="J2924" i="72"/>
  <c r="M2923" i="72"/>
  <c r="M1894" i="72"/>
  <c r="J1895" i="72"/>
  <c r="M538" i="72"/>
  <c r="J539" i="72"/>
  <c r="N538" i="72" l="1"/>
  <c r="O538" i="72" s="1"/>
  <c r="N1894" i="72"/>
  <c r="O1894" i="72" s="1"/>
  <c r="N2923" i="72"/>
  <c r="O2923" i="72" s="1"/>
  <c r="M2924" i="72"/>
  <c r="J2925" i="72"/>
  <c r="M1895" i="72"/>
  <c r="J1896" i="72"/>
  <c r="M539" i="72"/>
  <c r="J540" i="72"/>
  <c r="N539" i="72" l="1"/>
  <c r="O539" i="72" s="1"/>
  <c r="N1895" i="72"/>
  <c r="O1895" i="72" s="1"/>
  <c r="N2924" i="72"/>
  <c r="O2924" i="72" s="1"/>
  <c r="M2925" i="72"/>
  <c r="J2926" i="72"/>
  <c r="J1897" i="72"/>
  <c r="M1896" i="72"/>
  <c r="J541" i="72"/>
  <c r="M540" i="72"/>
  <c r="N540" i="72" l="1"/>
  <c r="O540" i="72" s="1"/>
  <c r="N1896" i="72"/>
  <c r="O1896" i="72" s="1"/>
  <c r="N2925" i="72"/>
  <c r="O2925" i="72" s="1"/>
  <c r="M2926" i="72"/>
  <c r="J2927" i="72"/>
  <c r="M1897" i="72"/>
  <c r="J1898" i="72"/>
  <c r="J542" i="72"/>
  <c r="M541" i="72"/>
  <c r="N541" i="72" l="1"/>
  <c r="O541" i="72" s="1"/>
  <c r="N1897" i="72"/>
  <c r="O1897" i="72" s="1"/>
  <c r="N2926" i="72"/>
  <c r="O2926" i="72" s="1"/>
  <c r="J2928" i="72"/>
  <c r="M2927" i="72"/>
  <c r="M1898" i="72"/>
  <c r="J1899" i="72"/>
  <c r="M542" i="72"/>
  <c r="J543" i="72"/>
  <c r="N542" i="72" l="1"/>
  <c r="O542" i="72" s="1"/>
  <c r="N1898" i="72"/>
  <c r="O1898" i="72" s="1"/>
  <c r="N2927" i="72"/>
  <c r="O2927" i="72" s="1"/>
  <c r="J2929" i="72"/>
  <c r="M2928" i="72"/>
  <c r="J1900" i="72"/>
  <c r="M1899" i="72"/>
  <c r="J544" i="72"/>
  <c r="M543" i="72"/>
  <c r="N543" i="72" l="1"/>
  <c r="O543" i="72" s="1"/>
  <c r="N1899" i="72"/>
  <c r="O1899" i="72" s="1"/>
  <c r="N2928" i="72"/>
  <c r="O2928" i="72" s="1"/>
  <c r="M2929" i="72"/>
  <c r="J2930" i="72"/>
  <c r="M1900" i="72"/>
  <c r="J1901" i="72"/>
  <c r="J545" i="72"/>
  <c r="M544" i="72"/>
  <c r="N1900" i="72" l="1"/>
  <c r="O1900" i="72" s="1"/>
  <c r="N544" i="72"/>
  <c r="O544" i="72" s="1"/>
  <c r="N2929" i="72"/>
  <c r="O2929" i="72" s="1"/>
  <c r="M2930" i="72"/>
  <c r="J2931" i="72"/>
  <c r="J1902" i="72"/>
  <c r="M1901" i="72"/>
  <c r="J546" i="72"/>
  <c r="M545" i="72"/>
  <c r="N545" i="72" l="1"/>
  <c r="O545" i="72" s="1"/>
  <c r="N1901" i="72"/>
  <c r="O1901" i="72" s="1"/>
  <c r="N2930" i="72"/>
  <c r="O2930" i="72" s="1"/>
  <c r="J2932" i="72"/>
  <c r="M2931" i="72"/>
  <c r="M1902" i="72"/>
  <c r="J1903" i="72"/>
  <c r="M546" i="72"/>
  <c r="J547" i="72"/>
  <c r="N546" i="72" l="1"/>
  <c r="O546" i="72" s="1"/>
  <c r="N1902" i="72"/>
  <c r="O1902" i="72" s="1"/>
  <c r="N2931" i="72"/>
  <c r="O2931" i="72" s="1"/>
  <c r="M2932" i="72"/>
  <c r="J2933" i="72"/>
  <c r="M1903" i="72"/>
  <c r="J1904" i="72"/>
  <c r="M547" i="72"/>
  <c r="J548" i="72"/>
  <c r="N547" i="72" l="1"/>
  <c r="O547" i="72" s="1"/>
  <c r="N1903" i="72"/>
  <c r="O1903" i="72" s="1"/>
  <c r="N2932" i="72"/>
  <c r="O2932" i="72" s="1"/>
  <c r="M2933" i="72"/>
  <c r="J2934" i="72"/>
  <c r="J1905" i="72"/>
  <c r="M1904" i="72"/>
  <c r="J549" i="72"/>
  <c r="M548" i="72"/>
  <c r="N1904" i="72" l="1"/>
  <c r="O1904" i="72" s="1"/>
  <c r="N548" i="72"/>
  <c r="O548" i="72" s="1"/>
  <c r="N2933" i="72"/>
  <c r="O2933" i="72" s="1"/>
  <c r="M2934" i="72"/>
  <c r="J2935" i="72"/>
  <c r="J1906" i="72"/>
  <c r="M1905" i="72"/>
  <c r="J550" i="72"/>
  <c r="M549" i="72"/>
  <c r="N549" i="72" l="1"/>
  <c r="O549" i="72" s="1"/>
  <c r="N1905" i="72"/>
  <c r="O1905" i="72" s="1"/>
  <c r="N2934" i="72"/>
  <c r="O2934" i="72" s="1"/>
  <c r="M2935" i="72"/>
  <c r="J2936" i="72"/>
  <c r="M1906" i="72"/>
  <c r="J1907" i="72"/>
  <c r="M550" i="72"/>
  <c r="J551" i="72"/>
  <c r="N550" i="72" l="1"/>
  <c r="O550" i="72" s="1"/>
  <c r="N1906" i="72"/>
  <c r="O1906" i="72" s="1"/>
  <c r="N2935" i="72"/>
  <c r="O2935" i="72" s="1"/>
  <c r="J2937" i="72"/>
  <c r="M2936" i="72"/>
  <c r="M1907" i="72"/>
  <c r="J1908" i="72"/>
  <c r="J552" i="72"/>
  <c r="M551" i="72"/>
  <c r="N1907" i="72" l="1"/>
  <c r="O1907" i="72" s="1"/>
  <c r="N551" i="72"/>
  <c r="O551" i="72" s="1"/>
  <c r="N2936" i="72"/>
  <c r="O2936" i="72" s="1"/>
  <c r="M2937" i="72"/>
  <c r="J2938" i="72"/>
  <c r="M1908" i="72"/>
  <c r="J1909" i="72"/>
  <c r="J553" i="72"/>
  <c r="M552" i="72"/>
  <c r="N552" i="72" l="1"/>
  <c r="O552" i="72" s="1"/>
  <c r="N1908" i="72"/>
  <c r="O1908" i="72" s="1"/>
  <c r="N2937" i="72"/>
  <c r="O2937" i="72" s="1"/>
  <c r="M2938" i="72"/>
  <c r="J2939" i="72"/>
  <c r="J1910" i="72"/>
  <c r="M1909" i="72"/>
  <c r="J554" i="72"/>
  <c r="M553" i="72"/>
  <c r="N553" i="72" l="1"/>
  <c r="O553" i="72" s="1"/>
  <c r="N1909" i="72"/>
  <c r="O1909" i="72" s="1"/>
  <c r="N2938" i="72"/>
  <c r="O2938" i="72" s="1"/>
  <c r="J2940" i="72"/>
  <c r="M2939" i="72"/>
  <c r="J1911" i="72"/>
  <c r="M1910" i="72"/>
  <c r="M554" i="72"/>
  <c r="J555" i="72"/>
  <c r="N554" i="72" l="1"/>
  <c r="O554" i="72" s="1"/>
  <c r="N1910" i="72"/>
  <c r="O1910" i="72" s="1"/>
  <c r="N2939" i="72"/>
  <c r="O2939" i="72" s="1"/>
  <c r="M2940" i="72"/>
  <c r="J2941" i="72"/>
  <c r="M1911" i="72"/>
  <c r="J1912" i="72"/>
  <c r="M555" i="72"/>
  <c r="J556" i="72"/>
  <c r="N555" i="72" l="1"/>
  <c r="O555" i="72" s="1"/>
  <c r="N1911" i="72"/>
  <c r="O1911" i="72" s="1"/>
  <c r="N2940" i="72"/>
  <c r="O2940" i="72" s="1"/>
  <c r="M2941" i="72"/>
  <c r="J2942" i="72"/>
  <c r="J1913" i="72"/>
  <c r="M1912" i="72"/>
  <c r="J557" i="72"/>
  <c r="M556" i="72"/>
  <c r="N556" i="72" l="1"/>
  <c r="O556" i="72" s="1"/>
  <c r="N1912" i="72"/>
  <c r="O1912" i="72" s="1"/>
  <c r="N2941" i="72"/>
  <c r="O2941" i="72" s="1"/>
  <c r="M2942" i="72"/>
  <c r="J2943" i="72"/>
  <c r="M1913" i="72"/>
  <c r="J1914" i="72"/>
  <c r="J558" i="72"/>
  <c r="M557" i="72"/>
  <c r="N557" i="72" l="1"/>
  <c r="O557" i="72" s="1"/>
  <c r="N1913" i="72"/>
  <c r="O1913" i="72" s="1"/>
  <c r="N2942" i="72"/>
  <c r="O2942" i="72" s="1"/>
  <c r="M2943" i="72"/>
  <c r="J2944" i="72"/>
  <c r="M1914" i="72"/>
  <c r="J1915" i="72"/>
  <c r="M558" i="72"/>
  <c r="J559" i="72"/>
  <c r="N558" i="72" l="1"/>
  <c r="O558" i="72" s="1"/>
  <c r="N1914" i="72"/>
  <c r="O1914" i="72" s="1"/>
  <c r="N2943" i="72"/>
  <c r="O2943" i="72" s="1"/>
  <c r="J2945" i="72"/>
  <c r="M2944" i="72"/>
  <c r="M1915" i="72"/>
  <c r="J1916" i="72"/>
  <c r="J560" i="72"/>
  <c r="M559" i="72"/>
  <c r="N559" i="72" l="1"/>
  <c r="O559" i="72" s="1"/>
  <c r="N1915" i="72"/>
  <c r="O1915" i="72" s="1"/>
  <c r="N2944" i="72"/>
  <c r="O2944" i="72" s="1"/>
  <c r="M2945" i="72"/>
  <c r="J2946" i="72"/>
  <c r="M1916" i="72"/>
  <c r="J1917" i="72"/>
  <c r="J561" i="72"/>
  <c r="M560" i="72"/>
  <c r="N560" i="72" l="1"/>
  <c r="O560" i="72" s="1"/>
  <c r="N1916" i="72"/>
  <c r="O1916" i="72" s="1"/>
  <c r="N2945" i="72"/>
  <c r="O2945" i="72" s="1"/>
  <c r="M2946" i="72"/>
  <c r="J2947" i="72"/>
  <c r="J1918" i="72"/>
  <c r="M1917" i="72"/>
  <c r="J562" i="72"/>
  <c r="M561" i="72"/>
  <c r="N561" i="72" l="1"/>
  <c r="O561" i="72" s="1"/>
  <c r="N1917" i="72"/>
  <c r="O1917" i="72" s="1"/>
  <c r="N2946" i="72"/>
  <c r="O2946" i="72" s="1"/>
  <c r="J2948" i="72"/>
  <c r="M2947" i="72"/>
  <c r="J1919" i="72"/>
  <c r="M1918" i="72"/>
  <c r="M562" i="72"/>
  <c r="J563" i="72"/>
  <c r="N562" i="72" l="1"/>
  <c r="O562" i="72" s="1"/>
  <c r="N1918" i="72"/>
  <c r="O1918" i="72" s="1"/>
  <c r="N2947" i="72"/>
  <c r="O2947" i="72" s="1"/>
  <c r="M2948" i="72"/>
  <c r="J2949" i="72"/>
  <c r="M1919" i="72"/>
  <c r="J1920" i="72"/>
  <c r="M563" i="72"/>
  <c r="J564" i="72"/>
  <c r="N563" i="72" l="1"/>
  <c r="O563" i="72" s="1"/>
  <c r="N1919" i="72"/>
  <c r="O1919" i="72" s="1"/>
  <c r="N2948" i="72"/>
  <c r="O2948" i="72" s="1"/>
  <c r="J2950" i="72"/>
  <c r="M2949" i="72"/>
  <c r="J1921" i="72"/>
  <c r="M1920" i="72"/>
  <c r="J565" i="72"/>
  <c r="M564" i="72"/>
  <c r="N564" i="72" l="1"/>
  <c r="O564" i="72" s="1"/>
  <c r="N1920" i="72"/>
  <c r="O1920" i="72" s="1"/>
  <c r="N2949" i="72"/>
  <c r="O2949" i="72" s="1"/>
  <c r="M2950" i="72"/>
  <c r="J2951" i="72"/>
  <c r="M1921" i="72"/>
  <c r="J1922" i="72"/>
  <c r="J566" i="72"/>
  <c r="M565" i="72"/>
  <c r="N1921" i="72" l="1"/>
  <c r="O1921" i="72" s="1"/>
  <c r="N565" i="72"/>
  <c r="O565" i="72" s="1"/>
  <c r="N2950" i="72"/>
  <c r="O2950" i="72" s="1"/>
  <c r="M2951" i="72"/>
  <c r="J2952" i="72"/>
  <c r="M1922" i="72"/>
  <c r="J1923" i="72"/>
  <c r="M566" i="72"/>
  <c r="J567" i="72"/>
  <c r="N566" i="72" l="1"/>
  <c r="O566" i="72" s="1"/>
  <c r="N1922" i="72"/>
  <c r="O1922" i="72" s="1"/>
  <c r="N2951" i="72"/>
  <c r="O2951" i="72" s="1"/>
  <c r="J2953" i="72"/>
  <c r="M2952" i="72"/>
  <c r="M1923" i="72"/>
  <c r="J1924" i="72"/>
  <c r="J568" i="72"/>
  <c r="M567" i="72"/>
  <c r="N567" i="72" l="1"/>
  <c r="O567" i="72" s="1"/>
  <c r="N1923" i="72"/>
  <c r="O1923" i="72" s="1"/>
  <c r="N2952" i="72"/>
  <c r="O2952" i="72" s="1"/>
  <c r="M2953" i="72"/>
  <c r="J2954" i="72"/>
  <c r="M1924" i="72"/>
  <c r="J1925" i="72"/>
  <c r="M568" i="72"/>
  <c r="J569" i="72"/>
  <c r="N568" i="72" l="1"/>
  <c r="O568" i="72" s="1"/>
  <c r="N1924" i="72"/>
  <c r="O1924" i="72" s="1"/>
  <c r="N2953" i="72"/>
  <c r="O2953" i="72" s="1"/>
  <c r="M2954" i="72"/>
  <c r="J2955" i="72"/>
  <c r="J1926" i="72"/>
  <c r="M1925" i="72"/>
  <c r="J570" i="72"/>
  <c r="M569" i="72"/>
  <c r="N569" i="72" l="1"/>
  <c r="O569" i="72" s="1"/>
  <c r="N1925" i="72"/>
  <c r="O1925" i="72" s="1"/>
  <c r="N2954" i="72"/>
  <c r="O2954" i="72" s="1"/>
  <c r="J2956" i="72"/>
  <c r="M2955" i="72"/>
  <c r="J1927" i="72"/>
  <c r="M1926" i="72"/>
  <c r="M570" i="72"/>
  <c r="J571" i="72"/>
  <c r="N570" i="72" l="1"/>
  <c r="O570" i="72" s="1"/>
  <c r="N1926" i="72"/>
  <c r="O1926" i="72" s="1"/>
  <c r="N2955" i="72"/>
  <c r="O2955" i="72" s="1"/>
  <c r="M2956" i="72"/>
  <c r="J2957" i="72"/>
  <c r="M1927" i="72"/>
  <c r="J1928" i="72"/>
  <c r="M571" i="72"/>
  <c r="J572" i="72"/>
  <c r="N571" i="72" l="1"/>
  <c r="O571" i="72" s="1"/>
  <c r="N1927" i="72"/>
  <c r="O1927" i="72" s="1"/>
  <c r="N2956" i="72"/>
  <c r="O2956" i="72" s="1"/>
  <c r="M2957" i="72"/>
  <c r="J2958" i="72"/>
  <c r="J1929" i="72"/>
  <c r="M1928" i="72"/>
  <c r="J573" i="72"/>
  <c r="M572" i="72"/>
  <c r="N572" i="72" l="1"/>
  <c r="O572" i="72" s="1"/>
  <c r="N1928" i="72"/>
  <c r="O1928" i="72" s="1"/>
  <c r="N2957" i="72"/>
  <c r="O2957" i="72" s="1"/>
  <c r="J2959" i="72"/>
  <c r="M2958" i="72"/>
  <c r="J1930" i="72"/>
  <c r="M1929" i="72"/>
  <c r="J574" i="72"/>
  <c r="M573" i="72"/>
  <c r="N573" i="72" l="1"/>
  <c r="O573" i="72" s="1"/>
  <c r="N1929" i="72"/>
  <c r="O1929" i="72" s="1"/>
  <c r="N2958" i="72"/>
  <c r="O2958" i="72" s="1"/>
  <c r="J2960" i="72"/>
  <c r="M2959" i="72"/>
  <c r="M1930" i="72"/>
  <c r="J1931" i="72"/>
  <c r="M574" i="72"/>
  <c r="J575" i="72"/>
  <c r="N574" i="72" l="1"/>
  <c r="O574" i="72" s="1"/>
  <c r="N1930" i="72"/>
  <c r="O1930" i="72" s="1"/>
  <c r="N2959" i="72"/>
  <c r="O2959" i="72" s="1"/>
  <c r="J2961" i="72"/>
  <c r="M2960" i="72"/>
  <c r="M1931" i="72"/>
  <c r="J1932" i="72"/>
  <c r="J576" i="72"/>
  <c r="M575" i="72"/>
  <c r="N575" i="72" l="1"/>
  <c r="O575" i="72" s="1"/>
  <c r="N1931" i="72"/>
  <c r="O1931" i="72" s="1"/>
  <c r="N2960" i="72"/>
  <c r="O2960" i="72" s="1"/>
  <c r="M2961" i="72"/>
  <c r="J2962" i="72"/>
  <c r="J1933" i="72"/>
  <c r="M1932" i="72"/>
  <c r="J577" i="72"/>
  <c r="M576" i="72"/>
  <c r="N576" i="72" l="1"/>
  <c r="O576" i="72" s="1"/>
  <c r="N1932" i="72"/>
  <c r="O1932" i="72" s="1"/>
  <c r="N2961" i="72"/>
  <c r="O2961" i="72" s="1"/>
  <c r="M2962" i="72"/>
  <c r="J2963" i="72"/>
  <c r="J1934" i="72"/>
  <c r="M1933" i="72"/>
  <c r="J578" i="72"/>
  <c r="M577" i="72"/>
  <c r="N577" i="72" l="1"/>
  <c r="O577" i="72" s="1"/>
  <c r="N1933" i="72"/>
  <c r="O1933" i="72" s="1"/>
  <c r="N2962" i="72"/>
  <c r="O2962" i="72" s="1"/>
  <c r="J2964" i="72"/>
  <c r="M2963" i="72"/>
  <c r="M1934" i="72"/>
  <c r="J1935" i="72"/>
  <c r="M578" i="72"/>
  <c r="J579" i="72"/>
  <c r="N578" i="72" l="1"/>
  <c r="O578" i="72" s="1"/>
  <c r="N1934" i="72"/>
  <c r="O1934" i="72" s="1"/>
  <c r="N2963" i="72"/>
  <c r="O2963" i="72" s="1"/>
  <c r="M2964" i="72"/>
  <c r="J2965" i="72"/>
  <c r="M1935" i="72"/>
  <c r="J1936" i="72"/>
  <c r="M579" i="72"/>
  <c r="J580" i="72"/>
  <c r="N579" i="72" l="1"/>
  <c r="O579" i="72" s="1"/>
  <c r="N2964" i="72"/>
  <c r="O2964" i="72" s="1"/>
  <c r="N1935" i="72"/>
  <c r="O1935" i="72" s="1"/>
  <c r="M2965" i="72"/>
  <c r="J2966" i="72"/>
  <c r="J1937" i="72"/>
  <c r="M1936" i="72"/>
  <c r="J581" i="72"/>
  <c r="M580" i="72"/>
  <c r="N580" i="72" l="1"/>
  <c r="O580" i="72" s="1"/>
  <c r="N1936" i="72"/>
  <c r="O1936" i="72" s="1"/>
  <c r="N2965" i="72"/>
  <c r="O2965" i="72" s="1"/>
  <c r="M2966" i="72"/>
  <c r="J2967" i="72"/>
  <c r="J1938" i="72"/>
  <c r="M1937" i="72"/>
  <c r="J582" i="72"/>
  <c r="M581" i="72"/>
  <c r="N1937" i="72" l="1"/>
  <c r="O1937" i="72" s="1"/>
  <c r="N581" i="72"/>
  <c r="O581" i="72" s="1"/>
  <c r="N2966" i="72"/>
  <c r="O2966" i="72" s="1"/>
  <c r="M2967" i="72"/>
  <c r="J2968" i="72"/>
  <c r="M1938" i="72"/>
  <c r="J1939" i="72"/>
  <c r="M582" i="72"/>
  <c r="J583" i="72"/>
  <c r="N582" i="72" l="1"/>
  <c r="O582" i="72" s="1"/>
  <c r="N1938" i="72"/>
  <c r="O1938" i="72" s="1"/>
  <c r="N2967" i="72"/>
  <c r="O2967" i="72" s="1"/>
  <c r="J2969" i="72"/>
  <c r="M2968" i="72"/>
  <c r="M1939" i="72"/>
  <c r="J1940" i="72"/>
  <c r="J584" i="72"/>
  <c r="M583" i="72"/>
  <c r="N1939" i="72" l="1"/>
  <c r="O1939" i="72" s="1"/>
  <c r="N583" i="72"/>
  <c r="O583" i="72" s="1"/>
  <c r="N2968" i="72"/>
  <c r="O2968" i="72" s="1"/>
  <c r="M2969" i="72"/>
  <c r="J2970" i="72"/>
  <c r="M1940" i="72"/>
  <c r="J1941" i="72"/>
  <c r="J585" i="72"/>
  <c r="M584" i="72"/>
  <c r="N584" i="72" l="1"/>
  <c r="O584" i="72" s="1"/>
  <c r="N1940" i="72"/>
  <c r="O1940" i="72" s="1"/>
  <c r="N2969" i="72"/>
  <c r="O2969" i="72" s="1"/>
  <c r="M2970" i="72"/>
  <c r="J2971" i="72"/>
  <c r="M1941" i="72"/>
  <c r="J1942" i="72"/>
  <c r="J586" i="72"/>
  <c r="M585" i="72"/>
  <c r="N585" i="72" l="1"/>
  <c r="O585" i="72" s="1"/>
  <c r="N1941" i="72"/>
  <c r="O1941" i="72" s="1"/>
  <c r="N2970" i="72"/>
  <c r="O2970" i="72" s="1"/>
  <c r="J2972" i="72"/>
  <c r="M2971" i="72"/>
  <c r="M1942" i="72"/>
  <c r="J1943" i="72"/>
  <c r="M586" i="72"/>
  <c r="J587" i="72"/>
  <c r="N586" i="72" l="1"/>
  <c r="O586" i="72" s="1"/>
  <c r="N1942" i="72"/>
  <c r="O1942" i="72" s="1"/>
  <c r="N2971" i="72"/>
  <c r="O2971" i="72" s="1"/>
  <c r="M2972" i="72"/>
  <c r="J2973" i="72"/>
  <c r="M1943" i="72"/>
  <c r="J1944" i="72"/>
  <c r="M587" i="72"/>
  <c r="J588" i="72"/>
  <c r="N587" i="72" l="1"/>
  <c r="O587" i="72" s="1"/>
  <c r="N1943" i="72"/>
  <c r="O1943" i="72" s="1"/>
  <c r="N2972" i="72"/>
  <c r="O2972" i="72" s="1"/>
  <c r="J2974" i="72"/>
  <c r="M2973" i="72"/>
  <c r="J1945" i="72"/>
  <c r="M1944" i="72"/>
  <c r="J589" i="72"/>
  <c r="M588" i="72"/>
  <c r="N588" i="72" l="1"/>
  <c r="O588" i="72" s="1"/>
  <c r="N1944" i="72"/>
  <c r="O1944" i="72" s="1"/>
  <c r="N2973" i="72"/>
  <c r="O2973" i="72" s="1"/>
  <c r="M2974" i="72"/>
  <c r="J2975" i="72"/>
  <c r="M1945" i="72"/>
  <c r="J1946" i="72"/>
  <c r="J590" i="72"/>
  <c r="M589" i="72"/>
  <c r="N589" i="72" l="1"/>
  <c r="O589" i="72" s="1"/>
  <c r="N1945" i="72"/>
  <c r="O1945" i="72" s="1"/>
  <c r="N2974" i="72"/>
  <c r="O2974" i="72" s="1"/>
  <c r="M2975" i="72"/>
  <c r="J2976" i="72"/>
  <c r="M1946" i="72"/>
  <c r="J1947" i="72"/>
  <c r="M590" i="72"/>
  <c r="J591" i="72"/>
  <c r="N1946" i="72" l="1"/>
  <c r="O1946" i="72" s="1"/>
  <c r="N590" i="72"/>
  <c r="O590" i="72" s="1"/>
  <c r="N2975" i="72"/>
  <c r="O2975" i="72" s="1"/>
  <c r="J2977" i="72"/>
  <c r="M2976" i="72"/>
  <c r="J1948" i="72"/>
  <c r="M1947" i="72"/>
  <c r="M591" i="72"/>
  <c r="J592" i="72"/>
  <c r="N591" i="72" l="1"/>
  <c r="O591" i="72" s="1"/>
  <c r="N1947" i="72"/>
  <c r="O1947" i="72" s="1"/>
  <c r="N2976" i="72"/>
  <c r="O2976" i="72" s="1"/>
  <c r="M2977" i="72"/>
  <c r="J2978" i="72"/>
  <c r="M1948" i="72"/>
  <c r="J1949" i="72"/>
  <c r="M592" i="72"/>
  <c r="J593" i="72"/>
  <c r="N592" i="72" l="1"/>
  <c r="O592" i="72" s="1"/>
  <c r="N1948" i="72"/>
  <c r="O1948" i="72" s="1"/>
  <c r="N2977" i="72"/>
  <c r="O2977" i="72" s="1"/>
  <c r="M2978" i="72"/>
  <c r="J2979" i="72"/>
  <c r="J1950" i="72"/>
  <c r="M1949" i="72"/>
  <c r="J594" i="72"/>
  <c r="M593" i="72"/>
  <c r="N593" i="72" l="1"/>
  <c r="O593" i="72" s="1"/>
  <c r="N1949" i="72"/>
  <c r="O1949" i="72" s="1"/>
  <c r="N2978" i="72"/>
  <c r="O2978" i="72" s="1"/>
  <c r="J2980" i="72"/>
  <c r="M2979" i="72"/>
  <c r="J1951" i="72"/>
  <c r="M1950" i="72"/>
  <c r="M594" i="72"/>
  <c r="J595" i="72"/>
  <c r="N594" i="72" l="1"/>
  <c r="O594" i="72" s="1"/>
  <c r="N1950" i="72"/>
  <c r="O1950" i="72" s="1"/>
  <c r="N2979" i="72"/>
  <c r="O2979" i="72" s="1"/>
  <c r="M2980" i="72"/>
  <c r="J2981" i="72"/>
  <c r="J1952" i="72"/>
  <c r="M1951" i="72"/>
  <c r="M595" i="72"/>
  <c r="J596" i="72"/>
  <c r="N595" i="72" l="1"/>
  <c r="O595" i="72" s="1"/>
  <c r="N1951" i="72"/>
  <c r="O1951" i="72" s="1"/>
  <c r="N2980" i="72"/>
  <c r="O2980" i="72" s="1"/>
  <c r="J2982" i="72"/>
  <c r="M2981" i="72"/>
  <c r="M1952" i="72"/>
  <c r="J1953" i="72"/>
  <c r="J597" i="72"/>
  <c r="M596" i="72"/>
  <c r="N1952" i="72" l="1"/>
  <c r="O1952" i="72" s="1"/>
  <c r="N596" i="72"/>
  <c r="O596" i="72" s="1"/>
  <c r="N2981" i="72"/>
  <c r="O2981" i="72" s="1"/>
  <c r="J2983" i="72"/>
  <c r="M2982" i="72"/>
  <c r="M1953" i="72"/>
  <c r="J1954" i="72"/>
  <c r="J598" i="72"/>
  <c r="M597" i="72"/>
  <c r="N597" i="72" l="1"/>
  <c r="O597" i="72" s="1"/>
  <c r="N1953" i="72"/>
  <c r="O1953" i="72" s="1"/>
  <c r="N2982" i="72"/>
  <c r="O2982" i="72" s="1"/>
  <c r="M2983" i="72"/>
  <c r="J2984" i="72"/>
  <c r="J1955" i="72"/>
  <c r="M1954" i="72"/>
  <c r="M598" i="72"/>
  <c r="J599" i="72"/>
  <c r="N598" i="72" l="1"/>
  <c r="O598" i="72" s="1"/>
  <c r="N1954" i="72"/>
  <c r="O1954" i="72" s="1"/>
  <c r="N2983" i="72"/>
  <c r="O2983" i="72" s="1"/>
  <c r="M2984" i="72"/>
  <c r="J2985" i="72"/>
  <c r="J1956" i="72"/>
  <c r="M1955" i="72"/>
  <c r="J600" i="72"/>
  <c r="M599" i="72"/>
  <c r="N599" i="72" l="1"/>
  <c r="O599" i="72" s="1"/>
  <c r="N1955" i="72"/>
  <c r="O1955" i="72" s="1"/>
  <c r="N2984" i="72"/>
  <c r="O2984" i="72" s="1"/>
  <c r="M2985" i="72"/>
  <c r="J2986" i="72"/>
  <c r="M1956" i="72"/>
  <c r="J1957" i="72"/>
  <c r="M600" i="72"/>
  <c r="J601" i="72"/>
  <c r="N600" i="72" l="1"/>
  <c r="O600" i="72" s="1"/>
  <c r="N1956" i="72"/>
  <c r="O1956" i="72" s="1"/>
  <c r="N2985" i="72"/>
  <c r="O2985" i="72" s="1"/>
  <c r="J2987" i="72"/>
  <c r="M2986" i="72"/>
  <c r="J1958" i="72"/>
  <c r="M1957" i="72"/>
  <c r="J602" i="72"/>
  <c r="M601" i="72"/>
  <c r="N601" i="72" l="1"/>
  <c r="O601" i="72" s="1"/>
  <c r="N2986" i="72"/>
  <c r="O2986" i="72" s="1"/>
  <c r="N1957" i="72"/>
  <c r="O1957" i="72" s="1"/>
  <c r="J2988" i="72"/>
  <c r="M2987" i="72"/>
  <c r="J1959" i="72"/>
  <c r="M1958" i="72"/>
  <c r="M602" i="72"/>
  <c r="J603" i="72"/>
  <c r="N602" i="72" l="1"/>
  <c r="O602" i="72" s="1"/>
  <c r="N1958" i="72"/>
  <c r="O1958" i="72" s="1"/>
  <c r="N2987" i="72"/>
  <c r="O2987" i="72" s="1"/>
  <c r="M2988" i="72"/>
  <c r="J2989" i="72"/>
  <c r="M1959" i="72"/>
  <c r="J1960" i="72"/>
  <c r="M603" i="72"/>
  <c r="J604" i="72"/>
  <c r="N603" i="72" l="1"/>
  <c r="O603" i="72" s="1"/>
  <c r="N1959" i="72"/>
  <c r="O1959" i="72" s="1"/>
  <c r="N2988" i="72"/>
  <c r="O2988" i="72" s="1"/>
  <c r="M2989" i="72"/>
  <c r="J2990" i="72"/>
  <c r="J1961" i="72"/>
  <c r="M1960" i="72"/>
  <c r="J605" i="72"/>
  <c r="M604" i="72"/>
  <c r="N604" i="72" l="1"/>
  <c r="O604" i="72" s="1"/>
  <c r="N2989" i="72"/>
  <c r="O2989" i="72" s="1"/>
  <c r="N1960" i="72"/>
  <c r="O1960" i="72" s="1"/>
  <c r="J2991" i="72"/>
  <c r="M2990" i="72"/>
  <c r="M1961" i="72"/>
  <c r="J1962" i="72"/>
  <c r="J606" i="72"/>
  <c r="M605" i="72"/>
  <c r="N605" i="72" l="1"/>
  <c r="O605" i="72" s="1"/>
  <c r="N1961" i="72"/>
  <c r="O1961" i="72" s="1"/>
  <c r="N2990" i="72"/>
  <c r="O2990" i="72" s="1"/>
  <c r="M2991" i="72"/>
  <c r="J2992" i="72"/>
  <c r="J1963" i="72"/>
  <c r="M1962" i="72"/>
  <c r="M606" i="72"/>
  <c r="J607" i="72"/>
  <c r="N606" i="72" l="1"/>
  <c r="O606" i="72" s="1"/>
  <c r="N1962" i="72"/>
  <c r="O1962" i="72" s="1"/>
  <c r="N2991" i="72"/>
  <c r="O2991" i="72" s="1"/>
  <c r="M2992" i="72"/>
  <c r="J2993" i="72"/>
  <c r="J1964" i="72"/>
  <c r="M1963" i="72"/>
  <c r="M607" i="72"/>
  <c r="J608" i="72"/>
  <c r="N607" i="72" l="1"/>
  <c r="O607" i="72" s="1"/>
  <c r="N1963" i="72"/>
  <c r="O1963" i="72" s="1"/>
  <c r="N2992" i="72"/>
  <c r="O2992" i="72" s="1"/>
  <c r="M2993" i="72"/>
  <c r="J2994" i="72"/>
  <c r="M1964" i="72"/>
  <c r="J1965" i="72"/>
  <c r="M608" i="72"/>
  <c r="J609" i="72"/>
  <c r="N608" i="72" l="1"/>
  <c r="O608" i="72" s="1"/>
  <c r="N1964" i="72"/>
  <c r="O1964" i="72" s="1"/>
  <c r="N2993" i="72"/>
  <c r="O2993" i="72" s="1"/>
  <c r="J2995" i="72"/>
  <c r="M2994" i="72"/>
  <c r="J1966" i="72"/>
  <c r="M1965" i="72"/>
  <c r="J610" i="72"/>
  <c r="M609" i="72"/>
  <c r="N609" i="72" l="1"/>
  <c r="O609" i="72" s="1"/>
  <c r="N1965" i="72"/>
  <c r="O1965" i="72" s="1"/>
  <c r="N2994" i="72"/>
  <c r="O2994" i="72" s="1"/>
  <c r="J2996" i="72"/>
  <c r="M2995" i="72"/>
  <c r="M1966" i="72"/>
  <c r="J1967" i="72"/>
  <c r="M610" i="72"/>
  <c r="J611" i="72"/>
  <c r="N610" i="72" l="1"/>
  <c r="O610" i="72" s="1"/>
  <c r="N1966" i="72"/>
  <c r="O1966" i="72" s="1"/>
  <c r="N2995" i="72"/>
  <c r="O2995" i="72" s="1"/>
  <c r="M2996" i="72"/>
  <c r="J2997" i="72"/>
  <c r="J1968" i="72"/>
  <c r="M1967" i="72"/>
  <c r="M611" i="72"/>
  <c r="J612" i="72"/>
  <c r="N611" i="72" l="1"/>
  <c r="O611" i="72" s="1"/>
  <c r="N1967" i="72"/>
  <c r="O1967" i="72" s="1"/>
  <c r="N2996" i="72"/>
  <c r="O2996" i="72" s="1"/>
  <c r="M2997" i="72"/>
  <c r="J2998" i="72"/>
  <c r="M1968" i="72"/>
  <c r="J1969" i="72"/>
  <c r="J613" i="72"/>
  <c r="M612" i="72"/>
  <c r="N612" i="72" l="1"/>
  <c r="O612" i="72" s="1"/>
  <c r="N1968" i="72"/>
  <c r="O1968" i="72" s="1"/>
  <c r="N2997" i="72"/>
  <c r="O2997" i="72" s="1"/>
  <c r="J2999" i="72"/>
  <c r="M2998" i="72"/>
  <c r="J1970" i="72"/>
  <c r="M1969" i="72"/>
  <c r="M613" i="72"/>
  <c r="J614" i="72"/>
  <c r="N613" i="72" l="1"/>
  <c r="O613" i="72" s="1"/>
  <c r="N1969" i="72"/>
  <c r="O1969" i="72" s="1"/>
  <c r="N2998" i="72"/>
  <c r="O2998" i="72" s="1"/>
  <c r="M2999" i="72"/>
  <c r="J3000" i="72"/>
  <c r="J1971" i="72"/>
  <c r="M1970" i="72"/>
  <c r="M614" i="72"/>
  <c r="J615" i="72"/>
  <c r="N614" i="72" l="1"/>
  <c r="O614" i="72" s="1"/>
  <c r="N1970" i="72"/>
  <c r="O1970" i="72" s="1"/>
  <c r="N2999" i="72"/>
  <c r="O2999" i="72" s="1"/>
  <c r="J3001" i="72"/>
  <c r="M3000" i="72"/>
  <c r="J1972" i="72"/>
  <c r="M1971" i="72"/>
  <c r="M615" i="72"/>
  <c r="J616" i="72"/>
  <c r="N615" i="72" l="1"/>
  <c r="O615" i="72" s="1"/>
  <c r="N1971" i="72"/>
  <c r="O1971" i="72" s="1"/>
  <c r="N3000" i="72"/>
  <c r="O3000" i="72" s="1"/>
  <c r="M3001" i="72"/>
  <c r="J3002" i="72"/>
  <c r="M1972" i="72"/>
  <c r="J1973" i="72"/>
  <c r="M616" i="72"/>
  <c r="J617" i="72"/>
  <c r="N616" i="72" l="1"/>
  <c r="O616" i="72" s="1"/>
  <c r="N1972" i="72"/>
  <c r="O1972" i="72" s="1"/>
  <c r="N3001" i="72"/>
  <c r="O3001" i="72" s="1"/>
  <c r="M3002" i="72"/>
  <c r="J3003" i="72"/>
  <c r="J1974" i="72"/>
  <c r="M1973" i="72"/>
  <c r="J618" i="72"/>
  <c r="M617" i="72"/>
  <c r="N617" i="72" l="1"/>
  <c r="O617" i="72" s="1"/>
  <c r="N1973" i="72"/>
  <c r="O1973" i="72" s="1"/>
  <c r="N3002" i="72"/>
  <c r="O3002" i="72" s="1"/>
  <c r="J3004" i="72"/>
  <c r="M3003" i="72"/>
  <c r="M1974" i="72"/>
  <c r="J1975" i="72"/>
  <c r="M618" i="72"/>
  <c r="J619" i="72"/>
  <c r="N618" i="72" l="1"/>
  <c r="O618" i="72" s="1"/>
  <c r="N1974" i="72"/>
  <c r="O1974" i="72" s="1"/>
  <c r="N3003" i="72"/>
  <c r="O3003" i="72" s="1"/>
  <c r="M3004" i="72"/>
  <c r="J3005" i="72"/>
  <c r="M1975" i="72"/>
  <c r="J1976" i="72"/>
  <c r="M619" i="72"/>
  <c r="J620" i="72"/>
  <c r="N1975" i="72" l="1"/>
  <c r="O1975" i="72" s="1"/>
  <c r="N619" i="72"/>
  <c r="O619" i="72" s="1"/>
  <c r="N3004" i="72"/>
  <c r="O3004" i="72" s="1"/>
  <c r="M3005" i="72"/>
  <c r="J3006" i="72"/>
  <c r="J1977" i="72"/>
  <c r="M1976" i="72"/>
  <c r="J621" i="72"/>
  <c r="M620" i="72"/>
  <c r="N620" i="72" l="1"/>
  <c r="O620" i="72" s="1"/>
  <c r="N1976" i="72"/>
  <c r="O1976" i="72" s="1"/>
  <c r="N3005" i="72"/>
  <c r="O3005" i="72" s="1"/>
  <c r="M3006" i="72"/>
  <c r="J3007" i="72"/>
  <c r="J1978" i="72"/>
  <c r="M1977" i="72"/>
  <c r="M621" i="72"/>
  <c r="J622" i="72"/>
  <c r="N3006" i="72" l="1"/>
  <c r="O3006" i="72" s="1"/>
  <c r="N1977" i="72"/>
  <c r="O1977" i="72" s="1"/>
  <c r="N621" i="72"/>
  <c r="O621" i="72" s="1"/>
  <c r="M3007" i="72"/>
  <c r="J3008" i="72"/>
  <c r="M1978" i="72"/>
  <c r="J1979" i="72"/>
  <c r="M622" i="72"/>
  <c r="J623" i="72"/>
  <c r="N1978" i="72" l="1"/>
  <c r="O1978" i="72" s="1"/>
  <c r="N622" i="72"/>
  <c r="O622" i="72" s="1"/>
  <c r="N3007" i="72"/>
  <c r="O3007" i="72" s="1"/>
  <c r="M3008" i="72"/>
  <c r="J3009" i="72"/>
  <c r="J1980" i="72"/>
  <c r="M1979" i="72"/>
  <c r="M623" i="72"/>
  <c r="J624" i="72"/>
  <c r="N623" i="72" l="1"/>
  <c r="O623" i="72" s="1"/>
  <c r="N3008" i="72"/>
  <c r="O3008" i="72" s="1"/>
  <c r="N1979" i="72"/>
  <c r="O1979" i="72" s="1"/>
  <c r="M3009" i="72"/>
  <c r="J3010" i="72"/>
  <c r="M1980" i="72"/>
  <c r="J1981" i="72"/>
  <c r="M624" i="72"/>
  <c r="J625" i="72"/>
  <c r="N3009" i="72" l="1"/>
  <c r="O3009" i="72" s="1"/>
  <c r="N624" i="72"/>
  <c r="O624" i="72" s="1"/>
  <c r="N1980" i="72"/>
  <c r="O1980" i="72" s="1"/>
  <c r="M3010" i="72"/>
  <c r="J3011" i="72"/>
  <c r="M1981" i="72"/>
  <c r="J1982" i="72"/>
  <c r="J626" i="72"/>
  <c r="M625" i="72"/>
  <c r="N625" i="72" l="1"/>
  <c r="O625" i="72" s="1"/>
  <c r="N1981" i="72"/>
  <c r="O1981" i="72" s="1"/>
  <c r="N3010" i="72"/>
  <c r="O3010" i="72" s="1"/>
  <c r="J3012" i="72"/>
  <c r="M3011" i="72"/>
  <c r="J1983" i="72"/>
  <c r="M1982" i="72"/>
  <c r="M626" i="72"/>
  <c r="J627" i="72"/>
  <c r="N1982" i="72" l="1"/>
  <c r="O1982" i="72" s="1"/>
  <c r="N626" i="72"/>
  <c r="O626" i="72" s="1"/>
  <c r="N3011" i="72"/>
  <c r="O3011" i="72" s="1"/>
  <c r="M3012" i="72"/>
  <c r="J3013" i="72"/>
  <c r="M1983" i="72"/>
  <c r="J1984" i="72"/>
  <c r="M627" i="72"/>
  <c r="J628" i="72"/>
  <c r="N3012" i="72" l="1"/>
  <c r="O3012" i="72" s="1"/>
  <c r="N627" i="72"/>
  <c r="O627" i="72" s="1"/>
  <c r="N1983" i="72"/>
  <c r="O1983" i="72" s="1"/>
  <c r="J3014" i="72"/>
  <c r="M3013" i="72"/>
  <c r="J1985" i="72"/>
  <c r="M1984" i="72"/>
  <c r="J629" i="72"/>
  <c r="M628" i="72"/>
  <c r="N1984" i="72" l="1"/>
  <c r="O1984" i="72" s="1"/>
  <c r="N628" i="72"/>
  <c r="O628" i="72" s="1"/>
  <c r="N3013" i="72"/>
  <c r="O3013" i="72" s="1"/>
  <c r="M3014" i="72"/>
  <c r="J3015" i="72"/>
  <c r="J1986" i="72"/>
  <c r="M1985" i="72"/>
  <c r="M629" i="72"/>
  <c r="J630" i="72"/>
  <c r="N1985" i="72" l="1"/>
  <c r="O1985" i="72" s="1"/>
  <c r="N629" i="72"/>
  <c r="O629" i="72" s="1"/>
  <c r="N3014" i="72"/>
  <c r="O3014" i="72" s="1"/>
  <c r="M3015" i="72"/>
  <c r="J3016" i="72"/>
  <c r="M1986" i="72"/>
  <c r="J1987" i="72"/>
  <c r="M630" i="72"/>
  <c r="J631" i="72"/>
  <c r="N630" i="72" l="1"/>
  <c r="O630" i="72" s="1"/>
  <c r="N1986" i="72"/>
  <c r="O1986" i="72" s="1"/>
  <c r="N3015" i="72"/>
  <c r="O3015" i="72" s="1"/>
  <c r="J3017" i="72"/>
  <c r="M3016" i="72"/>
  <c r="J1988" i="72"/>
  <c r="M1987" i="72"/>
  <c r="M631" i="72"/>
  <c r="J632" i="72"/>
  <c r="N631" i="72" l="1"/>
  <c r="O631" i="72" s="1"/>
  <c r="N1987" i="72"/>
  <c r="O1987" i="72" s="1"/>
  <c r="N3016" i="72"/>
  <c r="O3016" i="72" s="1"/>
  <c r="M3017" i="72"/>
  <c r="J3018" i="72"/>
  <c r="M1988" i="72"/>
  <c r="J1989" i="72"/>
  <c r="M632" i="72"/>
  <c r="J633" i="72"/>
  <c r="N1988" i="72" l="1"/>
  <c r="O1988" i="72" s="1"/>
  <c r="N632" i="72"/>
  <c r="O632" i="72" s="1"/>
  <c r="N3017" i="72"/>
  <c r="O3017" i="72" s="1"/>
  <c r="M3018" i="72"/>
  <c r="J3019" i="72"/>
  <c r="M1989" i="72"/>
  <c r="J1990" i="72"/>
  <c r="J634" i="72"/>
  <c r="M633" i="72"/>
  <c r="N1989" i="72" l="1"/>
  <c r="O1989" i="72" s="1"/>
  <c r="N633" i="72"/>
  <c r="O633" i="72" s="1"/>
  <c r="N3018" i="72"/>
  <c r="O3018" i="72" s="1"/>
  <c r="J3020" i="72"/>
  <c r="M3019" i="72"/>
  <c r="M1990" i="72"/>
  <c r="J1991" i="72"/>
  <c r="M634" i="72"/>
  <c r="J635" i="72"/>
  <c r="N1990" i="72" l="1"/>
  <c r="O1990" i="72" s="1"/>
  <c r="N634" i="72"/>
  <c r="O634" i="72" s="1"/>
  <c r="N3019" i="72"/>
  <c r="O3019" i="72" s="1"/>
  <c r="M3020" i="72"/>
  <c r="J3021" i="72"/>
  <c r="J1992" i="72"/>
  <c r="M1991" i="72"/>
  <c r="M635" i="72"/>
  <c r="J636" i="72"/>
  <c r="N635" i="72" l="1"/>
  <c r="O635" i="72" s="1"/>
  <c r="N1991" i="72"/>
  <c r="O1991" i="72" s="1"/>
  <c r="N3020" i="72"/>
  <c r="O3020" i="72" s="1"/>
  <c r="M3021" i="72"/>
  <c r="J3022" i="72"/>
  <c r="M1992" i="72"/>
  <c r="J1993" i="72"/>
  <c r="J637" i="72"/>
  <c r="M636" i="72"/>
  <c r="N1992" i="72" l="1"/>
  <c r="O1992" i="72" s="1"/>
  <c r="N636" i="72"/>
  <c r="O636" i="72" s="1"/>
  <c r="N3021" i="72"/>
  <c r="O3021" i="72" s="1"/>
  <c r="M3022" i="72"/>
  <c r="J3023" i="72"/>
  <c r="M1993" i="72"/>
  <c r="J1994" i="72"/>
  <c r="M637" i="72"/>
  <c r="J638" i="72"/>
  <c r="N1993" i="72" l="1"/>
  <c r="O1993" i="72" s="1"/>
  <c r="N637" i="72"/>
  <c r="O637" i="72" s="1"/>
  <c r="N3022" i="72"/>
  <c r="O3022" i="72" s="1"/>
  <c r="M3023" i="72"/>
  <c r="J3024" i="72"/>
  <c r="J1995" i="72"/>
  <c r="M1994" i="72"/>
  <c r="M638" i="72"/>
  <c r="J639" i="72"/>
  <c r="N638" i="72" l="1"/>
  <c r="O638" i="72" s="1"/>
  <c r="N1994" i="72"/>
  <c r="O1994" i="72" s="1"/>
  <c r="N3023" i="72"/>
  <c r="O3023" i="72" s="1"/>
  <c r="J3025" i="72"/>
  <c r="M3024" i="72"/>
  <c r="J1996" i="72"/>
  <c r="M1995" i="72"/>
  <c r="M639" i="72"/>
  <c r="J640" i="72"/>
  <c r="N639" i="72" l="1"/>
  <c r="O639" i="72" s="1"/>
  <c r="N1995" i="72"/>
  <c r="O1995" i="72" s="1"/>
  <c r="N3024" i="72"/>
  <c r="O3024" i="72" s="1"/>
  <c r="M3025" i="72"/>
  <c r="J3026" i="72"/>
  <c r="M1996" i="72"/>
  <c r="J1997" i="72"/>
  <c r="M640" i="72"/>
  <c r="J641" i="72"/>
  <c r="N1996" i="72" l="1"/>
  <c r="O1996" i="72" s="1"/>
  <c r="N640" i="72"/>
  <c r="O640" i="72" s="1"/>
  <c r="N3025" i="72"/>
  <c r="O3025" i="72" s="1"/>
  <c r="M3026" i="72"/>
  <c r="J3027" i="72"/>
  <c r="J1998" i="72"/>
  <c r="M1997" i="72"/>
  <c r="J642" i="72"/>
  <c r="M641" i="72"/>
  <c r="N641" i="72" l="1"/>
  <c r="O641" i="72" s="1"/>
  <c r="N1997" i="72"/>
  <c r="O1997" i="72" s="1"/>
  <c r="N3026" i="72"/>
  <c r="O3026" i="72" s="1"/>
  <c r="J3028" i="72"/>
  <c r="M3027" i="72"/>
  <c r="M1998" i="72"/>
  <c r="J1999" i="72"/>
  <c r="M642" i="72"/>
  <c r="J643" i="72"/>
  <c r="N1998" i="72" l="1"/>
  <c r="O1998" i="72" s="1"/>
  <c r="N642" i="72"/>
  <c r="O642" i="72" s="1"/>
  <c r="N3027" i="72"/>
  <c r="O3027" i="72" s="1"/>
  <c r="M3028" i="72"/>
  <c r="J3029" i="72"/>
  <c r="J2000" i="72"/>
  <c r="M1999" i="72"/>
  <c r="M643" i="72"/>
  <c r="J644" i="72"/>
  <c r="N1999" i="72" l="1"/>
  <c r="O1999" i="72" s="1"/>
  <c r="N643" i="72"/>
  <c r="O643" i="72" s="1"/>
  <c r="N3028" i="72"/>
  <c r="O3028" i="72" s="1"/>
  <c r="J3030" i="72"/>
  <c r="M3029" i="72"/>
  <c r="J2001" i="72"/>
  <c r="M2000" i="72"/>
  <c r="J645" i="72"/>
  <c r="M644" i="72"/>
  <c r="N644" i="72" l="1"/>
  <c r="O644" i="72" s="1"/>
  <c r="N2000" i="72"/>
  <c r="O2000" i="72" s="1"/>
  <c r="N3029" i="72"/>
  <c r="O3029" i="72" s="1"/>
  <c r="M3030" i="72"/>
  <c r="J3031" i="72"/>
  <c r="M2001" i="72"/>
  <c r="J2002" i="72"/>
  <c r="M645" i="72"/>
  <c r="J646" i="72"/>
  <c r="N645" i="72" l="1"/>
  <c r="O645" i="72" s="1"/>
  <c r="N2001" i="72"/>
  <c r="O2001" i="72" s="1"/>
  <c r="N3030" i="72"/>
  <c r="O3030" i="72" s="1"/>
  <c r="M3031" i="72"/>
  <c r="J3032" i="72"/>
  <c r="M2002" i="72"/>
  <c r="J2003" i="72"/>
  <c r="M646" i="72"/>
  <c r="J647" i="72"/>
  <c r="N646" i="72" l="1"/>
  <c r="O646" i="72" s="1"/>
  <c r="N3031" i="72"/>
  <c r="O3031" i="72" s="1"/>
  <c r="N2002" i="72"/>
  <c r="O2002" i="72" s="1"/>
  <c r="J3033" i="72"/>
  <c r="M3032" i="72"/>
  <c r="J2004" i="72"/>
  <c r="M2003" i="72"/>
  <c r="M647" i="72"/>
  <c r="J648" i="72"/>
  <c r="N647" i="72" l="1"/>
  <c r="O647" i="72" s="1"/>
  <c r="N2003" i="72"/>
  <c r="O2003" i="72" s="1"/>
  <c r="N3032" i="72"/>
  <c r="O3032" i="72" s="1"/>
  <c r="M3033" i="72"/>
  <c r="J3034" i="72"/>
  <c r="M2004" i="72"/>
  <c r="J2005" i="72"/>
  <c r="M648" i="72"/>
  <c r="J649" i="72"/>
  <c r="N648" i="72" l="1"/>
  <c r="O648" i="72" s="1"/>
  <c r="N3033" i="72"/>
  <c r="O3033" i="72" s="1"/>
  <c r="N2004" i="72"/>
  <c r="O2004" i="72" s="1"/>
  <c r="M3034" i="72"/>
  <c r="J3035" i="72"/>
  <c r="M2005" i="72"/>
  <c r="J2006" i="72"/>
  <c r="J650" i="72"/>
  <c r="M649" i="72"/>
  <c r="N649" i="72" l="1"/>
  <c r="O649" i="72" s="1"/>
  <c r="N2005" i="72"/>
  <c r="O2005" i="72" s="1"/>
  <c r="N3034" i="72"/>
  <c r="O3034" i="72" s="1"/>
  <c r="J3036" i="72"/>
  <c r="M3035" i="72"/>
  <c r="J2007" i="72"/>
  <c r="M2006" i="72"/>
  <c r="M650" i="72"/>
  <c r="J651" i="72"/>
  <c r="N650" i="72" l="1"/>
  <c r="O650" i="72" s="1"/>
  <c r="N2006" i="72"/>
  <c r="O2006" i="72" s="1"/>
  <c r="N3035" i="72"/>
  <c r="O3035" i="72" s="1"/>
  <c r="M3036" i="72"/>
  <c r="J3037" i="72"/>
  <c r="J2008" i="72"/>
  <c r="M2007" i="72"/>
  <c r="M651" i="72"/>
  <c r="J652" i="72"/>
  <c r="N651" i="72" l="1"/>
  <c r="O651" i="72" s="1"/>
  <c r="N2007" i="72"/>
  <c r="O2007" i="72" s="1"/>
  <c r="N3036" i="72"/>
  <c r="O3036" i="72" s="1"/>
  <c r="J3038" i="72"/>
  <c r="M3037" i="72"/>
  <c r="M2008" i="72"/>
  <c r="J2009" i="72"/>
  <c r="J653" i="72"/>
  <c r="M652" i="72"/>
  <c r="N2008" i="72" l="1"/>
  <c r="O2008" i="72" s="1"/>
  <c r="N652" i="72"/>
  <c r="O652" i="72" s="1"/>
  <c r="N3037" i="72"/>
  <c r="O3037" i="72" s="1"/>
  <c r="J3039" i="72"/>
  <c r="M3038" i="72"/>
  <c r="M2009" i="72"/>
  <c r="J2010" i="72"/>
  <c r="J654" i="72"/>
  <c r="M653" i="72"/>
  <c r="N653" i="72" l="1"/>
  <c r="O653" i="72" s="1"/>
  <c r="N2009" i="72"/>
  <c r="O2009" i="72" s="1"/>
  <c r="N3038" i="72"/>
  <c r="O3038" i="72" s="1"/>
  <c r="M3039" i="72"/>
  <c r="J3040" i="72"/>
  <c r="M2010" i="72"/>
  <c r="J2011" i="72"/>
  <c r="M654" i="72"/>
  <c r="J655" i="72"/>
  <c r="N654" i="72" l="1"/>
  <c r="O654" i="72" s="1"/>
  <c r="N2010" i="72"/>
  <c r="O2010" i="72" s="1"/>
  <c r="N3039" i="72"/>
  <c r="O3039" i="72" s="1"/>
  <c r="M3040" i="72"/>
  <c r="J3041" i="72"/>
  <c r="J2012" i="72"/>
  <c r="M2011" i="72"/>
  <c r="M655" i="72"/>
  <c r="J656" i="72"/>
  <c r="N655" i="72" l="1"/>
  <c r="O655" i="72" s="1"/>
  <c r="N2011" i="72"/>
  <c r="O2011" i="72" s="1"/>
  <c r="N3040" i="72"/>
  <c r="O3040" i="72" s="1"/>
  <c r="M3041" i="72"/>
  <c r="J3042" i="72"/>
  <c r="M2012" i="72"/>
  <c r="J2013" i="72"/>
  <c r="M656" i="72"/>
  <c r="J657" i="72"/>
  <c r="N656" i="72" l="1"/>
  <c r="O656" i="72" s="1"/>
  <c r="N2012" i="72"/>
  <c r="O2012" i="72" s="1"/>
  <c r="N3041" i="72"/>
  <c r="O3041" i="72" s="1"/>
  <c r="M3042" i="72"/>
  <c r="J3043" i="72"/>
  <c r="J2014" i="72"/>
  <c r="M2013" i="72"/>
  <c r="J658" i="72"/>
  <c r="M657" i="72"/>
  <c r="N657" i="72" l="1"/>
  <c r="O657" i="72" s="1"/>
  <c r="N2013" i="72"/>
  <c r="O2013" i="72" s="1"/>
  <c r="N3042" i="72"/>
  <c r="O3042" i="72" s="1"/>
  <c r="J3044" i="72"/>
  <c r="M3043" i="72"/>
  <c r="J2015" i="72"/>
  <c r="M2014" i="72"/>
  <c r="M658" i="72"/>
  <c r="J659" i="72"/>
  <c r="N658" i="72" l="1"/>
  <c r="O658" i="72" s="1"/>
  <c r="N2014" i="72"/>
  <c r="O2014" i="72" s="1"/>
  <c r="N3043" i="72"/>
  <c r="O3043" i="72" s="1"/>
  <c r="M3044" i="72"/>
  <c r="J3045" i="72"/>
  <c r="M2015" i="72"/>
  <c r="J2016" i="72"/>
  <c r="M659" i="72"/>
  <c r="J660" i="72"/>
  <c r="N659" i="72" l="1"/>
  <c r="O659" i="72" s="1"/>
  <c r="N2015" i="72"/>
  <c r="O2015" i="72" s="1"/>
  <c r="N3044" i="72"/>
  <c r="O3044" i="72" s="1"/>
  <c r="J3046" i="72"/>
  <c r="M3045" i="72"/>
  <c r="M2016" i="72"/>
  <c r="J2017" i="72"/>
  <c r="J661" i="72"/>
  <c r="M660" i="72"/>
  <c r="N660" i="72" l="1"/>
  <c r="O660" i="72" s="1"/>
  <c r="N2016" i="72"/>
  <c r="O2016" i="72" s="1"/>
  <c r="N3045" i="72"/>
  <c r="O3045" i="72" s="1"/>
  <c r="M3046" i="72"/>
  <c r="J3047" i="72"/>
  <c r="M2017" i="72"/>
  <c r="J2018" i="72"/>
  <c r="M661" i="72"/>
  <c r="J662" i="72"/>
  <c r="N2017" i="72" l="1"/>
  <c r="O2017" i="72" s="1"/>
  <c r="N661" i="72"/>
  <c r="O661" i="72" s="1"/>
  <c r="N3046" i="72"/>
  <c r="O3046" i="72" s="1"/>
  <c r="M3047" i="72"/>
  <c r="J3048" i="72"/>
  <c r="J2019" i="72"/>
  <c r="M2018" i="72"/>
  <c r="M662" i="72"/>
  <c r="J663" i="72"/>
  <c r="N2018" i="72" l="1"/>
  <c r="O2018" i="72" s="1"/>
  <c r="N662" i="72"/>
  <c r="O662" i="72" s="1"/>
  <c r="N3047" i="72"/>
  <c r="O3047" i="72" s="1"/>
  <c r="M3048" i="72"/>
  <c r="J3049" i="72"/>
  <c r="J2020" i="72"/>
  <c r="M2019" i="72"/>
  <c r="M663" i="72"/>
  <c r="J664" i="72"/>
  <c r="N663" i="72" l="1"/>
  <c r="O663" i="72" s="1"/>
  <c r="N2019" i="72"/>
  <c r="O2019" i="72" s="1"/>
  <c r="N3048" i="72"/>
  <c r="O3048" i="72" s="1"/>
  <c r="M3049" i="72"/>
  <c r="J3050" i="72"/>
  <c r="M2020" i="72"/>
  <c r="J2021" i="72"/>
  <c r="M664" i="72"/>
  <c r="J665" i="72"/>
  <c r="N664" i="72" l="1"/>
  <c r="O664" i="72" s="1"/>
  <c r="N2020" i="72"/>
  <c r="O2020" i="72" s="1"/>
  <c r="N3049" i="72"/>
  <c r="O3049" i="72" s="1"/>
  <c r="M3050" i="72"/>
  <c r="J3051" i="72"/>
  <c r="J2022" i="72"/>
  <c r="M2021" i="72"/>
  <c r="J666" i="72"/>
  <c r="M665" i="72"/>
  <c r="N665" i="72" l="1"/>
  <c r="O665" i="72" s="1"/>
  <c r="N2021" i="72"/>
  <c r="O2021" i="72" s="1"/>
  <c r="N3050" i="72"/>
  <c r="O3050" i="72" s="1"/>
  <c r="J3052" i="72"/>
  <c r="M3051" i="72"/>
  <c r="M2022" i="72"/>
  <c r="J2023" i="72"/>
  <c r="M666" i="72"/>
  <c r="J667" i="72"/>
  <c r="N666" i="72" l="1"/>
  <c r="O666" i="72" s="1"/>
  <c r="N2022" i="72"/>
  <c r="O2022" i="72" s="1"/>
  <c r="N3051" i="72"/>
  <c r="O3051" i="72" s="1"/>
  <c r="M3052" i="72"/>
  <c r="J3053" i="72"/>
  <c r="M2023" i="72"/>
  <c r="J2024" i="72"/>
  <c r="M667" i="72"/>
  <c r="J668" i="72"/>
  <c r="N667" i="72" l="1"/>
  <c r="O667" i="72" s="1"/>
  <c r="N2023" i="72"/>
  <c r="O2023" i="72" s="1"/>
  <c r="N3052" i="72"/>
  <c r="O3052" i="72" s="1"/>
  <c r="M3053" i="72"/>
  <c r="J3054" i="72"/>
  <c r="J2025" i="72"/>
  <c r="M2024" i="72"/>
  <c r="J669" i="72"/>
  <c r="M668" i="72"/>
  <c r="N668" i="72" l="1"/>
  <c r="O668" i="72" s="1"/>
  <c r="N2024" i="72"/>
  <c r="O2024" i="72" s="1"/>
  <c r="N3053" i="72"/>
  <c r="O3053" i="72" s="1"/>
  <c r="M3054" i="72"/>
  <c r="J3055" i="72"/>
  <c r="J2026" i="72"/>
  <c r="M2025" i="72"/>
  <c r="J670" i="72"/>
  <c r="M669" i="72"/>
  <c r="N2025" i="72" l="1"/>
  <c r="O2025" i="72" s="1"/>
  <c r="N669" i="72"/>
  <c r="O669" i="72" s="1"/>
  <c r="N3054" i="72"/>
  <c r="O3054" i="72" s="1"/>
  <c r="M3055" i="72"/>
  <c r="J3056" i="72"/>
  <c r="M2026" i="72"/>
  <c r="J2027" i="72"/>
  <c r="M670" i="72"/>
  <c r="J671" i="72"/>
  <c r="N670" i="72" l="1"/>
  <c r="O670" i="72" s="1"/>
  <c r="N2026" i="72"/>
  <c r="O2026" i="72" s="1"/>
  <c r="N3055" i="72"/>
  <c r="O3055" i="72" s="1"/>
  <c r="J3057" i="72"/>
  <c r="M3056" i="72"/>
  <c r="J2028" i="72"/>
  <c r="M2027" i="72"/>
  <c r="M671" i="72"/>
  <c r="J672" i="72"/>
  <c r="N671" i="72" l="1"/>
  <c r="O671" i="72" s="1"/>
  <c r="N2027" i="72"/>
  <c r="O2027" i="72" s="1"/>
  <c r="N3056" i="72"/>
  <c r="O3056" i="72" s="1"/>
  <c r="M3057" i="72"/>
  <c r="J3058" i="72"/>
  <c r="J2029" i="72"/>
  <c r="M2028" i="72"/>
  <c r="M672" i="72"/>
  <c r="J673" i="72"/>
  <c r="N672" i="72" l="1"/>
  <c r="O672" i="72" s="1"/>
  <c r="N2028" i="72"/>
  <c r="O2028" i="72" s="1"/>
  <c r="N3057" i="72"/>
  <c r="O3057" i="72" s="1"/>
  <c r="M3058" i="72"/>
  <c r="J3059" i="72"/>
  <c r="M2029" i="72"/>
  <c r="J2030" i="72"/>
  <c r="J674" i="72"/>
  <c r="M673" i="72"/>
  <c r="N3058" i="72" l="1"/>
  <c r="O3058" i="72" s="1"/>
  <c r="N673" i="72"/>
  <c r="O673" i="72" s="1"/>
  <c r="N2029" i="72"/>
  <c r="O2029" i="72" s="1"/>
  <c r="J3060" i="72"/>
  <c r="M3059" i="72"/>
  <c r="M2030" i="72"/>
  <c r="J2031" i="72"/>
  <c r="M674" i="72"/>
  <c r="J675" i="72"/>
  <c r="N2030" i="72" l="1"/>
  <c r="O2030" i="72" s="1"/>
  <c r="N674" i="72"/>
  <c r="O674" i="72" s="1"/>
  <c r="N3059" i="72"/>
  <c r="O3059" i="72" s="1"/>
  <c r="M3060" i="72"/>
  <c r="J3061" i="72"/>
  <c r="M2031" i="72"/>
  <c r="J2032" i="72"/>
  <c r="M675" i="72"/>
  <c r="J676" i="72"/>
  <c r="N2031" i="72" l="1"/>
  <c r="O2031" i="72" s="1"/>
  <c r="N675" i="72"/>
  <c r="O675" i="72" s="1"/>
  <c r="N3060" i="72"/>
  <c r="O3060" i="72" s="1"/>
  <c r="M3061" i="72"/>
  <c r="J3062" i="72"/>
  <c r="M2032" i="72"/>
  <c r="J2033" i="72"/>
  <c r="J677" i="72"/>
  <c r="M676" i="72"/>
  <c r="N676" i="72" l="1"/>
  <c r="O676" i="72" s="1"/>
  <c r="N2032" i="72"/>
  <c r="O2032" i="72" s="1"/>
  <c r="N3061" i="72"/>
  <c r="O3061" i="72" s="1"/>
  <c r="M3062" i="72"/>
  <c r="J3063" i="72"/>
  <c r="M2033" i="72"/>
  <c r="J2034" i="72"/>
  <c r="J678" i="72"/>
  <c r="M677" i="72"/>
  <c r="N677" i="72" l="1"/>
  <c r="O677" i="72" s="1"/>
  <c r="N2033" i="72"/>
  <c r="O2033" i="72" s="1"/>
  <c r="N3062" i="72"/>
  <c r="O3062" i="72" s="1"/>
  <c r="M3063" i="72"/>
  <c r="J3064" i="72"/>
  <c r="M2034" i="72"/>
  <c r="J2035" i="72"/>
  <c r="M678" i="72"/>
  <c r="J679" i="72"/>
  <c r="N678" i="72" l="1"/>
  <c r="O678" i="72" s="1"/>
  <c r="N2034" i="72"/>
  <c r="O2034" i="72" s="1"/>
  <c r="N3063" i="72"/>
  <c r="O3063" i="72" s="1"/>
  <c r="M3064" i="72"/>
  <c r="J3065" i="72"/>
  <c r="J2036" i="72"/>
  <c r="M2035" i="72"/>
  <c r="M679" i="72"/>
  <c r="J680" i="72"/>
  <c r="N679" i="72" l="1"/>
  <c r="O679" i="72" s="1"/>
  <c r="N2035" i="72"/>
  <c r="O2035" i="72" s="1"/>
  <c r="N3064" i="72"/>
  <c r="O3064" i="72" s="1"/>
  <c r="M3065" i="72"/>
  <c r="J3066" i="72"/>
  <c r="M2036" i="72"/>
  <c r="J2037" i="72"/>
  <c r="M680" i="72"/>
  <c r="J681" i="72"/>
  <c r="N2036" i="72" l="1"/>
  <c r="O2036" i="72" s="1"/>
  <c r="N680" i="72"/>
  <c r="O680" i="72" s="1"/>
  <c r="N3065" i="72"/>
  <c r="O3065" i="72" s="1"/>
  <c r="M3066" i="72"/>
  <c r="J3067" i="72"/>
  <c r="M2037" i="72"/>
  <c r="J2038" i="72"/>
  <c r="J682" i="72"/>
  <c r="M681" i="72"/>
  <c r="N3066" i="72" l="1"/>
  <c r="O3066" i="72" s="1"/>
  <c r="N681" i="72"/>
  <c r="O681" i="72" s="1"/>
  <c r="N2037" i="72"/>
  <c r="O2037" i="72" s="1"/>
  <c r="J3068" i="72"/>
  <c r="M3067" i="72"/>
  <c r="J2039" i="72"/>
  <c r="M2038" i="72"/>
  <c r="M682" i="72"/>
  <c r="J683" i="72"/>
  <c r="N682" i="72" l="1"/>
  <c r="O682" i="72" s="1"/>
  <c r="N2038" i="72"/>
  <c r="O2038" i="72" s="1"/>
  <c r="N3067" i="72"/>
  <c r="O3067" i="72" s="1"/>
  <c r="M3068" i="72"/>
  <c r="J3069" i="72"/>
  <c r="M2039" i="72"/>
  <c r="J2040" i="72"/>
  <c r="M683" i="72"/>
  <c r="J684" i="72"/>
  <c r="N683" i="72" l="1"/>
  <c r="O683" i="72" s="1"/>
  <c r="N2039" i="72"/>
  <c r="O2039" i="72" s="1"/>
  <c r="N3068" i="72"/>
  <c r="O3068" i="72" s="1"/>
  <c r="M3069" i="72"/>
  <c r="J3070" i="72"/>
  <c r="M2040" i="72"/>
  <c r="J2041" i="72"/>
  <c r="J685" i="72"/>
  <c r="M684" i="72"/>
  <c r="N2040" i="72" l="1"/>
  <c r="O2040" i="72" s="1"/>
  <c r="N684" i="72"/>
  <c r="O684" i="72" s="1"/>
  <c r="N3069" i="72"/>
  <c r="O3069" i="72" s="1"/>
  <c r="J3071" i="72"/>
  <c r="M3070" i="72"/>
  <c r="M2041" i="72"/>
  <c r="J2042" i="72"/>
  <c r="J686" i="72"/>
  <c r="M685" i="72"/>
  <c r="N685" i="72" l="1"/>
  <c r="O685" i="72" s="1"/>
  <c r="N2041" i="72"/>
  <c r="O2041" i="72" s="1"/>
  <c r="N3070" i="72"/>
  <c r="O3070" i="72" s="1"/>
  <c r="J3072" i="72"/>
  <c r="M3071" i="72"/>
  <c r="J2043" i="72"/>
  <c r="M2042" i="72"/>
  <c r="M686" i="72"/>
  <c r="J687" i="72"/>
  <c r="N686" i="72" l="1"/>
  <c r="O686" i="72" s="1"/>
  <c r="N2042" i="72"/>
  <c r="O2042" i="72" s="1"/>
  <c r="N3071" i="72"/>
  <c r="O3071" i="72" s="1"/>
  <c r="M3072" i="72"/>
  <c r="J3073" i="72"/>
  <c r="M2043" i="72"/>
  <c r="J2044" i="72"/>
  <c r="J688" i="72"/>
  <c r="M687" i="72"/>
  <c r="N687" i="72" l="1"/>
  <c r="O687" i="72" s="1"/>
  <c r="N2043" i="72"/>
  <c r="O2043" i="72" s="1"/>
  <c r="N3072" i="72"/>
  <c r="O3072" i="72" s="1"/>
  <c r="M3073" i="72"/>
  <c r="J3074" i="72"/>
  <c r="M2044" i="72"/>
  <c r="J2045" i="72"/>
  <c r="M688" i="72"/>
  <c r="J689" i="72"/>
  <c r="N688" i="72" l="1"/>
  <c r="O688" i="72" s="1"/>
  <c r="N2044" i="72"/>
  <c r="O2044" i="72" s="1"/>
  <c r="N3073" i="72"/>
  <c r="O3073" i="72" s="1"/>
  <c r="J3075" i="72"/>
  <c r="M3074" i="72"/>
  <c r="J2046" i="72"/>
  <c r="M2045" i="72"/>
  <c r="J690" i="72"/>
  <c r="M689" i="72"/>
  <c r="N689" i="72" l="1"/>
  <c r="O689" i="72" s="1"/>
  <c r="N2045" i="72"/>
  <c r="O2045" i="72" s="1"/>
  <c r="N3074" i="72"/>
  <c r="O3074" i="72" s="1"/>
  <c r="J3076" i="72"/>
  <c r="M3075" i="72"/>
  <c r="J2047" i="72"/>
  <c r="M2046" i="72"/>
  <c r="M690" i="72"/>
  <c r="J691" i="72"/>
  <c r="N2046" i="72" l="1"/>
  <c r="O2046" i="72" s="1"/>
  <c r="N690" i="72"/>
  <c r="O690" i="72" s="1"/>
  <c r="N3075" i="72"/>
  <c r="O3075" i="72" s="1"/>
  <c r="M3076" i="72"/>
  <c r="J3077" i="72"/>
  <c r="M2047" i="72"/>
  <c r="J2048" i="72"/>
  <c r="M691" i="72"/>
  <c r="J692" i="72"/>
  <c r="N691" i="72" l="1"/>
  <c r="O691" i="72" s="1"/>
  <c r="N2047" i="72"/>
  <c r="O2047" i="72" s="1"/>
  <c r="N3076" i="72"/>
  <c r="O3076" i="72" s="1"/>
  <c r="J3078" i="72"/>
  <c r="M3077" i="72"/>
  <c r="J2049" i="72"/>
  <c r="M2048" i="72"/>
  <c r="J693" i="72"/>
  <c r="M692" i="72"/>
  <c r="N692" i="72" l="1"/>
  <c r="O692" i="72" s="1"/>
  <c r="N2048" i="72"/>
  <c r="O2048" i="72" s="1"/>
  <c r="N3077" i="72"/>
  <c r="O3077" i="72" s="1"/>
  <c r="J3079" i="72"/>
  <c r="M3078" i="72"/>
  <c r="M2049" i="72"/>
  <c r="J2050" i="72"/>
  <c r="M693" i="72"/>
  <c r="J694" i="72"/>
  <c r="N693" i="72" l="1"/>
  <c r="O693" i="72" s="1"/>
  <c r="N2049" i="72"/>
  <c r="O2049" i="72" s="1"/>
  <c r="N3078" i="72"/>
  <c r="O3078" i="72" s="1"/>
  <c r="M3079" i="72"/>
  <c r="J3080" i="72"/>
  <c r="M2050" i="72"/>
  <c r="J2051" i="72"/>
  <c r="J695" i="72"/>
  <c r="M694" i="72"/>
  <c r="N3079" i="72" l="1"/>
  <c r="O3079" i="72" s="1"/>
  <c r="N694" i="72"/>
  <c r="O694" i="72" s="1"/>
  <c r="N2050" i="72"/>
  <c r="O2050" i="72" s="1"/>
  <c r="J3081" i="72"/>
  <c r="M3080" i="72"/>
  <c r="J2052" i="72"/>
  <c r="M2051" i="72"/>
  <c r="M695" i="72"/>
  <c r="J696" i="72"/>
  <c r="N695" i="72" l="1"/>
  <c r="O695" i="72" s="1"/>
  <c r="N2051" i="72"/>
  <c r="O2051" i="72" s="1"/>
  <c r="N3080" i="72"/>
  <c r="O3080" i="72" s="1"/>
  <c r="M3081" i="72"/>
  <c r="J3082" i="72"/>
  <c r="M2052" i="72"/>
  <c r="J2053" i="72"/>
  <c r="M696" i="72"/>
  <c r="J697" i="72"/>
  <c r="N696" i="72" l="1"/>
  <c r="O696" i="72" s="1"/>
  <c r="N2052" i="72"/>
  <c r="O2052" i="72" s="1"/>
  <c r="N3081" i="72"/>
  <c r="O3081" i="72" s="1"/>
  <c r="M3082" i="72"/>
  <c r="J3083" i="72"/>
  <c r="M2053" i="72"/>
  <c r="J2054" i="72"/>
  <c r="J698" i="72"/>
  <c r="M697" i="72"/>
  <c r="N697" i="72" l="1"/>
  <c r="O697" i="72" s="1"/>
  <c r="N2053" i="72"/>
  <c r="O2053" i="72" s="1"/>
  <c r="N3082" i="72"/>
  <c r="O3082" i="72" s="1"/>
  <c r="J3084" i="72"/>
  <c r="M3083" i="72"/>
  <c r="J2055" i="72"/>
  <c r="M2054" i="72"/>
  <c r="M698" i="72"/>
  <c r="J699" i="72"/>
  <c r="N2054" i="72" l="1"/>
  <c r="O2054" i="72" s="1"/>
  <c r="N698" i="72"/>
  <c r="O698" i="72" s="1"/>
  <c r="N3083" i="72"/>
  <c r="O3083" i="72" s="1"/>
  <c r="M3084" i="72"/>
  <c r="J3085" i="72"/>
  <c r="M2055" i="72"/>
  <c r="J2056" i="72"/>
  <c r="M699" i="72"/>
  <c r="J700" i="72"/>
  <c r="N699" i="72" l="1"/>
  <c r="O699" i="72" s="1"/>
  <c r="N2055" i="72"/>
  <c r="O2055" i="72" s="1"/>
  <c r="N3084" i="72"/>
  <c r="O3084" i="72" s="1"/>
  <c r="M3085" i="72"/>
  <c r="J3086" i="72"/>
  <c r="M2056" i="72"/>
  <c r="J2057" i="72"/>
  <c r="J701" i="72"/>
  <c r="M700" i="72"/>
  <c r="N700" i="72" l="1"/>
  <c r="O700" i="72" s="1"/>
  <c r="N2056" i="72"/>
  <c r="O2056" i="72" s="1"/>
  <c r="N3085" i="72"/>
  <c r="O3085" i="72" s="1"/>
  <c r="M3086" i="72"/>
  <c r="J3087" i="72"/>
  <c r="M2057" i="72"/>
  <c r="J2058" i="72"/>
  <c r="M701" i="72"/>
  <c r="J702" i="72"/>
  <c r="N701" i="72" l="1"/>
  <c r="O701" i="72" s="1"/>
  <c r="N2057" i="72"/>
  <c r="O2057" i="72" s="1"/>
  <c r="N3086" i="72"/>
  <c r="O3086" i="72" s="1"/>
  <c r="J3088" i="72"/>
  <c r="M3087" i="72"/>
  <c r="J2059" i="72"/>
  <c r="M2058" i="72"/>
  <c r="J703" i="72"/>
  <c r="M702" i="72"/>
  <c r="N3087" i="72" l="1"/>
  <c r="O3087" i="72" s="1"/>
  <c r="N702" i="72"/>
  <c r="O702" i="72" s="1"/>
  <c r="N2058" i="72"/>
  <c r="O2058" i="72" s="1"/>
  <c r="J3089" i="72"/>
  <c r="M3088" i="72"/>
  <c r="M2059" i="72"/>
  <c r="J2060" i="72"/>
  <c r="M703" i="72"/>
  <c r="J704" i="72"/>
  <c r="N2059" i="72" l="1"/>
  <c r="O2059" i="72" s="1"/>
  <c r="N703" i="72"/>
  <c r="O703" i="72" s="1"/>
  <c r="N3088" i="72"/>
  <c r="O3088" i="72" s="1"/>
  <c r="M3089" i="72"/>
  <c r="J3090" i="72"/>
  <c r="M2060" i="72"/>
  <c r="J2061" i="72"/>
  <c r="M704" i="72"/>
  <c r="J705" i="72"/>
  <c r="N704" i="72" l="1"/>
  <c r="O704" i="72" s="1"/>
  <c r="N2060" i="72"/>
  <c r="O2060" i="72" s="1"/>
  <c r="N3089" i="72"/>
  <c r="O3089" i="72" s="1"/>
  <c r="J3091" i="72"/>
  <c r="M3090" i="72"/>
  <c r="J2062" i="72"/>
  <c r="M2061" i="72"/>
  <c r="J706" i="72"/>
  <c r="M705" i="72"/>
  <c r="N705" i="72" l="1"/>
  <c r="O705" i="72" s="1"/>
  <c r="N2061" i="72"/>
  <c r="O2061" i="72" s="1"/>
  <c r="N3090" i="72"/>
  <c r="O3090" i="72" s="1"/>
  <c r="J3092" i="72"/>
  <c r="M3091" i="72"/>
  <c r="J2063" i="72"/>
  <c r="M2062" i="72"/>
  <c r="M706" i="72"/>
  <c r="J707" i="72"/>
  <c r="N706" i="72" l="1"/>
  <c r="O706" i="72" s="1"/>
  <c r="N2062" i="72"/>
  <c r="O2062" i="72" s="1"/>
  <c r="N3091" i="72"/>
  <c r="O3091" i="72" s="1"/>
  <c r="M3092" i="72"/>
  <c r="J3093" i="72"/>
  <c r="M2063" i="72"/>
  <c r="J2064" i="72"/>
  <c r="M707" i="72"/>
  <c r="J708" i="72"/>
  <c r="N707" i="72" l="1"/>
  <c r="O707" i="72" s="1"/>
  <c r="N2063" i="72"/>
  <c r="O2063" i="72" s="1"/>
  <c r="N3092" i="72"/>
  <c r="O3092" i="72" s="1"/>
  <c r="J3094" i="72"/>
  <c r="M3093" i="72"/>
  <c r="M2064" i="72"/>
  <c r="J2065" i="72"/>
  <c r="J709" i="72"/>
  <c r="M708" i="72"/>
  <c r="N2064" i="72" l="1"/>
  <c r="O2064" i="72" s="1"/>
  <c r="N708" i="72"/>
  <c r="O708" i="72" s="1"/>
  <c r="N3093" i="72"/>
  <c r="O3093" i="72" s="1"/>
  <c r="M3094" i="72"/>
  <c r="J3095" i="72"/>
  <c r="J2066" i="72"/>
  <c r="M2065" i="72"/>
  <c r="M709" i="72"/>
  <c r="J710" i="72"/>
  <c r="N2065" i="72" l="1"/>
  <c r="O2065" i="72" s="1"/>
  <c r="N709" i="72"/>
  <c r="O709" i="72" s="1"/>
  <c r="N3094" i="72"/>
  <c r="O3094" i="72" s="1"/>
  <c r="M3095" i="72"/>
  <c r="J3096" i="72"/>
  <c r="M2066" i="72"/>
  <c r="J2067" i="72"/>
  <c r="M710" i="72"/>
  <c r="J711" i="72"/>
  <c r="N2066" i="72" l="1"/>
  <c r="O2066" i="72" s="1"/>
  <c r="N710" i="72"/>
  <c r="O710" i="72" s="1"/>
  <c r="N3095" i="72"/>
  <c r="O3095" i="72" s="1"/>
  <c r="M3096" i="72"/>
  <c r="J3097" i="72"/>
  <c r="M2067" i="72"/>
  <c r="J2068" i="72"/>
  <c r="J712" i="72"/>
  <c r="M711" i="72"/>
  <c r="N711" i="72" l="1"/>
  <c r="O711" i="72" s="1"/>
  <c r="N2067" i="72"/>
  <c r="O2067" i="72" s="1"/>
  <c r="N3096" i="72"/>
  <c r="O3096" i="72" s="1"/>
  <c r="M3097" i="72"/>
  <c r="J3098" i="72"/>
  <c r="M2068" i="72"/>
  <c r="J2069" i="72"/>
  <c r="M712" i="72"/>
  <c r="J713" i="72"/>
  <c r="N712" i="72" l="1"/>
  <c r="O712" i="72" s="1"/>
  <c r="N2068" i="72"/>
  <c r="O2068" i="72" s="1"/>
  <c r="N3097" i="72"/>
  <c r="O3097" i="72" s="1"/>
  <c r="J3099" i="72"/>
  <c r="M3098" i="72"/>
  <c r="M2069" i="72"/>
  <c r="J2070" i="72"/>
  <c r="J714" i="72"/>
  <c r="M713" i="72"/>
  <c r="N713" i="72" l="1"/>
  <c r="O713" i="72" s="1"/>
  <c r="N2069" i="72"/>
  <c r="O2069" i="72" s="1"/>
  <c r="N3098" i="72"/>
  <c r="O3098" i="72" s="1"/>
  <c r="J3100" i="72"/>
  <c r="M3099" i="72"/>
  <c r="J2071" i="72"/>
  <c r="M2070" i="72"/>
  <c r="M714" i="72"/>
  <c r="J715" i="72"/>
  <c r="N714" i="72" l="1"/>
  <c r="O714" i="72" s="1"/>
  <c r="N2070" i="72"/>
  <c r="O2070" i="72" s="1"/>
  <c r="N3099" i="72"/>
  <c r="O3099" i="72" s="1"/>
  <c r="J3101" i="72"/>
  <c r="M3100" i="72"/>
  <c r="M2071" i="72"/>
  <c r="J2072" i="72"/>
  <c r="M715" i="72"/>
  <c r="J716" i="72"/>
  <c r="N715" i="72" l="1"/>
  <c r="O715" i="72" s="1"/>
  <c r="N2071" i="72"/>
  <c r="O2071" i="72" s="1"/>
  <c r="N3100" i="72"/>
  <c r="O3100" i="72" s="1"/>
  <c r="M3101" i="72"/>
  <c r="J3102" i="72"/>
  <c r="M2072" i="72"/>
  <c r="J2073" i="72"/>
  <c r="J717" i="72"/>
  <c r="M716" i="72"/>
  <c r="N716" i="72" l="1"/>
  <c r="O716" i="72" s="1"/>
  <c r="N2072" i="72"/>
  <c r="O2072" i="72" s="1"/>
  <c r="N3101" i="72"/>
  <c r="O3101" i="72" s="1"/>
  <c r="M3102" i="72"/>
  <c r="J3103" i="72"/>
  <c r="M2073" i="72"/>
  <c r="J2074" i="72"/>
  <c r="J718" i="72"/>
  <c r="M717" i="72"/>
  <c r="N2073" i="72" l="1"/>
  <c r="O2073" i="72" s="1"/>
  <c r="N717" i="72"/>
  <c r="O717" i="72" s="1"/>
  <c r="N3102" i="72"/>
  <c r="O3102" i="72" s="1"/>
  <c r="J3104" i="72"/>
  <c r="M3103" i="72"/>
  <c r="M2074" i="72"/>
  <c r="J2075" i="72"/>
  <c r="M718" i="72"/>
  <c r="J719" i="72"/>
  <c r="N2074" i="72" l="1"/>
  <c r="O2074" i="72" s="1"/>
  <c r="N718" i="72"/>
  <c r="O718" i="72" s="1"/>
  <c r="N3103" i="72"/>
  <c r="O3103" i="72" s="1"/>
  <c r="M3104" i="72"/>
  <c r="J3105" i="72"/>
  <c r="M2075" i="72"/>
  <c r="J2076" i="72"/>
  <c r="M719" i="72"/>
  <c r="J720" i="72"/>
  <c r="N719" i="72" l="1"/>
  <c r="O719" i="72" s="1"/>
  <c r="N2075" i="72"/>
  <c r="O2075" i="72" s="1"/>
  <c r="N3104" i="72"/>
  <c r="O3104" i="72" s="1"/>
  <c r="M3105" i="72"/>
  <c r="J3106" i="72"/>
  <c r="M2076" i="72"/>
  <c r="J2077" i="72"/>
  <c r="M720" i="72"/>
  <c r="J721" i="72"/>
  <c r="N720" i="72" l="1"/>
  <c r="O720" i="72" s="1"/>
  <c r="N2076" i="72"/>
  <c r="O2076" i="72" s="1"/>
  <c r="N3105" i="72"/>
  <c r="O3105" i="72" s="1"/>
  <c r="M3106" i="72"/>
  <c r="J3107" i="72"/>
  <c r="M2077" i="72"/>
  <c r="J2078" i="72"/>
  <c r="J722" i="72"/>
  <c r="M721" i="72"/>
  <c r="N2077" i="72" l="1"/>
  <c r="O2077" i="72" s="1"/>
  <c r="N721" i="72"/>
  <c r="O721" i="72" s="1"/>
  <c r="N3106" i="72"/>
  <c r="O3106" i="72" s="1"/>
  <c r="J3108" i="72"/>
  <c r="M3107" i="72"/>
  <c r="J2079" i="72"/>
  <c r="M2078" i="72"/>
  <c r="M722" i="72"/>
  <c r="J723" i="72"/>
  <c r="N722" i="72" l="1"/>
  <c r="O722" i="72" s="1"/>
  <c r="N2078" i="72"/>
  <c r="O2078" i="72" s="1"/>
  <c r="N3107" i="72"/>
  <c r="O3107" i="72" s="1"/>
  <c r="J3109" i="72"/>
  <c r="M3108" i="72"/>
  <c r="M2079" i="72"/>
  <c r="J2080" i="72"/>
  <c r="M723" i="72"/>
  <c r="J724" i="72"/>
  <c r="N723" i="72" l="1"/>
  <c r="O723" i="72" s="1"/>
  <c r="N2079" i="72"/>
  <c r="O2079" i="72" s="1"/>
  <c r="N3108" i="72"/>
  <c r="O3108" i="72" s="1"/>
  <c r="M3109" i="72"/>
  <c r="J3110" i="72"/>
  <c r="J2081" i="72"/>
  <c r="M2080" i="72"/>
  <c r="J725" i="72"/>
  <c r="M724" i="72"/>
  <c r="N724" i="72" l="1"/>
  <c r="O724" i="72" s="1"/>
  <c r="N2080" i="72"/>
  <c r="O2080" i="72" s="1"/>
  <c r="N3109" i="72"/>
  <c r="O3109" i="72" s="1"/>
  <c r="M3110" i="72"/>
  <c r="J3111" i="72"/>
  <c r="J2082" i="72"/>
  <c r="M2081" i="72"/>
  <c r="M725" i="72"/>
  <c r="J726" i="72"/>
  <c r="N725" i="72" l="1"/>
  <c r="O725" i="72" s="1"/>
  <c r="N2081" i="72"/>
  <c r="O2081" i="72" s="1"/>
  <c r="N3110" i="72"/>
  <c r="O3110" i="72" s="1"/>
  <c r="J3112" i="72"/>
  <c r="M3111" i="72"/>
  <c r="M2082" i="72"/>
  <c r="J2083" i="72"/>
  <c r="J727" i="72"/>
  <c r="M726" i="72"/>
  <c r="N726" i="72" l="1"/>
  <c r="O726" i="72" s="1"/>
  <c r="N2082" i="72"/>
  <c r="O2082" i="72" s="1"/>
  <c r="N3111" i="72"/>
  <c r="O3111" i="72" s="1"/>
  <c r="M3112" i="72"/>
  <c r="J3113" i="72"/>
  <c r="M2083" i="72"/>
  <c r="J2084" i="72"/>
  <c r="M727" i="72"/>
  <c r="J728" i="72"/>
  <c r="N727" i="72" l="1"/>
  <c r="O727" i="72" s="1"/>
  <c r="N2083" i="72"/>
  <c r="O2083" i="72" s="1"/>
  <c r="N3112" i="72"/>
  <c r="O3112" i="72" s="1"/>
  <c r="M3113" i="72"/>
  <c r="J3114" i="72"/>
  <c r="M2084" i="72"/>
  <c r="J2085" i="72"/>
  <c r="M728" i="72"/>
  <c r="J729" i="72"/>
  <c r="N728" i="72" l="1"/>
  <c r="O728" i="72" s="1"/>
  <c r="N2084" i="72"/>
  <c r="O2084" i="72" s="1"/>
  <c r="N3113" i="72"/>
  <c r="O3113" i="72" s="1"/>
  <c r="J3115" i="72"/>
  <c r="M3114" i="72"/>
  <c r="M2085" i="72"/>
  <c r="J2086" i="72"/>
  <c r="J730" i="72"/>
  <c r="M729" i="72"/>
  <c r="N729" i="72" l="1"/>
  <c r="O729" i="72" s="1"/>
  <c r="N2085" i="72"/>
  <c r="O2085" i="72" s="1"/>
  <c r="N3114" i="72"/>
  <c r="O3114" i="72" s="1"/>
  <c r="J3116" i="72"/>
  <c r="M3115" i="72"/>
  <c r="J2087" i="72"/>
  <c r="M2086" i="72"/>
  <c r="M730" i="72"/>
  <c r="J731" i="72"/>
  <c r="N730" i="72" l="1"/>
  <c r="O730" i="72" s="1"/>
  <c r="N2086" i="72"/>
  <c r="O2086" i="72" s="1"/>
  <c r="N3115" i="72"/>
  <c r="O3115" i="72" s="1"/>
  <c r="M3116" i="72"/>
  <c r="J3117" i="72"/>
  <c r="J2088" i="72"/>
  <c r="M2087" i="72"/>
  <c r="J732" i="72"/>
  <c r="M731" i="72"/>
  <c r="N2087" i="72" l="1"/>
  <c r="O2087" i="72" s="1"/>
  <c r="N731" i="72"/>
  <c r="O731" i="72" s="1"/>
  <c r="N3116" i="72"/>
  <c r="O3116" i="72" s="1"/>
  <c r="J3118" i="72"/>
  <c r="M3117" i="72"/>
  <c r="M2088" i="72"/>
  <c r="J2089" i="72"/>
  <c r="M732" i="72"/>
  <c r="J733" i="72"/>
  <c r="N732" i="72" l="1"/>
  <c r="O732" i="72" s="1"/>
  <c r="N2088" i="72"/>
  <c r="O2088" i="72" s="1"/>
  <c r="N3117" i="72"/>
  <c r="O3117" i="72" s="1"/>
  <c r="M3118" i="72"/>
  <c r="J3119" i="72"/>
  <c r="M2089" i="72"/>
  <c r="J2090" i="72"/>
  <c r="M733" i="72"/>
  <c r="J734" i="72"/>
  <c r="N733" i="72" l="1"/>
  <c r="O733" i="72" s="1"/>
  <c r="N2089" i="72"/>
  <c r="O2089" i="72" s="1"/>
  <c r="N3118" i="72"/>
  <c r="O3118" i="72" s="1"/>
  <c r="M3119" i="72"/>
  <c r="J3120" i="72"/>
  <c r="J2091" i="72"/>
  <c r="M2090" i="72"/>
  <c r="M734" i="72"/>
  <c r="J735" i="72"/>
  <c r="N734" i="72" l="1"/>
  <c r="O734" i="72" s="1"/>
  <c r="N2090" i="72"/>
  <c r="O2090" i="72" s="1"/>
  <c r="N3119" i="72"/>
  <c r="O3119" i="72" s="1"/>
  <c r="J3121" i="72"/>
  <c r="M3120" i="72"/>
  <c r="M2091" i="72"/>
  <c r="J2092" i="72"/>
  <c r="J736" i="72"/>
  <c r="M735" i="72"/>
  <c r="N2091" i="72" l="1"/>
  <c r="O2091" i="72" s="1"/>
  <c r="N735" i="72"/>
  <c r="O735" i="72" s="1"/>
  <c r="N3120" i="72"/>
  <c r="O3120" i="72" s="1"/>
  <c r="M3121" i="72"/>
  <c r="J3122" i="72"/>
  <c r="M2092" i="72"/>
  <c r="J2093" i="72"/>
  <c r="J737" i="72"/>
  <c r="M736" i="72"/>
  <c r="N736" i="72" l="1"/>
  <c r="O736" i="72" s="1"/>
  <c r="N2092" i="72"/>
  <c r="O2092" i="72" s="1"/>
  <c r="N3121" i="72"/>
  <c r="O3121" i="72" s="1"/>
  <c r="M3122" i="72"/>
  <c r="J3123" i="72"/>
  <c r="M2093" i="72"/>
  <c r="J2094" i="72"/>
  <c r="M737" i="72"/>
  <c r="J738" i="72"/>
  <c r="N737" i="72" l="1"/>
  <c r="O737" i="72" s="1"/>
  <c r="N2093" i="72"/>
  <c r="O2093" i="72" s="1"/>
  <c r="N3122" i="72"/>
  <c r="O3122" i="72" s="1"/>
  <c r="J3124" i="72"/>
  <c r="M3123" i="72"/>
  <c r="M2094" i="72"/>
  <c r="J2095" i="72"/>
  <c r="M738" i="72"/>
  <c r="J739" i="72"/>
  <c r="N738" i="72" l="1"/>
  <c r="O738" i="72" s="1"/>
  <c r="N2094" i="72"/>
  <c r="O2094" i="72" s="1"/>
  <c r="N3123" i="72"/>
  <c r="O3123" i="72" s="1"/>
  <c r="M3124" i="72"/>
  <c r="J3125" i="72"/>
  <c r="J2096" i="72"/>
  <c r="M2095" i="72"/>
  <c r="J740" i="72"/>
  <c r="M739" i="72"/>
  <c r="N739" i="72" l="1"/>
  <c r="O739" i="72" s="1"/>
  <c r="N2095" i="72"/>
  <c r="O2095" i="72" s="1"/>
  <c r="N3124" i="72"/>
  <c r="O3124" i="72" s="1"/>
  <c r="J3126" i="72"/>
  <c r="M3125" i="72"/>
  <c r="M2096" i="72"/>
  <c r="J2097" i="72"/>
  <c r="M740" i="72"/>
  <c r="J741" i="72"/>
  <c r="N740" i="72" l="1"/>
  <c r="O740" i="72" s="1"/>
  <c r="N2096" i="72"/>
  <c r="O2096" i="72" s="1"/>
  <c r="N3125" i="72"/>
  <c r="O3125" i="72" s="1"/>
  <c r="M3126" i="72"/>
  <c r="J3127" i="72"/>
  <c r="J2098" i="72"/>
  <c r="M2097" i="72"/>
  <c r="M741" i="72"/>
  <c r="J742" i="72"/>
  <c r="N741" i="72" l="1"/>
  <c r="O741" i="72" s="1"/>
  <c r="N2097" i="72"/>
  <c r="O2097" i="72" s="1"/>
  <c r="N3126" i="72"/>
  <c r="O3126" i="72" s="1"/>
  <c r="M3127" i="72"/>
  <c r="J3128" i="72"/>
  <c r="J2099" i="72"/>
  <c r="M2098" i="72"/>
  <c r="M742" i="72"/>
  <c r="J743" i="72"/>
  <c r="N742" i="72" l="1"/>
  <c r="O742" i="72" s="1"/>
  <c r="N2098" i="72"/>
  <c r="O2098" i="72" s="1"/>
  <c r="N3127" i="72"/>
  <c r="O3127" i="72" s="1"/>
  <c r="J3129" i="72"/>
  <c r="M3128" i="72"/>
  <c r="M2099" i="72"/>
  <c r="J2100" i="72"/>
  <c r="J744" i="72"/>
  <c r="M743" i="72"/>
  <c r="N743" i="72" l="1"/>
  <c r="O743" i="72" s="1"/>
  <c r="N2099" i="72"/>
  <c r="O2099" i="72" s="1"/>
  <c r="N3128" i="72"/>
  <c r="O3128" i="72" s="1"/>
  <c r="M3129" i="72"/>
  <c r="J3130" i="72"/>
  <c r="M2100" i="72"/>
  <c r="J2101" i="72"/>
  <c r="J745" i="72"/>
  <c r="M744" i="72"/>
  <c r="N744" i="72" l="1"/>
  <c r="O744" i="72" s="1"/>
  <c r="N2100" i="72"/>
  <c r="O2100" i="72" s="1"/>
  <c r="N3129" i="72"/>
  <c r="O3129" i="72" s="1"/>
  <c r="M3130" i="72"/>
  <c r="J3131" i="72"/>
  <c r="J2102" i="72"/>
  <c r="M2101" i="72"/>
  <c r="M745" i="72"/>
  <c r="J746" i="72"/>
  <c r="N745" i="72" l="1"/>
  <c r="O745" i="72" s="1"/>
  <c r="N2101" i="72"/>
  <c r="O2101" i="72" s="1"/>
  <c r="N3130" i="72"/>
  <c r="O3130" i="72" s="1"/>
  <c r="J3132" i="72"/>
  <c r="M3131" i="72"/>
  <c r="M2102" i="72"/>
  <c r="J2103" i="72"/>
  <c r="M746" i="72"/>
  <c r="J747" i="72"/>
  <c r="N746" i="72" l="1"/>
  <c r="O746" i="72" s="1"/>
  <c r="N2102" i="72"/>
  <c r="O2102" i="72" s="1"/>
  <c r="N3131" i="72"/>
  <c r="O3131" i="72" s="1"/>
  <c r="M3132" i="72"/>
  <c r="J3133" i="72"/>
  <c r="M2103" i="72"/>
  <c r="J2104" i="72"/>
  <c r="J748" i="72"/>
  <c r="M747" i="72"/>
  <c r="N747" i="72" l="1"/>
  <c r="O747" i="72" s="1"/>
  <c r="N2103" i="72"/>
  <c r="O2103" i="72" s="1"/>
  <c r="N3132" i="72"/>
  <c r="O3132" i="72" s="1"/>
  <c r="M3133" i="72"/>
  <c r="J3134" i="72"/>
  <c r="J2105" i="72"/>
  <c r="M2104" i="72"/>
  <c r="M748" i="72"/>
  <c r="J749" i="72"/>
  <c r="N748" i="72" l="1"/>
  <c r="O748" i="72" s="1"/>
  <c r="N2104" i="72"/>
  <c r="O2104" i="72" s="1"/>
  <c r="N3133" i="72"/>
  <c r="O3133" i="72" s="1"/>
  <c r="J3135" i="72"/>
  <c r="M3134" i="72"/>
  <c r="J2106" i="72"/>
  <c r="M2105" i="72"/>
  <c r="M749" i="72"/>
  <c r="J750" i="72"/>
  <c r="N749" i="72" l="1"/>
  <c r="O749" i="72" s="1"/>
  <c r="N2105" i="72"/>
  <c r="O2105" i="72" s="1"/>
  <c r="N3134" i="72"/>
  <c r="O3134" i="72" s="1"/>
  <c r="M3135" i="72"/>
  <c r="J3136" i="72"/>
  <c r="M2106" i="72"/>
  <c r="J2107" i="72"/>
  <c r="M750" i="72"/>
  <c r="J751" i="72"/>
  <c r="N750" i="72" l="1"/>
  <c r="O750" i="72" s="1"/>
  <c r="N2106" i="72"/>
  <c r="O2106" i="72" s="1"/>
  <c r="N3135" i="72"/>
  <c r="O3135" i="72" s="1"/>
  <c r="M3136" i="72"/>
  <c r="J3137" i="72"/>
  <c r="M2107" i="72"/>
  <c r="J2108" i="72"/>
  <c r="J752" i="72"/>
  <c r="M751" i="72"/>
  <c r="N751" i="72" l="1"/>
  <c r="O751" i="72" s="1"/>
  <c r="N2107" i="72"/>
  <c r="O2107" i="72" s="1"/>
  <c r="N3136" i="72"/>
  <c r="O3136" i="72" s="1"/>
  <c r="M3137" i="72"/>
  <c r="J3138" i="72"/>
  <c r="M2108" i="72"/>
  <c r="J2109" i="72"/>
  <c r="J753" i="72"/>
  <c r="M752" i="72"/>
  <c r="N752" i="72" l="1"/>
  <c r="O752" i="72" s="1"/>
  <c r="N2108" i="72"/>
  <c r="O2108" i="72" s="1"/>
  <c r="N3137" i="72"/>
  <c r="O3137" i="72" s="1"/>
  <c r="M3138" i="72"/>
  <c r="J3139" i="72"/>
  <c r="M2109" i="72"/>
  <c r="J2110" i="72"/>
  <c r="M753" i="72"/>
  <c r="J754" i="72"/>
  <c r="N753" i="72" l="1"/>
  <c r="O753" i="72" s="1"/>
  <c r="N2109" i="72"/>
  <c r="O2109" i="72" s="1"/>
  <c r="N3138" i="72"/>
  <c r="O3138" i="72" s="1"/>
  <c r="J3140" i="72"/>
  <c r="M3139" i="72"/>
  <c r="M2110" i="72"/>
  <c r="J2111" i="72"/>
  <c r="M754" i="72"/>
  <c r="J755" i="72"/>
  <c r="N2110" i="72" l="1"/>
  <c r="O2110" i="72" s="1"/>
  <c r="N754" i="72"/>
  <c r="O754" i="72" s="1"/>
  <c r="N3139" i="72"/>
  <c r="O3139" i="72" s="1"/>
  <c r="J3141" i="72"/>
  <c r="M3140" i="72"/>
  <c r="M2111" i="72"/>
  <c r="J2112" i="72"/>
  <c r="J756" i="72"/>
  <c r="M755" i="72"/>
  <c r="N2111" i="72" l="1"/>
  <c r="O2111" i="72" s="1"/>
  <c r="N755" i="72"/>
  <c r="O755" i="72" s="1"/>
  <c r="N3140" i="72"/>
  <c r="O3140" i="72" s="1"/>
  <c r="M3141" i="72"/>
  <c r="J3142" i="72"/>
  <c r="J2113" i="72"/>
  <c r="M2112" i="72"/>
  <c r="M756" i="72"/>
  <c r="J757" i="72"/>
  <c r="N756" i="72" l="1"/>
  <c r="O756" i="72" s="1"/>
  <c r="N2112" i="72"/>
  <c r="O2112" i="72" s="1"/>
  <c r="N3141" i="72"/>
  <c r="O3141" i="72" s="1"/>
  <c r="M3142" i="72"/>
  <c r="J3143" i="72"/>
  <c r="M2113" i="72"/>
  <c r="J2114" i="72"/>
  <c r="M757" i="72"/>
  <c r="J758" i="72"/>
  <c r="N757" i="72" l="1"/>
  <c r="O757" i="72" s="1"/>
  <c r="N2113" i="72"/>
  <c r="O2113" i="72" s="1"/>
  <c r="N3142" i="72"/>
  <c r="O3142" i="72" s="1"/>
  <c r="M3143" i="72"/>
  <c r="J3144" i="72"/>
  <c r="J2115" i="72"/>
  <c r="M2114" i="72"/>
  <c r="M758" i="72"/>
  <c r="J759" i="72"/>
  <c r="N758" i="72" l="1"/>
  <c r="O758" i="72" s="1"/>
  <c r="N2114" i="72"/>
  <c r="O2114" i="72" s="1"/>
  <c r="N3143" i="72"/>
  <c r="O3143" i="72" s="1"/>
  <c r="M3144" i="72"/>
  <c r="J3145" i="72"/>
  <c r="J2116" i="72"/>
  <c r="M2115" i="72"/>
  <c r="J760" i="72"/>
  <c r="M759" i="72"/>
  <c r="N759" i="72" l="1"/>
  <c r="O759" i="72" s="1"/>
  <c r="N2115" i="72"/>
  <c r="O2115" i="72" s="1"/>
  <c r="N3144" i="72"/>
  <c r="O3144" i="72" s="1"/>
  <c r="J3146" i="72"/>
  <c r="M3145" i="72"/>
  <c r="M2116" i="72"/>
  <c r="J2117" i="72"/>
  <c r="J761" i="72"/>
  <c r="M760" i="72"/>
  <c r="N760" i="72" l="1"/>
  <c r="O760" i="72" s="1"/>
  <c r="N2116" i="72"/>
  <c r="O2116" i="72" s="1"/>
  <c r="N3145" i="72"/>
  <c r="O3145" i="72" s="1"/>
  <c r="M3146" i="72"/>
  <c r="J3147" i="72"/>
  <c r="M2117" i="72"/>
  <c r="J2118" i="72"/>
  <c r="M761" i="72"/>
  <c r="J762" i="72"/>
  <c r="N761" i="72" l="1"/>
  <c r="O761" i="72" s="1"/>
  <c r="N2117" i="72"/>
  <c r="O2117" i="72" s="1"/>
  <c r="N3146" i="72"/>
  <c r="O3146" i="72" s="1"/>
  <c r="J3148" i="72"/>
  <c r="M3147" i="72"/>
  <c r="J2119" i="72"/>
  <c r="M2118" i="72"/>
  <c r="M762" i="72"/>
  <c r="J763" i="72"/>
  <c r="N2118" i="72" l="1"/>
  <c r="O2118" i="72" s="1"/>
  <c r="N762" i="72"/>
  <c r="O762" i="72" s="1"/>
  <c r="N3147" i="72"/>
  <c r="O3147" i="72" s="1"/>
  <c r="J3149" i="72"/>
  <c r="M3148" i="72"/>
  <c r="M2119" i="72"/>
  <c r="J2120" i="72"/>
  <c r="J764" i="72"/>
  <c r="M763" i="72"/>
  <c r="N763" i="72" l="1"/>
  <c r="O763" i="72" s="1"/>
  <c r="N2119" i="72"/>
  <c r="O2119" i="72" s="1"/>
  <c r="N3148" i="72"/>
  <c r="O3148" i="72" s="1"/>
  <c r="M3149" i="72"/>
  <c r="J3150" i="72"/>
  <c r="M2120" i="72"/>
  <c r="J2121" i="72"/>
  <c r="M764" i="72"/>
  <c r="J765" i="72"/>
  <c r="N3149" i="72" l="1"/>
  <c r="O3149" i="72" s="1"/>
  <c r="N764" i="72"/>
  <c r="O764" i="72" s="1"/>
  <c r="N2120" i="72"/>
  <c r="O2120" i="72" s="1"/>
  <c r="M3150" i="72"/>
  <c r="J3151" i="72"/>
  <c r="J2122" i="72"/>
  <c r="M2121" i="72"/>
  <c r="M765" i="72"/>
  <c r="J766" i="72"/>
  <c r="N3150" i="72" l="1"/>
  <c r="O3150" i="72" s="1"/>
  <c r="N765" i="72"/>
  <c r="O765" i="72" s="1"/>
  <c r="N2121" i="72"/>
  <c r="O2121" i="72" s="1"/>
  <c r="J3152" i="72"/>
  <c r="M3151" i="72"/>
  <c r="M2122" i="72"/>
  <c r="J2123" i="72"/>
  <c r="M766" i="72"/>
  <c r="J767" i="72"/>
  <c r="N2122" i="72" l="1"/>
  <c r="O2122" i="72" s="1"/>
  <c r="N766" i="72"/>
  <c r="O766" i="72" s="1"/>
  <c r="N3151" i="72"/>
  <c r="O3151" i="72" s="1"/>
  <c r="M3152" i="72"/>
  <c r="J3153" i="72"/>
  <c r="J2124" i="72"/>
  <c r="M2123" i="72"/>
  <c r="J768" i="72"/>
  <c r="M767" i="72"/>
  <c r="N767" i="72" l="1"/>
  <c r="O767" i="72" s="1"/>
  <c r="N2123" i="72"/>
  <c r="O2123" i="72" s="1"/>
  <c r="N3152" i="72"/>
  <c r="O3152" i="72" s="1"/>
  <c r="M3153" i="72"/>
  <c r="J3154" i="72"/>
  <c r="M2124" i="72"/>
  <c r="J2125" i="72"/>
  <c r="J769" i="72"/>
  <c r="M768" i="72"/>
  <c r="N3153" i="72" l="1"/>
  <c r="O3153" i="72" s="1"/>
  <c r="N768" i="72"/>
  <c r="O768" i="72" s="1"/>
  <c r="N2124" i="72"/>
  <c r="O2124" i="72" s="1"/>
  <c r="J3155" i="72"/>
  <c r="M3154" i="72"/>
  <c r="M2125" i="72"/>
  <c r="J2126" i="72"/>
  <c r="M769" i="72"/>
  <c r="J770" i="72"/>
  <c r="N769" i="72" l="1"/>
  <c r="O769" i="72" s="1"/>
  <c r="N2125" i="72"/>
  <c r="O2125" i="72" s="1"/>
  <c r="N3154" i="72"/>
  <c r="O3154" i="72" s="1"/>
  <c r="J3156" i="72"/>
  <c r="M3155" i="72"/>
  <c r="M2126" i="72"/>
  <c r="J2127" i="72"/>
  <c r="M770" i="72"/>
  <c r="J771" i="72"/>
  <c r="N770" i="72" l="1"/>
  <c r="O770" i="72" s="1"/>
  <c r="N2126" i="72"/>
  <c r="O2126" i="72" s="1"/>
  <c r="N3155" i="72"/>
  <c r="O3155" i="72" s="1"/>
  <c r="M3156" i="72"/>
  <c r="J3157" i="72"/>
  <c r="M2127" i="72"/>
  <c r="J2128" i="72"/>
  <c r="J772" i="72"/>
  <c r="M771" i="72"/>
  <c r="N771" i="72" l="1"/>
  <c r="O771" i="72" s="1"/>
  <c r="N2127" i="72"/>
  <c r="O2127" i="72" s="1"/>
  <c r="N3156" i="72"/>
  <c r="O3156" i="72" s="1"/>
  <c r="J3158" i="72"/>
  <c r="M3157" i="72"/>
  <c r="J2129" i="72"/>
  <c r="M2128" i="72"/>
  <c r="M772" i="72"/>
  <c r="J773" i="72"/>
  <c r="N772" i="72" l="1"/>
  <c r="O772" i="72" s="1"/>
  <c r="N2128" i="72"/>
  <c r="O2128" i="72" s="1"/>
  <c r="N3157" i="72"/>
  <c r="O3157" i="72" s="1"/>
  <c r="M3158" i="72"/>
  <c r="J3159" i="72"/>
  <c r="J2130" i="72"/>
  <c r="M2129" i="72"/>
  <c r="M773" i="72"/>
  <c r="J774" i="72"/>
  <c r="N773" i="72" l="1"/>
  <c r="O773" i="72" s="1"/>
  <c r="N2129" i="72"/>
  <c r="O2129" i="72" s="1"/>
  <c r="N3158" i="72"/>
  <c r="O3158" i="72" s="1"/>
  <c r="J3160" i="72"/>
  <c r="M3159" i="72"/>
  <c r="M2130" i="72"/>
  <c r="J2131" i="72"/>
  <c r="M774" i="72"/>
  <c r="J775" i="72"/>
  <c r="N774" i="72" l="1"/>
  <c r="O774" i="72" s="1"/>
  <c r="N2130" i="72"/>
  <c r="O2130" i="72" s="1"/>
  <c r="N3159" i="72"/>
  <c r="O3159" i="72" s="1"/>
  <c r="M3160" i="72"/>
  <c r="J3161" i="72"/>
  <c r="J2132" i="72"/>
  <c r="M2131" i="72"/>
  <c r="J776" i="72"/>
  <c r="M775" i="72"/>
  <c r="N775" i="72" l="1"/>
  <c r="O775" i="72" s="1"/>
  <c r="N2131" i="72"/>
  <c r="O2131" i="72" s="1"/>
  <c r="N3160" i="72"/>
  <c r="O3160" i="72" s="1"/>
  <c r="M3161" i="72"/>
  <c r="J3162" i="72"/>
  <c r="J2133" i="72"/>
  <c r="M2132" i="72"/>
  <c r="J777" i="72"/>
  <c r="M776" i="72"/>
  <c r="N776" i="72" l="1"/>
  <c r="O776" i="72" s="1"/>
  <c r="N2132" i="72"/>
  <c r="O2132" i="72" s="1"/>
  <c r="N3161" i="72"/>
  <c r="O3161" i="72" s="1"/>
  <c r="J3163" i="72"/>
  <c r="M3162" i="72"/>
  <c r="M2133" i="72"/>
  <c r="J2134" i="72"/>
  <c r="M777" i="72"/>
  <c r="J778" i="72"/>
  <c r="N777" i="72" l="1"/>
  <c r="O777" i="72" s="1"/>
  <c r="N2133" i="72"/>
  <c r="O2133" i="72" s="1"/>
  <c r="N3162" i="72"/>
  <c r="O3162" i="72" s="1"/>
  <c r="M3163" i="72"/>
  <c r="J3164" i="72"/>
  <c r="J2135" i="72"/>
  <c r="M2134" i="72"/>
  <c r="M778" i="72"/>
  <c r="J779" i="72"/>
  <c r="N778" i="72" l="1"/>
  <c r="O778" i="72" s="1"/>
  <c r="N2134" i="72"/>
  <c r="O2134" i="72" s="1"/>
  <c r="N3163" i="72"/>
  <c r="O3163" i="72" s="1"/>
  <c r="J3165" i="72"/>
  <c r="M3164" i="72"/>
  <c r="M2135" i="72"/>
  <c r="J2136" i="72"/>
  <c r="J780" i="72"/>
  <c r="M779" i="72"/>
  <c r="N779" i="72" l="1"/>
  <c r="O779" i="72" s="1"/>
  <c r="N2135" i="72"/>
  <c r="O2135" i="72" s="1"/>
  <c r="N3164" i="72"/>
  <c r="O3164" i="72" s="1"/>
  <c r="J3166" i="72"/>
  <c r="M3165" i="72"/>
  <c r="J2137" i="72"/>
  <c r="M2136" i="72"/>
  <c r="M780" i="72"/>
  <c r="J781" i="72"/>
  <c r="N780" i="72" l="1"/>
  <c r="O780" i="72" s="1"/>
  <c r="N2136" i="72"/>
  <c r="O2136" i="72" s="1"/>
  <c r="N3165" i="72"/>
  <c r="O3165" i="72" s="1"/>
  <c r="M3166" i="72"/>
  <c r="J3167" i="72"/>
  <c r="J2138" i="72"/>
  <c r="M2137" i="72"/>
  <c r="M781" i="72"/>
  <c r="J782" i="72"/>
  <c r="N2137" i="72" l="1"/>
  <c r="O2137" i="72" s="1"/>
  <c r="N781" i="72"/>
  <c r="O781" i="72" s="1"/>
  <c r="N3166" i="72"/>
  <c r="O3166" i="72" s="1"/>
  <c r="J3168" i="72"/>
  <c r="M3167" i="72"/>
  <c r="M2138" i="72"/>
  <c r="J2139" i="72"/>
  <c r="M782" i="72"/>
  <c r="J783" i="72"/>
  <c r="N782" i="72" l="1"/>
  <c r="O782" i="72" s="1"/>
  <c r="N2138" i="72"/>
  <c r="O2138" i="72" s="1"/>
  <c r="N3167" i="72"/>
  <c r="O3167" i="72" s="1"/>
  <c r="M3168" i="72"/>
  <c r="J3169" i="72"/>
  <c r="M2139" i="72"/>
  <c r="J2140" i="72"/>
  <c r="M783" i="72"/>
  <c r="J784" i="72"/>
  <c r="N783" i="72" l="1"/>
  <c r="O783" i="72" s="1"/>
  <c r="N2139" i="72"/>
  <c r="O2139" i="72" s="1"/>
  <c r="N3168" i="72"/>
  <c r="O3168" i="72" s="1"/>
  <c r="M3169" i="72"/>
  <c r="J3170" i="72"/>
  <c r="J2141" i="72"/>
  <c r="M2140" i="72"/>
  <c r="J785" i="72"/>
  <c r="M784" i="72"/>
  <c r="N784" i="72" l="1"/>
  <c r="O784" i="72" s="1"/>
  <c r="N2140" i="72"/>
  <c r="O2140" i="72" s="1"/>
  <c r="N3169" i="72"/>
  <c r="O3169" i="72" s="1"/>
  <c r="J3171" i="72"/>
  <c r="M3170" i="72"/>
  <c r="M2141" i="72"/>
  <c r="J2142" i="72"/>
  <c r="M785" i="72"/>
  <c r="J786" i="72"/>
  <c r="N785" i="72" l="1"/>
  <c r="O785" i="72" s="1"/>
  <c r="N2141" i="72"/>
  <c r="O2141" i="72" s="1"/>
  <c r="N3170" i="72"/>
  <c r="O3170" i="72" s="1"/>
  <c r="M3171" i="72"/>
  <c r="J3172" i="72"/>
  <c r="M2142" i="72"/>
  <c r="J2143" i="72"/>
  <c r="M786" i="72"/>
  <c r="J787" i="72"/>
  <c r="N786" i="72" l="1"/>
  <c r="O786" i="72" s="1"/>
  <c r="N2142" i="72"/>
  <c r="O2142" i="72" s="1"/>
  <c r="N3171" i="72"/>
  <c r="O3171" i="72" s="1"/>
  <c r="J3173" i="72"/>
  <c r="M3172" i="72"/>
  <c r="M2143" i="72"/>
  <c r="J2144" i="72"/>
  <c r="J788" i="72"/>
  <c r="M787" i="72"/>
  <c r="N787" i="72" l="1"/>
  <c r="O787" i="72" s="1"/>
  <c r="N2143" i="72"/>
  <c r="O2143" i="72" s="1"/>
  <c r="N3172" i="72"/>
  <c r="O3172" i="72" s="1"/>
  <c r="J3174" i="72"/>
  <c r="M3173" i="72"/>
  <c r="M2144" i="72"/>
  <c r="J2145" i="72"/>
  <c r="M788" i="72"/>
  <c r="J789" i="72"/>
  <c r="N788" i="72" l="1"/>
  <c r="O788" i="72" s="1"/>
  <c r="N2144" i="72"/>
  <c r="O2144" i="72" s="1"/>
  <c r="N3173" i="72"/>
  <c r="O3173" i="72" s="1"/>
  <c r="M3174" i="72"/>
  <c r="J3175" i="72"/>
  <c r="J2146" i="72"/>
  <c r="M2145" i="72"/>
  <c r="J790" i="72"/>
  <c r="M789" i="72"/>
  <c r="N789" i="72" l="1"/>
  <c r="O789" i="72" s="1"/>
  <c r="N2145" i="72"/>
  <c r="O2145" i="72" s="1"/>
  <c r="N3174" i="72"/>
  <c r="O3174" i="72" s="1"/>
  <c r="J3176" i="72"/>
  <c r="M3175" i="72"/>
  <c r="M2146" i="72"/>
  <c r="J2147" i="72"/>
  <c r="M790" i="72"/>
  <c r="J791" i="72"/>
  <c r="N790" i="72" l="1"/>
  <c r="O790" i="72" s="1"/>
  <c r="N2146" i="72"/>
  <c r="O2146" i="72" s="1"/>
  <c r="N3175" i="72"/>
  <c r="O3175" i="72" s="1"/>
  <c r="M3176" i="72"/>
  <c r="J3177" i="72"/>
  <c r="M2147" i="72"/>
  <c r="J2148" i="72"/>
  <c r="M791" i="72"/>
  <c r="J792" i="72"/>
  <c r="N2147" i="72" l="1"/>
  <c r="O2147" i="72" s="1"/>
  <c r="N791" i="72"/>
  <c r="O791" i="72" s="1"/>
  <c r="N3176" i="72"/>
  <c r="O3176" i="72" s="1"/>
  <c r="M3177" i="72"/>
  <c r="J3178" i="72"/>
  <c r="J2149" i="72"/>
  <c r="M2148" i="72"/>
  <c r="J793" i="72"/>
  <c r="M792" i="72"/>
  <c r="N792" i="72" l="1"/>
  <c r="O792" i="72" s="1"/>
  <c r="N2148" i="72"/>
  <c r="O2148" i="72" s="1"/>
  <c r="N3177" i="72"/>
  <c r="O3177" i="72" s="1"/>
  <c r="J3179" i="72"/>
  <c r="M3178" i="72"/>
  <c r="M2149" i="72"/>
  <c r="J2150" i="72"/>
  <c r="M793" i="72"/>
  <c r="J794" i="72"/>
  <c r="N793" i="72" l="1"/>
  <c r="O793" i="72" s="1"/>
  <c r="N2149" i="72"/>
  <c r="O2149" i="72" s="1"/>
  <c r="N3178" i="72"/>
  <c r="O3178" i="72" s="1"/>
  <c r="M3179" i="72"/>
  <c r="J3180" i="72"/>
  <c r="M2150" i="72"/>
  <c r="J2151" i="72"/>
  <c r="M794" i="72"/>
  <c r="J795" i="72"/>
  <c r="N794" i="72" l="1"/>
  <c r="O794" i="72" s="1"/>
  <c r="N2150" i="72"/>
  <c r="O2150" i="72" s="1"/>
  <c r="N3179" i="72"/>
  <c r="O3179" i="72" s="1"/>
  <c r="M3180" i="72"/>
  <c r="J3181" i="72"/>
  <c r="M2151" i="72"/>
  <c r="J2152" i="72"/>
  <c r="J796" i="72"/>
  <c r="M795" i="72"/>
  <c r="N795" i="72" l="1"/>
  <c r="O795" i="72" s="1"/>
  <c r="N2151" i="72"/>
  <c r="O2151" i="72" s="1"/>
  <c r="N3180" i="72"/>
  <c r="O3180" i="72" s="1"/>
  <c r="J3182" i="72"/>
  <c r="M3181" i="72"/>
  <c r="M2152" i="72"/>
  <c r="J2153" i="72"/>
  <c r="M796" i="72"/>
  <c r="J797" i="72"/>
  <c r="N796" i="72" l="1"/>
  <c r="O796" i="72" s="1"/>
  <c r="N2152" i="72"/>
  <c r="O2152" i="72" s="1"/>
  <c r="N3181" i="72"/>
  <c r="O3181" i="72" s="1"/>
  <c r="M3182" i="72"/>
  <c r="J3183" i="72"/>
  <c r="J2154" i="72"/>
  <c r="M2153" i="72"/>
  <c r="M797" i="72"/>
  <c r="J798" i="72"/>
  <c r="N797" i="72" l="1"/>
  <c r="O797" i="72" s="1"/>
  <c r="N2153" i="72"/>
  <c r="O2153" i="72" s="1"/>
  <c r="N3182" i="72"/>
  <c r="O3182" i="72" s="1"/>
  <c r="J3184" i="72"/>
  <c r="M3183" i="72"/>
  <c r="M2154" i="72"/>
  <c r="J2155" i="72"/>
  <c r="J799" i="72"/>
  <c r="M798" i="72"/>
  <c r="N798" i="72" l="1"/>
  <c r="O798" i="72" s="1"/>
  <c r="N2154" i="72"/>
  <c r="O2154" i="72" s="1"/>
  <c r="N3183" i="72"/>
  <c r="O3183" i="72" s="1"/>
  <c r="M3184" i="72"/>
  <c r="J3185" i="72"/>
  <c r="J2156" i="72"/>
  <c r="M2155" i="72"/>
  <c r="J800" i="72"/>
  <c r="M799" i="72"/>
  <c r="N799" i="72" l="1"/>
  <c r="O799" i="72" s="1"/>
  <c r="N2155" i="72"/>
  <c r="O2155" i="72" s="1"/>
  <c r="N3184" i="72"/>
  <c r="O3184" i="72" s="1"/>
  <c r="M3185" i="72"/>
  <c r="J3186" i="72"/>
  <c r="J2157" i="72"/>
  <c r="M2156" i="72"/>
  <c r="J801" i="72"/>
  <c r="M800" i="72"/>
  <c r="N800" i="72" l="1"/>
  <c r="O800" i="72" s="1"/>
  <c r="N2156" i="72"/>
  <c r="O2156" i="72" s="1"/>
  <c r="N3185" i="72"/>
  <c r="O3185" i="72" s="1"/>
  <c r="J3187" i="72"/>
  <c r="M3186" i="72"/>
  <c r="M2157" i="72"/>
  <c r="J2158" i="72"/>
  <c r="M801" i="72"/>
  <c r="J802" i="72"/>
  <c r="N801" i="72" l="1"/>
  <c r="O801" i="72" s="1"/>
  <c r="N2157" i="72"/>
  <c r="O2157" i="72" s="1"/>
  <c r="N3186" i="72"/>
  <c r="O3186" i="72" s="1"/>
  <c r="M3187" i="72"/>
  <c r="J3188" i="72"/>
  <c r="J2159" i="72"/>
  <c r="M2158" i="72"/>
  <c r="M802" i="72"/>
  <c r="J803" i="72"/>
  <c r="N802" i="72" l="1"/>
  <c r="O802" i="72" s="1"/>
  <c r="N2158" i="72"/>
  <c r="O2158" i="72" s="1"/>
  <c r="N3187" i="72"/>
  <c r="O3187" i="72" s="1"/>
  <c r="M3188" i="72"/>
  <c r="J3189" i="72"/>
  <c r="J2160" i="72"/>
  <c r="M2159" i="72"/>
  <c r="J804" i="72"/>
  <c r="M803" i="72"/>
  <c r="N803" i="72" l="1"/>
  <c r="O803" i="72" s="1"/>
  <c r="N2159" i="72"/>
  <c r="O2159" i="72" s="1"/>
  <c r="N3188" i="72"/>
  <c r="O3188" i="72" s="1"/>
  <c r="J3190" i="72"/>
  <c r="M3189" i="72"/>
  <c r="M2160" i="72"/>
  <c r="J2161" i="72"/>
  <c r="M804" i="72"/>
  <c r="J805" i="72"/>
  <c r="N804" i="72" l="1"/>
  <c r="O804" i="72" s="1"/>
  <c r="N2160" i="72"/>
  <c r="O2160" i="72" s="1"/>
  <c r="N3189" i="72"/>
  <c r="O3189" i="72" s="1"/>
  <c r="M3190" i="72"/>
  <c r="J3191" i="72"/>
  <c r="J2162" i="72"/>
  <c r="M2161" i="72"/>
  <c r="M805" i="72"/>
  <c r="J806" i="72"/>
  <c r="N3190" i="72" l="1"/>
  <c r="O3190" i="72" s="1"/>
  <c r="N2161" i="72"/>
  <c r="O2161" i="72" s="1"/>
  <c r="N805" i="72"/>
  <c r="O805" i="72" s="1"/>
  <c r="J3192" i="72"/>
  <c r="M3191" i="72"/>
  <c r="M2162" i="72"/>
  <c r="J2163" i="72"/>
  <c r="M806" i="72"/>
  <c r="J807" i="72"/>
  <c r="N806" i="72" l="1"/>
  <c r="O806" i="72" s="1"/>
  <c r="N2162" i="72"/>
  <c r="O2162" i="72" s="1"/>
  <c r="N3191" i="72"/>
  <c r="O3191" i="72" s="1"/>
  <c r="M3192" i="72"/>
  <c r="J3193" i="72"/>
  <c r="M2163" i="72"/>
  <c r="J2164" i="72"/>
  <c r="M807" i="72"/>
  <c r="J808" i="72"/>
  <c r="N807" i="72" l="1"/>
  <c r="O807" i="72" s="1"/>
  <c r="N2163" i="72"/>
  <c r="O2163" i="72" s="1"/>
  <c r="N3192" i="72"/>
  <c r="O3192" i="72" s="1"/>
  <c r="M3193" i="72"/>
  <c r="J3194" i="72"/>
  <c r="J2165" i="72"/>
  <c r="M2164" i="72"/>
  <c r="J809" i="72"/>
  <c r="M808" i="72"/>
  <c r="N808" i="72" l="1"/>
  <c r="O808" i="72" s="1"/>
  <c r="N2164" i="72"/>
  <c r="O2164" i="72" s="1"/>
  <c r="N3193" i="72"/>
  <c r="O3193" i="72" s="1"/>
  <c r="J3195" i="72"/>
  <c r="M3194" i="72"/>
  <c r="M2165" i="72"/>
  <c r="J2166" i="72"/>
  <c r="M809" i="72"/>
  <c r="J810" i="72"/>
  <c r="N809" i="72" l="1"/>
  <c r="O809" i="72" s="1"/>
  <c r="N3194" i="72"/>
  <c r="O3194" i="72" s="1"/>
  <c r="N2165" i="72"/>
  <c r="O2165" i="72" s="1"/>
  <c r="M3195" i="72"/>
  <c r="J3196" i="72"/>
  <c r="M2166" i="72"/>
  <c r="J2167" i="72"/>
  <c r="M810" i="72"/>
  <c r="J811" i="72"/>
  <c r="N810" i="72" l="1"/>
  <c r="O810" i="72" s="1"/>
  <c r="N2166" i="72"/>
  <c r="O2166" i="72" s="1"/>
  <c r="N3195" i="72"/>
  <c r="O3195" i="72" s="1"/>
  <c r="M3196" i="72"/>
  <c r="J3197" i="72"/>
  <c r="M2167" i="72"/>
  <c r="J2168" i="72"/>
  <c r="J812" i="72"/>
  <c r="M811" i="72"/>
  <c r="N811" i="72" l="1"/>
  <c r="O811" i="72" s="1"/>
  <c r="N2167" i="72"/>
  <c r="O2167" i="72" s="1"/>
  <c r="N3196" i="72"/>
  <c r="O3196" i="72" s="1"/>
  <c r="J3198" i="72"/>
  <c r="M3197" i="72"/>
  <c r="J2169" i="72"/>
  <c r="M2168" i="72"/>
  <c r="M812" i="72"/>
  <c r="J813" i="72"/>
  <c r="N812" i="72" l="1"/>
  <c r="O812" i="72" s="1"/>
  <c r="N2168" i="72"/>
  <c r="O2168" i="72" s="1"/>
  <c r="N3197" i="72"/>
  <c r="O3197" i="72" s="1"/>
  <c r="M3198" i="72"/>
  <c r="J3199" i="72"/>
  <c r="J2170" i="72"/>
  <c r="M2169" i="72"/>
  <c r="J814" i="72"/>
  <c r="M813" i="72"/>
  <c r="N813" i="72" l="1"/>
  <c r="O813" i="72" s="1"/>
  <c r="N2169" i="72"/>
  <c r="O2169" i="72" s="1"/>
  <c r="N3198" i="72"/>
  <c r="O3198" i="72" s="1"/>
  <c r="J3200" i="72"/>
  <c r="M3199" i="72"/>
  <c r="M2170" i="72"/>
  <c r="J2171" i="72"/>
  <c r="M814" i="72"/>
  <c r="J815" i="72"/>
  <c r="N814" i="72" l="1"/>
  <c r="O814" i="72" s="1"/>
  <c r="N2170" i="72"/>
  <c r="O2170" i="72" s="1"/>
  <c r="N3199" i="72"/>
  <c r="O3199" i="72" s="1"/>
  <c r="M3200" i="72"/>
  <c r="J3201" i="72"/>
  <c r="J2172" i="72"/>
  <c r="M2171" i="72"/>
  <c r="J816" i="72"/>
  <c r="M815" i="72"/>
  <c r="N815" i="72" l="1"/>
  <c r="O815" i="72" s="1"/>
  <c r="N2171" i="72"/>
  <c r="O2171" i="72" s="1"/>
  <c r="N3200" i="72"/>
  <c r="O3200" i="72" s="1"/>
  <c r="M3201" i="72"/>
  <c r="J3202" i="72"/>
  <c r="J2173" i="72"/>
  <c r="M2172" i="72"/>
  <c r="J817" i="72"/>
  <c r="M816" i="72"/>
  <c r="N816" i="72" l="1"/>
  <c r="O816" i="72" s="1"/>
  <c r="N2172" i="72"/>
  <c r="O2172" i="72" s="1"/>
  <c r="N3201" i="72"/>
  <c r="O3201" i="72" s="1"/>
  <c r="M3202" i="72"/>
  <c r="J3203" i="72"/>
  <c r="M2173" i="72"/>
  <c r="J2174" i="72"/>
  <c r="M817" i="72"/>
  <c r="J818" i="72"/>
  <c r="N817" i="72" l="1"/>
  <c r="O817" i="72" s="1"/>
  <c r="N2173" i="72"/>
  <c r="O2173" i="72" s="1"/>
  <c r="N3202" i="72"/>
  <c r="O3202" i="72" s="1"/>
  <c r="J3204" i="72"/>
  <c r="M3203" i="72"/>
  <c r="J2175" i="72"/>
  <c r="M2174" i="72"/>
  <c r="M818" i="72"/>
  <c r="J819" i="72"/>
  <c r="N2174" i="72" l="1"/>
  <c r="O2174" i="72" s="1"/>
  <c r="N818" i="72"/>
  <c r="O818" i="72" s="1"/>
  <c r="N3203" i="72"/>
  <c r="O3203" i="72" s="1"/>
  <c r="M3204" i="72"/>
  <c r="J3205" i="72"/>
  <c r="M2175" i="72"/>
  <c r="J2176" i="72"/>
  <c r="J820" i="72"/>
  <c r="M819" i="72"/>
  <c r="N819" i="72" l="1"/>
  <c r="O819" i="72" s="1"/>
  <c r="N2175" i="72"/>
  <c r="O2175" i="72" s="1"/>
  <c r="N3204" i="72"/>
  <c r="O3204" i="72" s="1"/>
  <c r="J3206" i="72"/>
  <c r="M3205" i="72"/>
  <c r="M2176" i="72"/>
  <c r="J2177" i="72"/>
  <c r="M820" i="72"/>
  <c r="J821" i="72"/>
  <c r="N820" i="72" l="1"/>
  <c r="O820" i="72" s="1"/>
  <c r="N2176" i="72"/>
  <c r="O2176" i="72" s="1"/>
  <c r="N3205" i="72"/>
  <c r="O3205" i="72" s="1"/>
  <c r="M3206" i="72"/>
  <c r="J3207" i="72"/>
  <c r="J2178" i="72"/>
  <c r="M2177" i="72"/>
  <c r="M821" i="72"/>
  <c r="J822" i="72"/>
  <c r="N821" i="72" l="1"/>
  <c r="O821" i="72" s="1"/>
  <c r="N2177" i="72"/>
  <c r="O2177" i="72" s="1"/>
  <c r="N3206" i="72"/>
  <c r="O3206" i="72" s="1"/>
  <c r="J3208" i="72"/>
  <c r="M3207" i="72"/>
  <c r="M2178" i="72"/>
  <c r="J2179" i="72"/>
  <c r="J823" i="72"/>
  <c r="M822" i="72"/>
  <c r="N822" i="72" l="1"/>
  <c r="O822" i="72" s="1"/>
  <c r="N2178" i="72"/>
  <c r="O2178" i="72" s="1"/>
  <c r="N3207" i="72"/>
  <c r="O3207" i="72" s="1"/>
  <c r="J3209" i="72"/>
  <c r="M3208" i="72"/>
  <c r="M2179" i="72"/>
  <c r="J2180" i="72"/>
  <c r="J824" i="72"/>
  <c r="M823" i="72"/>
  <c r="N2179" i="72" l="1"/>
  <c r="O2179" i="72" s="1"/>
  <c r="N823" i="72"/>
  <c r="O823" i="72" s="1"/>
  <c r="N3208" i="72"/>
  <c r="O3208" i="72" s="1"/>
  <c r="M3209" i="72"/>
  <c r="J3210" i="72"/>
  <c r="J2181" i="72"/>
  <c r="M2180" i="72"/>
  <c r="J825" i="72"/>
  <c r="M824" i="72"/>
  <c r="N824" i="72" l="1"/>
  <c r="O824" i="72" s="1"/>
  <c r="N2180" i="72"/>
  <c r="O2180" i="72" s="1"/>
  <c r="N3209" i="72"/>
  <c r="O3209" i="72" s="1"/>
  <c r="M3210" i="72"/>
  <c r="J3211" i="72"/>
  <c r="J2182" i="72"/>
  <c r="M2181" i="72"/>
  <c r="M825" i="72"/>
  <c r="J826" i="72"/>
  <c r="N825" i="72" l="1"/>
  <c r="O825" i="72" s="1"/>
  <c r="N2181" i="72"/>
  <c r="O2181" i="72" s="1"/>
  <c r="N3210" i="72"/>
  <c r="O3210" i="72" s="1"/>
  <c r="J3212" i="72"/>
  <c r="M3211" i="72"/>
  <c r="J2183" i="72"/>
  <c r="M2182" i="72"/>
  <c r="M826" i="72"/>
  <c r="J827" i="72"/>
  <c r="N826" i="72" l="1"/>
  <c r="O826" i="72" s="1"/>
  <c r="N2182" i="72"/>
  <c r="O2182" i="72" s="1"/>
  <c r="N3211" i="72"/>
  <c r="O3211" i="72" s="1"/>
  <c r="M3212" i="72"/>
  <c r="J3213" i="72"/>
  <c r="M2183" i="72"/>
  <c r="J2184" i="72"/>
  <c r="J828" i="72"/>
  <c r="M827" i="72"/>
  <c r="N2183" i="72" l="1"/>
  <c r="O2183" i="72" s="1"/>
  <c r="N827" i="72"/>
  <c r="O827" i="72" s="1"/>
  <c r="N3212" i="72"/>
  <c r="O3212" i="72" s="1"/>
  <c r="J3214" i="72"/>
  <c r="M3213" i="72"/>
  <c r="J2185" i="72"/>
  <c r="M2184" i="72"/>
  <c r="M828" i="72"/>
  <c r="J829" i="72"/>
  <c r="N828" i="72" l="1"/>
  <c r="O828" i="72" s="1"/>
  <c r="N2184" i="72"/>
  <c r="O2184" i="72" s="1"/>
  <c r="N3213" i="72"/>
  <c r="O3213" i="72" s="1"/>
  <c r="M3214" i="72"/>
  <c r="J3215" i="72"/>
  <c r="J2186" i="72"/>
  <c r="M2185" i="72"/>
  <c r="M829" i="72"/>
  <c r="J830" i="72"/>
  <c r="N829" i="72" l="1"/>
  <c r="O829" i="72" s="1"/>
  <c r="N2185" i="72"/>
  <c r="O2185" i="72" s="1"/>
  <c r="N3214" i="72"/>
  <c r="O3214" i="72" s="1"/>
  <c r="J3216" i="72"/>
  <c r="M3215" i="72"/>
  <c r="M2186" i="72"/>
  <c r="J2187" i="72"/>
  <c r="M830" i="72"/>
  <c r="J831" i="72"/>
  <c r="N830" i="72" l="1"/>
  <c r="O830" i="72" s="1"/>
  <c r="N2186" i="72"/>
  <c r="O2186" i="72" s="1"/>
  <c r="N3215" i="72"/>
  <c r="O3215" i="72" s="1"/>
  <c r="J3217" i="72"/>
  <c r="M3216" i="72"/>
  <c r="J2188" i="72"/>
  <c r="M2187" i="72"/>
  <c r="M831" i="72"/>
  <c r="J832" i="72"/>
  <c r="N831" i="72" l="1"/>
  <c r="O831" i="72" s="1"/>
  <c r="N2187" i="72"/>
  <c r="O2187" i="72" s="1"/>
  <c r="N3216" i="72"/>
  <c r="O3216" i="72" s="1"/>
  <c r="M3217" i="72"/>
  <c r="J3218" i="72"/>
  <c r="M2188" i="72"/>
  <c r="J2189" i="72"/>
  <c r="J833" i="72"/>
  <c r="M832" i="72"/>
  <c r="N832" i="72" l="1"/>
  <c r="O832" i="72" s="1"/>
  <c r="N2188" i="72"/>
  <c r="O2188" i="72" s="1"/>
  <c r="N3217" i="72"/>
  <c r="O3217" i="72" s="1"/>
  <c r="M3218" i="72"/>
  <c r="J3219" i="72"/>
  <c r="M2189" i="72"/>
  <c r="J2190" i="72"/>
  <c r="M833" i="72"/>
  <c r="J834" i="72"/>
  <c r="N833" i="72" l="1"/>
  <c r="O833" i="72" s="1"/>
  <c r="N2189" i="72"/>
  <c r="O2189" i="72" s="1"/>
  <c r="N3218" i="72"/>
  <c r="O3218" i="72" s="1"/>
  <c r="J3220" i="72"/>
  <c r="M3219" i="72"/>
  <c r="J2191" i="72"/>
  <c r="M2190" i="72"/>
  <c r="M834" i="72"/>
  <c r="J835" i="72"/>
  <c r="N2190" i="72" l="1"/>
  <c r="O2190" i="72" s="1"/>
  <c r="N834" i="72"/>
  <c r="O834" i="72" s="1"/>
  <c r="N3219" i="72"/>
  <c r="O3219" i="72" s="1"/>
  <c r="M3220" i="72"/>
  <c r="J3221" i="72"/>
  <c r="M2191" i="72"/>
  <c r="J2192" i="72"/>
  <c r="J836" i="72"/>
  <c r="M835" i="72"/>
  <c r="N835" i="72" l="1"/>
  <c r="O835" i="72" s="1"/>
  <c r="N2191" i="72"/>
  <c r="O2191" i="72" s="1"/>
  <c r="N3220" i="72"/>
  <c r="O3220" i="72" s="1"/>
  <c r="M3221" i="72"/>
  <c r="J3222" i="72"/>
  <c r="J2193" i="72"/>
  <c r="M2192" i="72"/>
  <c r="M836" i="72"/>
  <c r="J837" i="72"/>
  <c r="N836" i="72" l="1"/>
  <c r="O836" i="72" s="1"/>
  <c r="N2192" i="72"/>
  <c r="O2192" i="72" s="1"/>
  <c r="N3221" i="72"/>
  <c r="O3221" i="72" s="1"/>
  <c r="J3223" i="72"/>
  <c r="M3222" i="72"/>
  <c r="J2194" i="72"/>
  <c r="M2193" i="72"/>
  <c r="M837" i="72"/>
  <c r="J838" i="72"/>
  <c r="N837" i="72" l="1"/>
  <c r="O837" i="72" s="1"/>
  <c r="N2193" i="72"/>
  <c r="O2193" i="72" s="1"/>
  <c r="N3222" i="72"/>
  <c r="O3222" i="72" s="1"/>
  <c r="M3223" i="72"/>
  <c r="J3224" i="72"/>
  <c r="M2194" i="72"/>
  <c r="J2195" i="72"/>
  <c r="J839" i="72"/>
  <c r="M838" i="72"/>
  <c r="N838" i="72" l="1"/>
  <c r="O838" i="72" s="1"/>
  <c r="N2194" i="72"/>
  <c r="O2194" i="72" s="1"/>
  <c r="N3223" i="72"/>
  <c r="O3223" i="72" s="1"/>
  <c r="J3225" i="72"/>
  <c r="M3224" i="72"/>
  <c r="M2195" i="72"/>
  <c r="J2196" i="72"/>
  <c r="M839" i="72"/>
  <c r="J840" i="72"/>
  <c r="N839" i="72" l="1"/>
  <c r="O839" i="72" s="1"/>
  <c r="N2195" i="72"/>
  <c r="O2195" i="72" s="1"/>
  <c r="N3224" i="72"/>
  <c r="O3224" i="72" s="1"/>
  <c r="M3225" i="72"/>
  <c r="J3226" i="72"/>
  <c r="J2197" i="72"/>
  <c r="M2196" i="72"/>
  <c r="J841" i="72"/>
  <c r="M840" i="72"/>
  <c r="N840" i="72" l="1"/>
  <c r="O840" i="72" s="1"/>
  <c r="N2196" i="72"/>
  <c r="O2196" i="72" s="1"/>
  <c r="N3225" i="72"/>
  <c r="O3225" i="72" s="1"/>
  <c r="M3226" i="72"/>
  <c r="J3227" i="72"/>
  <c r="M2197" i="72"/>
  <c r="J2198" i="72"/>
  <c r="M841" i="72"/>
  <c r="J842" i="72"/>
  <c r="N841" i="72" l="1"/>
  <c r="O841" i="72" s="1"/>
  <c r="N2197" i="72"/>
  <c r="O2197" i="72" s="1"/>
  <c r="N3226" i="72"/>
  <c r="O3226" i="72" s="1"/>
  <c r="J3228" i="72"/>
  <c r="M3227" i="72"/>
  <c r="M2198" i="72"/>
  <c r="J2199" i="72"/>
  <c r="M842" i="72"/>
  <c r="J843" i="72"/>
  <c r="N842" i="72" l="1"/>
  <c r="O842" i="72" s="1"/>
  <c r="N2198" i="72"/>
  <c r="O2198" i="72" s="1"/>
  <c r="N3227" i="72"/>
  <c r="O3227" i="72" s="1"/>
  <c r="M3228" i="72"/>
  <c r="J3229" i="72"/>
  <c r="J2200" i="72"/>
  <c r="M2199" i="72"/>
  <c r="M843" i="72"/>
  <c r="J844" i="72"/>
  <c r="N843" i="72" l="1"/>
  <c r="O843" i="72" s="1"/>
  <c r="N2199" i="72"/>
  <c r="O2199" i="72" s="1"/>
  <c r="N3228" i="72"/>
  <c r="O3228" i="72" s="1"/>
  <c r="M3229" i="72"/>
  <c r="J3230" i="72"/>
  <c r="M2200" i="72"/>
  <c r="J2201" i="72"/>
  <c r="M844" i="72"/>
  <c r="J845" i="72"/>
  <c r="N844" i="72" l="1"/>
  <c r="O844" i="72" s="1"/>
  <c r="N2200" i="72"/>
  <c r="O2200" i="72" s="1"/>
  <c r="N3229" i="72"/>
  <c r="O3229" i="72" s="1"/>
  <c r="J3231" i="72"/>
  <c r="M3230" i="72"/>
  <c r="J2202" i="72"/>
  <c r="M2201" i="72"/>
  <c r="M845" i="72"/>
  <c r="J846" i="72"/>
  <c r="N845" i="72" l="1"/>
  <c r="O845" i="72" s="1"/>
  <c r="N2201" i="72"/>
  <c r="O2201" i="72" s="1"/>
  <c r="N3230" i="72"/>
  <c r="O3230" i="72" s="1"/>
  <c r="M3231" i="72"/>
  <c r="J3232" i="72"/>
  <c r="M2202" i="72"/>
  <c r="J2203" i="72"/>
  <c r="M846" i="72"/>
  <c r="J847" i="72"/>
  <c r="N846" i="72" l="1"/>
  <c r="O846" i="72" s="1"/>
  <c r="N2202" i="72"/>
  <c r="O2202" i="72" s="1"/>
  <c r="N3231" i="72"/>
  <c r="O3231" i="72" s="1"/>
  <c r="M3232" i="72"/>
  <c r="J3233" i="72"/>
  <c r="J2204" i="72"/>
  <c r="M2203" i="72"/>
  <c r="J848" i="72"/>
  <c r="M847" i="72"/>
  <c r="N847" i="72" l="1"/>
  <c r="O847" i="72" s="1"/>
  <c r="N2203" i="72"/>
  <c r="O2203" i="72" s="1"/>
  <c r="N3232" i="72"/>
  <c r="O3232" i="72" s="1"/>
  <c r="M3233" i="72"/>
  <c r="J3234" i="72"/>
  <c r="M2204" i="72"/>
  <c r="J2205" i="72"/>
  <c r="M848" i="72"/>
  <c r="J849" i="72"/>
  <c r="N848" i="72" l="1"/>
  <c r="O848" i="72" s="1"/>
  <c r="N2204" i="72"/>
  <c r="O2204" i="72" s="1"/>
  <c r="N3233" i="72"/>
  <c r="O3233" i="72" s="1"/>
  <c r="M3234" i="72"/>
  <c r="J3235" i="72"/>
  <c r="M2205" i="72"/>
  <c r="J2206" i="72"/>
  <c r="M849" i="72"/>
  <c r="J850" i="72"/>
  <c r="N849" i="72" l="1"/>
  <c r="O849" i="72" s="1"/>
  <c r="N2205" i="72"/>
  <c r="O2205" i="72" s="1"/>
  <c r="N3234" i="72"/>
  <c r="O3234" i="72" s="1"/>
  <c r="J3236" i="72"/>
  <c r="M3235" i="72"/>
  <c r="M2206" i="72"/>
  <c r="J2207" i="72"/>
  <c r="M850" i="72"/>
  <c r="J851" i="72"/>
  <c r="N2206" i="72" l="1"/>
  <c r="O2206" i="72" s="1"/>
  <c r="N850" i="72"/>
  <c r="O850" i="72" s="1"/>
  <c r="N3235" i="72"/>
  <c r="O3235" i="72" s="1"/>
  <c r="M3236" i="72"/>
  <c r="J3237" i="72"/>
  <c r="J2208" i="72"/>
  <c r="M2207" i="72"/>
  <c r="J852" i="72"/>
  <c r="M851" i="72"/>
  <c r="N851" i="72" l="1"/>
  <c r="O851" i="72" s="1"/>
  <c r="N2207" i="72"/>
  <c r="O2207" i="72" s="1"/>
  <c r="N3236" i="72"/>
  <c r="O3236" i="72" s="1"/>
  <c r="M3237" i="72"/>
  <c r="J3238" i="72"/>
  <c r="M2208" i="72"/>
  <c r="J2209" i="72"/>
  <c r="J853" i="72"/>
  <c r="M852" i="72"/>
  <c r="N852" i="72" l="1"/>
  <c r="O852" i="72" s="1"/>
  <c r="N2208" i="72"/>
  <c r="O2208" i="72" s="1"/>
  <c r="N3237" i="72"/>
  <c r="O3237" i="72" s="1"/>
  <c r="J3239" i="72"/>
  <c r="M3238" i="72"/>
  <c r="J2210" i="72"/>
  <c r="M2209" i="72"/>
  <c r="M853" i="72"/>
  <c r="J854" i="72"/>
  <c r="N853" i="72" l="1"/>
  <c r="O853" i="72" s="1"/>
  <c r="N2209" i="72"/>
  <c r="O2209" i="72" s="1"/>
  <c r="N3238" i="72"/>
  <c r="O3238" i="72" s="1"/>
  <c r="M3239" i="72"/>
  <c r="J3240" i="72"/>
  <c r="J2211" i="72"/>
  <c r="M2210" i="72"/>
  <c r="M854" i="72"/>
  <c r="J855" i="72"/>
  <c r="N854" i="72" l="1"/>
  <c r="O854" i="72" s="1"/>
  <c r="N2210" i="72"/>
  <c r="O2210" i="72" s="1"/>
  <c r="N3239" i="72"/>
  <c r="O3239" i="72" s="1"/>
  <c r="J3241" i="72"/>
  <c r="M3240" i="72"/>
  <c r="M2211" i="72"/>
  <c r="J2212" i="72"/>
  <c r="J856" i="72"/>
  <c r="M855" i="72"/>
  <c r="N855" i="72" l="1"/>
  <c r="O855" i="72" s="1"/>
  <c r="N2211" i="72"/>
  <c r="O2211" i="72" s="1"/>
  <c r="N3240" i="72"/>
  <c r="O3240" i="72" s="1"/>
  <c r="M3241" i="72"/>
  <c r="J3242" i="72"/>
  <c r="M2212" i="72"/>
  <c r="J2213" i="72"/>
  <c r="M856" i="72"/>
  <c r="J857" i="72"/>
  <c r="N2212" i="72" l="1"/>
  <c r="O2212" i="72" s="1"/>
  <c r="N856" i="72"/>
  <c r="O856" i="72" s="1"/>
  <c r="N3241" i="72"/>
  <c r="O3241" i="72" s="1"/>
  <c r="M3242" i="72"/>
  <c r="J3243" i="72"/>
  <c r="J2214" i="72"/>
  <c r="M2213" i="72"/>
  <c r="M857" i="72"/>
  <c r="J858" i="72"/>
  <c r="N857" i="72" l="1"/>
  <c r="O857" i="72" s="1"/>
  <c r="N2213" i="72"/>
  <c r="O2213" i="72" s="1"/>
  <c r="N3242" i="72"/>
  <c r="O3242" i="72" s="1"/>
  <c r="J3244" i="72"/>
  <c r="M3243" i="72"/>
  <c r="M2214" i="72"/>
  <c r="J2215" i="72"/>
  <c r="M858" i="72"/>
  <c r="J859" i="72"/>
  <c r="N858" i="72" l="1"/>
  <c r="O858" i="72" s="1"/>
  <c r="N2214" i="72"/>
  <c r="O2214" i="72" s="1"/>
  <c r="N3243" i="72"/>
  <c r="O3243" i="72" s="1"/>
  <c r="M3244" i="72"/>
  <c r="J3245" i="72"/>
  <c r="M2215" i="72"/>
  <c r="J2216" i="72"/>
  <c r="J860" i="72"/>
  <c r="M859" i="72"/>
  <c r="N2215" i="72" l="1"/>
  <c r="O2215" i="72" s="1"/>
  <c r="N859" i="72"/>
  <c r="O859" i="72" s="1"/>
  <c r="N3244" i="72"/>
  <c r="O3244" i="72" s="1"/>
  <c r="J3246" i="72"/>
  <c r="M3245" i="72"/>
  <c r="J2217" i="72"/>
  <c r="M2216" i="72"/>
  <c r="J861" i="72"/>
  <c r="M860" i="72"/>
  <c r="N2216" i="72" l="1"/>
  <c r="O2216" i="72" s="1"/>
  <c r="N860" i="72"/>
  <c r="O860" i="72" s="1"/>
  <c r="N3245" i="72"/>
  <c r="O3245" i="72" s="1"/>
  <c r="J3247" i="72"/>
  <c r="M3246" i="72"/>
  <c r="J2218" i="72"/>
  <c r="M2217" i="72"/>
  <c r="M861" i="72"/>
  <c r="J862" i="72"/>
  <c r="N861" i="72" l="1"/>
  <c r="O861" i="72" s="1"/>
  <c r="N2217" i="72"/>
  <c r="O2217" i="72" s="1"/>
  <c r="N3246" i="72"/>
  <c r="O3246" i="72" s="1"/>
  <c r="M3247" i="72"/>
  <c r="J3248" i="72"/>
  <c r="M2218" i="72"/>
  <c r="J2219" i="72"/>
  <c r="M862" i="72"/>
  <c r="J863" i="72"/>
  <c r="N862" i="72" l="1"/>
  <c r="O862" i="72" s="1"/>
  <c r="N2218" i="72"/>
  <c r="O2218" i="72" s="1"/>
  <c r="N3247" i="72"/>
  <c r="O3247" i="72" s="1"/>
  <c r="J3249" i="72"/>
  <c r="M3248" i="72"/>
  <c r="M2219" i="72"/>
  <c r="J2220" i="72"/>
  <c r="J864" i="72"/>
  <c r="M863" i="72"/>
  <c r="N863" i="72" l="1"/>
  <c r="O863" i="72" s="1"/>
  <c r="N2219" i="72"/>
  <c r="O2219" i="72" s="1"/>
  <c r="N3248" i="72"/>
  <c r="O3248" i="72" s="1"/>
  <c r="M3249" i="72"/>
  <c r="J3250" i="72"/>
  <c r="J2221" i="72"/>
  <c r="M2220" i="72"/>
  <c r="M864" i="72"/>
  <c r="J865" i="72"/>
  <c r="N2220" i="72" l="1"/>
  <c r="O2220" i="72" s="1"/>
  <c r="N864" i="72"/>
  <c r="O864" i="72" s="1"/>
  <c r="N3249" i="72"/>
  <c r="O3249" i="72" s="1"/>
  <c r="M3250" i="72"/>
  <c r="J3251" i="72"/>
  <c r="M2221" i="72"/>
  <c r="J2222" i="72"/>
  <c r="M865" i="72"/>
  <c r="J866" i="72"/>
  <c r="N865" i="72" l="1"/>
  <c r="O865" i="72" s="1"/>
  <c r="N2221" i="72"/>
  <c r="O2221" i="72" s="1"/>
  <c r="N3250" i="72"/>
  <c r="O3250" i="72" s="1"/>
  <c r="J3252" i="72"/>
  <c r="M3251" i="72"/>
  <c r="M2222" i="72"/>
  <c r="J2223" i="72"/>
  <c r="M866" i="72"/>
  <c r="J867" i="72"/>
  <c r="N866" i="72" l="1"/>
  <c r="O866" i="72" s="1"/>
  <c r="N2222" i="72"/>
  <c r="O2222" i="72" s="1"/>
  <c r="N3251" i="72"/>
  <c r="O3251" i="72" s="1"/>
  <c r="M3252" i="72"/>
  <c r="J3253" i="72"/>
  <c r="M2223" i="72"/>
  <c r="J2224" i="72"/>
  <c r="J868" i="72"/>
  <c r="M867" i="72"/>
  <c r="N867" i="72" l="1"/>
  <c r="O867" i="72" s="1"/>
  <c r="N2223" i="72"/>
  <c r="O2223" i="72" s="1"/>
  <c r="N3252" i="72"/>
  <c r="O3252" i="72" s="1"/>
  <c r="J3254" i="72"/>
  <c r="M3253" i="72"/>
  <c r="J2225" i="72"/>
  <c r="M2224" i="72"/>
  <c r="J869" i="72"/>
  <c r="M868" i="72"/>
  <c r="N868" i="72" l="1"/>
  <c r="O868" i="72" s="1"/>
  <c r="N2224" i="72"/>
  <c r="O2224" i="72" s="1"/>
  <c r="N3253" i="72"/>
  <c r="O3253" i="72" s="1"/>
  <c r="J3255" i="72"/>
  <c r="M3254" i="72"/>
  <c r="J2226" i="72"/>
  <c r="M2225" i="72"/>
  <c r="M869" i="72"/>
  <c r="J870" i="72"/>
  <c r="N2225" i="72" l="1"/>
  <c r="O2225" i="72" s="1"/>
  <c r="N869" i="72"/>
  <c r="O869" i="72" s="1"/>
  <c r="N3254" i="72"/>
  <c r="O3254" i="72" s="1"/>
  <c r="M3255" i="72"/>
  <c r="J3256" i="72"/>
  <c r="M2226" i="72"/>
  <c r="J2227" i="72"/>
  <c r="M870" i="72"/>
  <c r="J871" i="72"/>
  <c r="N870" i="72" l="1"/>
  <c r="O870" i="72" s="1"/>
  <c r="N2226" i="72"/>
  <c r="O2226" i="72" s="1"/>
  <c r="N3255" i="72"/>
  <c r="O3255" i="72" s="1"/>
  <c r="J3257" i="72"/>
  <c r="M3256" i="72"/>
  <c r="J2228" i="72"/>
  <c r="M2227" i="72"/>
  <c r="J872" i="72"/>
  <c r="M871" i="72"/>
  <c r="N2227" i="72" l="1"/>
  <c r="O2227" i="72" s="1"/>
  <c r="N871" i="72"/>
  <c r="O871" i="72" s="1"/>
  <c r="N3256" i="72"/>
  <c r="O3256" i="72" s="1"/>
  <c r="M3257" i="72"/>
  <c r="J3258" i="72"/>
  <c r="M2228" i="72"/>
  <c r="J2229" i="72"/>
  <c r="M872" i="72"/>
  <c r="J873" i="72"/>
  <c r="N872" i="72" l="1"/>
  <c r="O872" i="72" s="1"/>
  <c r="N2228" i="72"/>
  <c r="O2228" i="72" s="1"/>
  <c r="N3257" i="72"/>
  <c r="O3257" i="72" s="1"/>
  <c r="M3258" i="72"/>
  <c r="J3259" i="72"/>
  <c r="M2229" i="72"/>
  <c r="J2230" i="72"/>
  <c r="M873" i="72"/>
  <c r="J874" i="72"/>
  <c r="N873" i="72" l="1"/>
  <c r="O873" i="72" s="1"/>
  <c r="N2229" i="72"/>
  <c r="O2229" i="72" s="1"/>
  <c r="N3258" i="72"/>
  <c r="O3258" i="72" s="1"/>
  <c r="J3260" i="72"/>
  <c r="M3259" i="72"/>
  <c r="J2231" i="72"/>
  <c r="M2230" i="72"/>
  <c r="M874" i="72"/>
  <c r="J875" i="72"/>
  <c r="N874" i="72" l="1"/>
  <c r="O874" i="72" s="1"/>
  <c r="N2230" i="72"/>
  <c r="O2230" i="72" s="1"/>
  <c r="N3259" i="72"/>
  <c r="O3259" i="72" s="1"/>
  <c r="M3260" i="72"/>
  <c r="J3261" i="72"/>
  <c r="M2231" i="72"/>
  <c r="J2232" i="72"/>
  <c r="J876" i="72"/>
  <c r="M875" i="72"/>
  <c r="N3260" i="72" l="1"/>
  <c r="O3260" i="72" s="1"/>
  <c r="N875" i="72"/>
  <c r="O875" i="72" s="1"/>
  <c r="N2231" i="72"/>
  <c r="O2231" i="72" s="1"/>
  <c r="M3261" i="72"/>
  <c r="J3262" i="72"/>
  <c r="J2233" i="72"/>
  <c r="M2232" i="72"/>
  <c r="J877" i="72"/>
  <c r="M876" i="72"/>
  <c r="N876" i="72" l="1"/>
  <c r="O876" i="72" s="1"/>
  <c r="N2232" i="72"/>
  <c r="O2232" i="72" s="1"/>
  <c r="N3261" i="72"/>
  <c r="O3261" i="72" s="1"/>
  <c r="J3263" i="72"/>
  <c r="M3262" i="72"/>
  <c r="J2234" i="72"/>
  <c r="M2233" i="72"/>
  <c r="M877" i="72"/>
  <c r="J878" i="72"/>
  <c r="N877" i="72" l="1"/>
  <c r="O877" i="72" s="1"/>
  <c r="N2233" i="72"/>
  <c r="O2233" i="72" s="1"/>
  <c r="N3262" i="72"/>
  <c r="O3262" i="72" s="1"/>
  <c r="M3263" i="72"/>
  <c r="J3264" i="72"/>
  <c r="M2234" i="72"/>
  <c r="J2235" i="72"/>
  <c r="M878" i="72"/>
  <c r="J879" i="72"/>
  <c r="N878" i="72" l="1"/>
  <c r="O878" i="72" s="1"/>
  <c r="N2234" i="72"/>
  <c r="O2234" i="72" s="1"/>
  <c r="N3263" i="72"/>
  <c r="O3263" i="72" s="1"/>
  <c r="J3265" i="72"/>
  <c r="M3264" i="72"/>
  <c r="J2236" i="72"/>
  <c r="M2235" i="72"/>
  <c r="J880" i="72"/>
  <c r="M879" i="72"/>
  <c r="N879" i="72" l="1"/>
  <c r="O879" i="72" s="1"/>
  <c r="N2235" i="72"/>
  <c r="O2235" i="72" s="1"/>
  <c r="N3264" i="72"/>
  <c r="O3264" i="72" s="1"/>
  <c r="M3265" i="72"/>
  <c r="J3266" i="72"/>
  <c r="M2236" i="72"/>
  <c r="J2237" i="72"/>
  <c r="M880" i="72"/>
  <c r="J881" i="72"/>
  <c r="N880" i="72" l="1"/>
  <c r="O880" i="72" s="1"/>
  <c r="N2236" i="72"/>
  <c r="O2236" i="72" s="1"/>
  <c r="N3265" i="72"/>
  <c r="O3265" i="72" s="1"/>
  <c r="M3266" i="72"/>
  <c r="J3267" i="72"/>
  <c r="M2237" i="72"/>
  <c r="J2238" i="72"/>
  <c r="M881" i="72"/>
  <c r="J882" i="72"/>
  <c r="N881" i="72" l="1"/>
  <c r="O881" i="72" s="1"/>
  <c r="N2237" i="72"/>
  <c r="O2237" i="72" s="1"/>
  <c r="N3266" i="72"/>
  <c r="O3266" i="72" s="1"/>
  <c r="J3268" i="72"/>
  <c r="M3267" i="72"/>
  <c r="J2239" i="72"/>
  <c r="M2238" i="72"/>
  <c r="M882" i="72"/>
  <c r="J883" i="72"/>
  <c r="N882" i="72" l="1"/>
  <c r="O882" i="72" s="1"/>
  <c r="N2238" i="72"/>
  <c r="O2238" i="72" s="1"/>
  <c r="N3267" i="72"/>
  <c r="O3267" i="72" s="1"/>
  <c r="M3268" i="72"/>
  <c r="J3269" i="72"/>
  <c r="M2239" i="72"/>
  <c r="J2240" i="72"/>
  <c r="J884" i="72"/>
  <c r="M883" i="72"/>
  <c r="N883" i="72" l="1"/>
  <c r="O883" i="72" s="1"/>
  <c r="N2239" i="72"/>
  <c r="O2239" i="72" s="1"/>
  <c r="N3268" i="72"/>
  <c r="O3268" i="72" s="1"/>
  <c r="M3269" i="72"/>
  <c r="J3270" i="72"/>
  <c r="M2240" i="72"/>
  <c r="J2241" i="72"/>
  <c r="J885" i="72"/>
  <c r="M884" i="72"/>
  <c r="N884" i="72" l="1"/>
  <c r="O884" i="72" s="1"/>
  <c r="N2240" i="72"/>
  <c r="O2240" i="72" s="1"/>
  <c r="N3269" i="72"/>
  <c r="O3269" i="72" s="1"/>
  <c r="J3271" i="72"/>
  <c r="M3270" i="72"/>
  <c r="M2241" i="72"/>
  <c r="J2242" i="72"/>
  <c r="M885" i="72"/>
  <c r="J886" i="72"/>
  <c r="N885" i="72" l="1"/>
  <c r="O885" i="72" s="1"/>
  <c r="N2241" i="72"/>
  <c r="O2241" i="72" s="1"/>
  <c r="N3270" i="72"/>
  <c r="O3270" i="72" s="1"/>
  <c r="M3271" i="72"/>
  <c r="J3272" i="72"/>
  <c r="M2242" i="72"/>
  <c r="J2243" i="72"/>
  <c r="M886" i="72"/>
  <c r="J887" i="72"/>
  <c r="N886" i="72" l="1"/>
  <c r="O886" i="72" s="1"/>
  <c r="N2242" i="72"/>
  <c r="O2242" i="72" s="1"/>
  <c r="N3271" i="72"/>
  <c r="O3271" i="72" s="1"/>
  <c r="J3273" i="72"/>
  <c r="M3272" i="72"/>
  <c r="M2243" i="72"/>
  <c r="J2244" i="72"/>
  <c r="J888" i="72"/>
  <c r="M887" i="72"/>
  <c r="N887" i="72" l="1"/>
  <c r="O887" i="72" s="1"/>
  <c r="N2243" i="72"/>
  <c r="O2243" i="72" s="1"/>
  <c r="N3272" i="72"/>
  <c r="O3272" i="72" s="1"/>
  <c r="M3273" i="72"/>
  <c r="J3274" i="72"/>
  <c r="M2244" i="72"/>
  <c r="J2245" i="72"/>
  <c r="M888" i="72"/>
  <c r="J889" i="72"/>
  <c r="N888" i="72" l="1"/>
  <c r="O888" i="72" s="1"/>
  <c r="N2244" i="72"/>
  <c r="O2244" i="72" s="1"/>
  <c r="N3273" i="72"/>
  <c r="O3273" i="72" s="1"/>
  <c r="J3275" i="72"/>
  <c r="M3274" i="72"/>
  <c r="M2245" i="72"/>
  <c r="J2246" i="72"/>
  <c r="M889" i="72"/>
  <c r="J890" i="72"/>
  <c r="N2245" i="72" l="1"/>
  <c r="O2245" i="72" s="1"/>
  <c r="N889" i="72"/>
  <c r="O889" i="72" s="1"/>
  <c r="N3274" i="72"/>
  <c r="O3274" i="72" s="1"/>
  <c r="J3276" i="72"/>
  <c r="M3275" i="72"/>
  <c r="J2247" i="72"/>
  <c r="M2246" i="72"/>
  <c r="M890" i="72"/>
  <c r="J891" i="72"/>
  <c r="N890" i="72" l="1"/>
  <c r="O890" i="72" s="1"/>
  <c r="N2246" i="72"/>
  <c r="O2246" i="72" s="1"/>
  <c r="N3275" i="72"/>
  <c r="O3275" i="72" s="1"/>
  <c r="M3276" i="72"/>
  <c r="J3277" i="72"/>
  <c r="M2247" i="72"/>
  <c r="J2248" i="72"/>
  <c r="J892" i="72"/>
  <c r="M891" i="72"/>
  <c r="N891" i="72" l="1"/>
  <c r="O891" i="72" s="1"/>
  <c r="N2247" i="72"/>
  <c r="O2247" i="72" s="1"/>
  <c r="N3276" i="72"/>
  <c r="O3276" i="72" s="1"/>
  <c r="M3277" i="72"/>
  <c r="J3278" i="72"/>
  <c r="M2248" i="72"/>
  <c r="J2249" i="72"/>
  <c r="J893" i="72"/>
  <c r="M892" i="72"/>
  <c r="N892" i="72" l="1"/>
  <c r="O892" i="72" s="1"/>
  <c r="N2248" i="72"/>
  <c r="O2248" i="72" s="1"/>
  <c r="N3277" i="72"/>
  <c r="O3277" i="72" s="1"/>
  <c r="J3279" i="72"/>
  <c r="M3278" i="72"/>
  <c r="M2249" i="72"/>
  <c r="J2250" i="72"/>
  <c r="M893" i="72"/>
  <c r="J894" i="72"/>
  <c r="N893" i="72" l="1"/>
  <c r="O893" i="72" s="1"/>
  <c r="N2249" i="72"/>
  <c r="O2249" i="72" s="1"/>
  <c r="N3278" i="72"/>
  <c r="O3278" i="72" s="1"/>
  <c r="M3279" i="72"/>
  <c r="J3280" i="72"/>
  <c r="J2251" i="72"/>
  <c r="M2250" i="72"/>
  <c r="M894" i="72"/>
  <c r="J895" i="72"/>
  <c r="N894" i="72" l="1"/>
  <c r="O894" i="72" s="1"/>
  <c r="N2250" i="72"/>
  <c r="O2250" i="72" s="1"/>
  <c r="N3279" i="72"/>
  <c r="O3279" i="72" s="1"/>
  <c r="J3281" i="72"/>
  <c r="M3280" i="72"/>
  <c r="J2252" i="72"/>
  <c r="M2251" i="72"/>
  <c r="J896" i="72"/>
  <c r="M895" i="72"/>
  <c r="N2251" i="72" l="1"/>
  <c r="O2251" i="72" s="1"/>
  <c r="N895" i="72"/>
  <c r="O895" i="72" s="1"/>
  <c r="N3280" i="72"/>
  <c r="O3280" i="72" s="1"/>
  <c r="M3281" i="72"/>
  <c r="J3282" i="72"/>
  <c r="M2252" i="72"/>
  <c r="J2253" i="72"/>
  <c r="M896" i="72"/>
  <c r="J897" i="72"/>
  <c r="N896" i="72" l="1"/>
  <c r="O896" i="72" s="1"/>
  <c r="N2252" i="72"/>
  <c r="O2252" i="72" s="1"/>
  <c r="N3281" i="72"/>
  <c r="O3281" i="72" s="1"/>
  <c r="M3282" i="72"/>
  <c r="J3283" i="72"/>
  <c r="J2254" i="72"/>
  <c r="M2253" i="72"/>
  <c r="M897" i="72"/>
  <c r="J898" i="72"/>
  <c r="N897" i="72" l="1"/>
  <c r="O897" i="72" s="1"/>
  <c r="N2253" i="72"/>
  <c r="O2253" i="72" s="1"/>
  <c r="N3282" i="72"/>
  <c r="O3282" i="72" s="1"/>
  <c r="J3284" i="72"/>
  <c r="M3283" i="72"/>
  <c r="J2255" i="72"/>
  <c r="M2254" i="72"/>
  <c r="J899" i="72"/>
  <c r="M898" i="72"/>
  <c r="N898" i="72" l="1"/>
  <c r="O898" i="72" s="1"/>
  <c r="N2254" i="72"/>
  <c r="O2254" i="72" s="1"/>
  <c r="N3283" i="72"/>
  <c r="O3283" i="72" s="1"/>
  <c r="M3284" i="72"/>
  <c r="J3285" i="72"/>
  <c r="M2255" i="72"/>
  <c r="J2256" i="72"/>
  <c r="J900" i="72"/>
  <c r="M899" i="72"/>
  <c r="N2255" i="72" l="1"/>
  <c r="O2255" i="72" s="1"/>
  <c r="N899" i="72"/>
  <c r="O899" i="72" s="1"/>
  <c r="N3284" i="72"/>
  <c r="O3284" i="72" s="1"/>
  <c r="M3285" i="72"/>
  <c r="J3286" i="72"/>
  <c r="J2257" i="72"/>
  <c r="M2256" i="72"/>
  <c r="J901" i="72"/>
  <c r="M900" i="72"/>
  <c r="N900" i="72" l="1"/>
  <c r="O900" i="72" s="1"/>
  <c r="N2256" i="72"/>
  <c r="O2256" i="72" s="1"/>
  <c r="N3285" i="72"/>
  <c r="O3285" i="72" s="1"/>
  <c r="J3287" i="72"/>
  <c r="M3286" i="72"/>
  <c r="M2257" i="72"/>
  <c r="J2258" i="72"/>
  <c r="M901" i="72"/>
  <c r="J902" i="72"/>
  <c r="N901" i="72" l="1"/>
  <c r="O901" i="72" s="1"/>
  <c r="N2257" i="72"/>
  <c r="O2257" i="72" s="1"/>
  <c r="N3286" i="72"/>
  <c r="O3286" i="72" s="1"/>
  <c r="M3287" i="72"/>
  <c r="J3288" i="72"/>
  <c r="J2259" i="72"/>
  <c r="M2258" i="72"/>
  <c r="M902" i="72"/>
  <c r="J903" i="72"/>
  <c r="N902" i="72" l="1"/>
  <c r="O902" i="72" s="1"/>
  <c r="N2258" i="72"/>
  <c r="O2258" i="72" s="1"/>
  <c r="N3287" i="72"/>
  <c r="O3287" i="72" s="1"/>
  <c r="M3288" i="72"/>
  <c r="J3289" i="72"/>
  <c r="J2260" i="72"/>
  <c r="M2259" i="72"/>
  <c r="J904" i="72"/>
  <c r="M903" i="72"/>
  <c r="N903" i="72" l="1"/>
  <c r="O903" i="72" s="1"/>
  <c r="N2259" i="72"/>
  <c r="O2259" i="72" s="1"/>
  <c r="N3288" i="72"/>
  <c r="O3288" i="72" s="1"/>
  <c r="M3289" i="72"/>
  <c r="J3290" i="72"/>
  <c r="M2260" i="72"/>
  <c r="J2261" i="72"/>
  <c r="M904" i="72"/>
  <c r="J905" i="72"/>
  <c r="N904" i="72" l="1"/>
  <c r="O904" i="72" s="1"/>
  <c r="N2260" i="72"/>
  <c r="O2260" i="72" s="1"/>
  <c r="N3289" i="72"/>
  <c r="O3289" i="72" s="1"/>
  <c r="M3290" i="72"/>
  <c r="J3291" i="72"/>
  <c r="J2262" i="72"/>
  <c r="M2261" i="72"/>
  <c r="M905" i="72"/>
  <c r="J906" i="72"/>
  <c r="N905" i="72" l="1"/>
  <c r="O905" i="72" s="1"/>
  <c r="N2261" i="72"/>
  <c r="O2261" i="72" s="1"/>
  <c r="N3290" i="72"/>
  <c r="O3290" i="72" s="1"/>
  <c r="J3292" i="72"/>
  <c r="M3291" i="72"/>
  <c r="J2263" i="72"/>
  <c r="M2262" i="72"/>
  <c r="M906" i="72"/>
  <c r="J907" i="72"/>
  <c r="N906" i="72" l="1"/>
  <c r="O906" i="72" s="1"/>
  <c r="N2262" i="72"/>
  <c r="O2262" i="72" s="1"/>
  <c r="N3291" i="72"/>
  <c r="O3291" i="72" s="1"/>
  <c r="M3292" i="72"/>
  <c r="J3293" i="72"/>
  <c r="M2263" i="72"/>
  <c r="J2264" i="72"/>
  <c r="M907" i="72"/>
  <c r="J908" i="72"/>
  <c r="N907" i="72" l="1"/>
  <c r="O907" i="72" s="1"/>
  <c r="N2263" i="72"/>
  <c r="O2263" i="72" s="1"/>
  <c r="N3292" i="72"/>
  <c r="O3292" i="72" s="1"/>
  <c r="M3293" i="72"/>
  <c r="J3294" i="72"/>
  <c r="M2264" i="72"/>
  <c r="J2265" i="72"/>
  <c r="J909" i="72"/>
  <c r="M908" i="72"/>
  <c r="N908" i="72" l="1"/>
  <c r="O908" i="72" s="1"/>
  <c r="N2264" i="72"/>
  <c r="O2264" i="72" s="1"/>
  <c r="N3293" i="72"/>
  <c r="O3293" i="72" s="1"/>
  <c r="J3295" i="72"/>
  <c r="M3294" i="72"/>
  <c r="M2265" i="72"/>
  <c r="J2266" i="72"/>
  <c r="M909" i="72"/>
  <c r="J910" i="72"/>
  <c r="N909" i="72" l="1"/>
  <c r="O909" i="72" s="1"/>
  <c r="N2265" i="72"/>
  <c r="O2265" i="72" s="1"/>
  <c r="N3294" i="72"/>
  <c r="O3294" i="72" s="1"/>
  <c r="M3295" i="72"/>
  <c r="J3296" i="72"/>
  <c r="J2267" i="72"/>
  <c r="M2266" i="72"/>
  <c r="M910" i="72"/>
  <c r="J911" i="72"/>
  <c r="N3295" i="72" l="1"/>
  <c r="O3295" i="72" s="1"/>
  <c r="N910" i="72"/>
  <c r="O910" i="72" s="1"/>
  <c r="N2266" i="72"/>
  <c r="O2266" i="72" s="1"/>
  <c r="M3296" i="72"/>
  <c r="J3297" i="72"/>
  <c r="M2267" i="72"/>
  <c r="J2268" i="72"/>
  <c r="J912" i="72"/>
  <c r="M911" i="72"/>
  <c r="N911" i="72" l="1"/>
  <c r="O911" i="72" s="1"/>
  <c r="N2267" i="72"/>
  <c r="O2267" i="72" s="1"/>
  <c r="N3296" i="72"/>
  <c r="O3296" i="72" s="1"/>
  <c r="M3297" i="72"/>
  <c r="J3298" i="72"/>
  <c r="M2268" i="72"/>
  <c r="J2269" i="72"/>
  <c r="M912" i="72"/>
  <c r="J913" i="72"/>
  <c r="N912" i="72" l="1"/>
  <c r="O912" i="72" s="1"/>
  <c r="N2268" i="72"/>
  <c r="O2268" i="72" s="1"/>
  <c r="N3297" i="72"/>
  <c r="O3297" i="72" s="1"/>
  <c r="M3298" i="72"/>
  <c r="J3299" i="72"/>
  <c r="J2270" i="72"/>
  <c r="M2269" i="72"/>
  <c r="J914" i="72"/>
  <c r="M913" i="72"/>
  <c r="N913" i="72" l="1"/>
  <c r="O913" i="72" s="1"/>
  <c r="N2269" i="72"/>
  <c r="O2269" i="72" s="1"/>
  <c r="N3298" i="72"/>
  <c r="O3298" i="72" s="1"/>
  <c r="J3300" i="72"/>
  <c r="M3299" i="72"/>
  <c r="J2271" i="72"/>
  <c r="M2270" i="72"/>
  <c r="M914" i="72"/>
  <c r="J915" i="72"/>
  <c r="N914" i="72" l="1"/>
  <c r="O914" i="72" s="1"/>
  <c r="N2270" i="72"/>
  <c r="O2270" i="72" s="1"/>
  <c r="N3299" i="72"/>
  <c r="O3299" i="72" s="1"/>
  <c r="M3300" i="72"/>
  <c r="J3301" i="72"/>
  <c r="M2271" i="72"/>
  <c r="J2272" i="72"/>
  <c r="M915" i="72"/>
  <c r="J916" i="72"/>
  <c r="N915" i="72" l="1"/>
  <c r="O915" i="72" s="1"/>
  <c r="N2271" i="72"/>
  <c r="O2271" i="72" s="1"/>
  <c r="N3300" i="72"/>
  <c r="O3300" i="72" s="1"/>
  <c r="J3302" i="72"/>
  <c r="M3301" i="72"/>
  <c r="J2273" i="72"/>
  <c r="M2272" i="72"/>
  <c r="J917" i="72"/>
  <c r="M916" i="72"/>
  <c r="N916" i="72" l="1"/>
  <c r="O916" i="72" s="1"/>
  <c r="N2272" i="72"/>
  <c r="O2272" i="72" s="1"/>
  <c r="N3301" i="72"/>
  <c r="O3301" i="72" s="1"/>
  <c r="J3303" i="72"/>
  <c r="M3302" i="72"/>
  <c r="M2273" i="72"/>
  <c r="J2274" i="72"/>
  <c r="M917" i="72"/>
  <c r="J918" i="72"/>
  <c r="N917" i="72" l="1"/>
  <c r="O917" i="72" s="1"/>
  <c r="N2273" i="72"/>
  <c r="O2273" i="72" s="1"/>
  <c r="N3302" i="72"/>
  <c r="O3302" i="72" s="1"/>
  <c r="M3303" i="72"/>
  <c r="J3304" i="72"/>
  <c r="M2274" i="72"/>
  <c r="J2275" i="72"/>
  <c r="M918" i="72"/>
  <c r="J919" i="72"/>
  <c r="N918" i="72" l="1"/>
  <c r="O918" i="72" s="1"/>
  <c r="N2274" i="72"/>
  <c r="O2274" i="72" s="1"/>
  <c r="N3303" i="72"/>
  <c r="O3303" i="72" s="1"/>
  <c r="M3304" i="72"/>
  <c r="J3305" i="72"/>
  <c r="J2276" i="72"/>
  <c r="M2275" i="72"/>
  <c r="J920" i="72"/>
  <c r="M919" i="72"/>
  <c r="N919" i="72" l="1"/>
  <c r="O919" i="72" s="1"/>
  <c r="N2275" i="72"/>
  <c r="O2275" i="72" s="1"/>
  <c r="N3304" i="72"/>
  <c r="O3304" i="72" s="1"/>
  <c r="M3305" i="72"/>
  <c r="J3306" i="72"/>
  <c r="M2276" i="72"/>
  <c r="J2277" i="72"/>
  <c r="M920" i="72"/>
  <c r="J921" i="72"/>
  <c r="N920" i="72" l="1"/>
  <c r="O920" i="72" s="1"/>
  <c r="N2276" i="72"/>
  <c r="O2276" i="72" s="1"/>
  <c r="N3305" i="72"/>
  <c r="O3305" i="72" s="1"/>
  <c r="M3306" i="72"/>
  <c r="J3307" i="72"/>
  <c r="M2277" i="72"/>
  <c r="J2278" i="72"/>
  <c r="M921" i="72"/>
  <c r="J922" i="72"/>
  <c r="N2277" i="72" l="1"/>
  <c r="O2277" i="72" s="1"/>
  <c r="N921" i="72"/>
  <c r="O921" i="72" s="1"/>
  <c r="N3306" i="72"/>
  <c r="O3306" i="72" s="1"/>
  <c r="J3308" i="72"/>
  <c r="M3307" i="72"/>
  <c r="J2279" i="72"/>
  <c r="M2278" i="72"/>
  <c r="J923" i="72"/>
  <c r="M922" i="72"/>
  <c r="N922" i="72" l="1"/>
  <c r="O922" i="72" s="1"/>
  <c r="N2278" i="72"/>
  <c r="O2278" i="72" s="1"/>
  <c r="N3307" i="72"/>
  <c r="O3307" i="72" s="1"/>
  <c r="M3308" i="72"/>
  <c r="J3309" i="72"/>
  <c r="M2279" i="72"/>
  <c r="J2280" i="72"/>
  <c r="M923" i="72"/>
  <c r="J924" i="72"/>
  <c r="N923" i="72" l="1"/>
  <c r="O923" i="72" s="1"/>
  <c r="N2279" i="72"/>
  <c r="O2279" i="72" s="1"/>
  <c r="N3308" i="72"/>
  <c r="O3308" i="72" s="1"/>
  <c r="M3309" i="72"/>
  <c r="J3310" i="72"/>
  <c r="M2280" i="72"/>
  <c r="J2281" i="72"/>
  <c r="J925" i="72"/>
  <c r="M924" i="72"/>
  <c r="N2280" i="72" l="1"/>
  <c r="O2280" i="72" s="1"/>
  <c r="N924" i="72"/>
  <c r="O924" i="72" s="1"/>
  <c r="N3309" i="72"/>
  <c r="O3309" i="72" s="1"/>
  <c r="J3311" i="72"/>
  <c r="M3310" i="72"/>
  <c r="M2281" i="72"/>
  <c r="J2282" i="72"/>
  <c r="M925" i="72"/>
  <c r="J926" i="72"/>
  <c r="N925" i="72" l="1"/>
  <c r="O925" i="72" s="1"/>
  <c r="N2281" i="72"/>
  <c r="O2281" i="72" s="1"/>
  <c r="N3310" i="72"/>
  <c r="O3310" i="72" s="1"/>
  <c r="J3312" i="72"/>
  <c r="M3311" i="72"/>
  <c r="M2282" i="72"/>
  <c r="J2283" i="72"/>
  <c r="M926" i="72"/>
  <c r="J927" i="72"/>
  <c r="N2282" i="72" l="1"/>
  <c r="O2282" i="72" s="1"/>
  <c r="N926" i="72"/>
  <c r="O926" i="72" s="1"/>
  <c r="N3311" i="72"/>
  <c r="O3311" i="72" s="1"/>
  <c r="J3313" i="72"/>
  <c r="M3312" i="72"/>
  <c r="M2283" i="72"/>
  <c r="J2284" i="72"/>
  <c r="J928" i="72"/>
  <c r="M927" i="72"/>
  <c r="N927" i="72" l="1"/>
  <c r="O927" i="72" s="1"/>
  <c r="N2283" i="72"/>
  <c r="O2283" i="72" s="1"/>
  <c r="N3312" i="72"/>
  <c r="O3312" i="72" s="1"/>
  <c r="M3313" i="72"/>
  <c r="J3314" i="72"/>
  <c r="M2284" i="72"/>
  <c r="J2285" i="72"/>
  <c r="M928" i="72"/>
  <c r="J929" i="72"/>
  <c r="N2284" i="72" l="1"/>
  <c r="O2284" i="72" s="1"/>
  <c r="N928" i="72"/>
  <c r="O928" i="72" s="1"/>
  <c r="N3313" i="72"/>
  <c r="O3313" i="72" s="1"/>
  <c r="J3315" i="72"/>
  <c r="M3314" i="72"/>
  <c r="M2285" i="72"/>
  <c r="J2286" i="72"/>
  <c r="J930" i="72"/>
  <c r="M929" i="72"/>
  <c r="N2285" i="72" l="1"/>
  <c r="O2285" i="72" s="1"/>
  <c r="N929" i="72"/>
  <c r="O929" i="72" s="1"/>
  <c r="N3314" i="72"/>
  <c r="O3314" i="72" s="1"/>
  <c r="J3316" i="72"/>
  <c r="M3315" i="72"/>
  <c r="J2287" i="72"/>
  <c r="M2286" i="72"/>
  <c r="M930" i="72"/>
  <c r="J931" i="72"/>
  <c r="N2286" i="72" l="1"/>
  <c r="O2286" i="72" s="1"/>
  <c r="N930" i="72"/>
  <c r="O930" i="72" s="1"/>
  <c r="N3315" i="72"/>
  <c r="O3315" i="72" s="1"/>
  <c r="M3316" i="72"/>
  <c r="J3317" i="72"/>
  <c r="M2287" i="72"/>
  <c r="J2288" i="72"/>
  <c r="J932" i="72"/>
  <c r="M931" i="72"/>
  <c r="N931" i="72" l="1"/>
  <c r="O931" i="72" s="1"/>
  <c r="N2287" i="72"/>
  <c r="O2287" i="72" s="1"/>
  <c r="N3316" i="72"/>
  <c r="O3316" i="72" s="1"/>
  <c r="J3318" i="72"/>
  <c r="M3317" i="72"/>
  <c r="M2288" i="72"/>
  <c r="J2289" i="72"/>
  <c r="J933" i="72"/>
  <c r="M932" i="72"/>
  <c r="N932" i="72" l="1"/>
  <c r="O932" i="72" s="1"/>
  <c r="N2288" i="72"/>
  <c r="O2288" i="72" s="1"/>
  <c r="N3317" i="72"/>
  <c r="O3317" i="72" s="1"/>
  <c r="J3319" i="72"/>
  <c r="M3318" i="72"/>
  <c r="M2289" i="72"/>
  <c r="J2290" i="72"/>
  <c r="M933" i="72"/>
  <c r="J934" i="72"/>
  <c r="N933" i="72" l="1"/>
  <c r="O933" i="72" s="1"/>
  <c r="N2289" i="72"/>
  <c r="O2289" i="72" s="1"/>
  <c r="N3318" i="72"/>
  <c r="O3318" i="72" s="1"/>
  <c r="M3319" i="72"/>
  <c r="J3320" i="72"/>
  <c r="M2290" i="72"/>
  <c r="J2291" i="72"/>
  <c r="M934" i="72"/>
  <c r="J935" i="72"/>
  <c r="N934" i="72" l="1"/>
  <c r="O934" i="72" s="1"/>
  <c r="N2290" i="72"/>
  <c r="O2290" i="72" s="1"/>
  <c r="N3319" i="72"/>
  <c r="O3319" i="72" s="1"/>
  <c r="M3320" i="72"/>
  <c r="J3321" i="72"/>
  <c r="M2291" i="72"/>
  <c r="J2292" i="72"/>
  <c r="J936" i="72"/>
  <c r="M935" i="72"/>
  <c r="N935" i="72" l="1"/>
  <c r="O935" i="72" s="1"/>
  <c r="N2291" i="72"/>
  <c r="O2291" i="72" s="1"/>
  <c r="N3320" i="72"/>
  <c r="O3320" i="72" s="1"/>
  <c r="M3321" i="72"/>
  <c r="J3322" i="72"/>
  <c r="M2292" i="72"/>
  <c r="J2293" i="72"/>
  <c r="M936" i="72"/>
  <c r="J937" i="72"/>
  <c r="N936" i="72" l="1"/>
  <c r="O936" i="72" s="1"/>
  <c r="N2292" i="72"/>
  <c r="O2292" i="72" s="1"/>
  <c r="N3321" i="72"/>
  <c r="O3321" i="72" s="1"/>
  <c r="M3322" i="72"/>
  <c r="J3323" i="72"/>
  <c r="M2293" i="72"/>
  <c r="J2294" i="72"/>
  <c r="J938" i="72"/>
  <c r="M937" i="72"/>
  <c r="N937" i="72" l="1"/>
  <c r="O937" i="72" s="1"/>
  <c r="N2293" i="72"/>
  <c r="O2293" i="72" s="1"/>
  <c r="N3322" i="72"/>
  <c r="O3322" i="72" s="1"/>
  <c r="J3324" i="72"/>
  <c r="M3323" i="72"/>
  <c r="J2295" i="72"/>
  <c r="M2294" i="72"/>
  <c r="J939" i="72"/>
  <c r="M938" i="72"/>
  <c r="N938" i="72" l="1"/>
  <c r="O938" i="72" s="1"/>
  <c r="N2294" i="72"/>
  <c r="O2294" i="72" s="1"/>
  <c r="N3323" i="72"/>
  <c r="O3323" i="72" s="1"/>
  <c r="M3324" i="72"/>
  <c r="J3325" i="72"/>
  <c r="M2295" i="72"/>
  <c r="J2296" i="72"/>
  <c r="M939" i="72"/>
  <c r="J940" i="72"/>
  <c r="N2295" i="72" l="1"/>
  <c r="O2295" i="72" s="1"/>
  <c r="N939" i="72"/>
  <c r="O939" i="72" s="1"/>
  <c r="N3324" i="72"/>
  <c r="O3324" i="72" s="1"/>
  <c r="J3326" i="72"/>
  <c r="M3325" i="72"/>
  <c r="M2296" i="72"/>
  <c r="J2297" i="72"/>
  <c r="J941" i="72"/>
  <c r="M940" i="72"/>
  <c r="N940" i="72" l="1"/>
  <c r="O940" i="72" s="1"/>
  <c r="N2296" i="72"/>
  <c r="O2296" i="72" s="1"/>
  <c r="N3325" i="72"/>
  <c r="O3325" i="72" s="1"/>
  <c r="J3327" i="72"/>
  <c r="M3326" i="72"/>
  <c r="M2297" i="72"/>
  <c r="J2298" i="72"/>
  <c r="M941" i="72"/>
  <c r="J942" i="72"/>
  <c r="N941" i="72" l="1"/>
  <c r="O941" i="72" s="1"/>
  <c r="N2297" i="72"/>
  <c r="O2297" i="72" s="1"/>
  <c r="N3326" i="72"/>
  <c r="O3326" i="72" s="1"/>
  <c r="M3327" i="72"/>
  <c r="J3328" i="72"/>
  <c r="J2299" i="72"/>
  <c r="M2298" i="72"/>
  <c r="M942" i="72"/>
  <c r="J943" i="72"/>
  <c r="N942" i="72" l="1"/>
  <c r="O942" i="72" s="1"/>
  <c r="N2298" i="72"/>
  <c r="O2298" i="72" s="1"/>
  <c r="N3327" i="72"/>
  <c r="O3327" i="72" s="1"/>
  <c r="J3329" i="72"/>
  <c r="M3328" i="72"/>
  <c r="M2299" i="72"/>
  <c r="J2300" i="72"/>
  <c r="J944" i="72"/>
  <c r="M943" i="72"/>
  <c r="N943" i="72" l="1"/>
  <c r="O943" i="72" s="1"/>
  <c r="N2299" i="72"/>
  <c r="O2299" i="72" s="1"/>
  <c r="N3328" i="72"/>
  <c r="O3328" i="72" s="1"/>
  <c r="M3329" i="72"/>
  <c r="J3330" i="72"/>
  <c r="M2300" i="72"/>
  <c r="J2301" i="72"/>
  <c r="M944" i="72"/>
  <c r="J945" i="72"/>
  <c r="N944" i="72" l="1"/>
  <c r="O944" i="72" s="1"/>
  <c r="N2300" i="72"/>
  <c r="O2300" i="72" s="1"/>
  <c r="N3329" i="72"/>
  <c r="O3329" i="72" s="1"/>
  <c r="J3331" i="72"/>
  <c r="M3330" i="72"/>
  <c r="M2301" i="72"/>
  <c r="J2302" i="72"/>
  <c r="M945" i="72"/>
  <c r="J946" i="72"/>
  <c r="N945" i="72" l="1"/>
  <c r="O945" i="72" s="1"/>
  <c r="N2301" i="72"/>
  <c r="O2301" i="72" s="1"/>
  <c r="N3330" i="72"/>
  <c r="O3330" i="72" s="1"/>
  <c r="J3332" i="72"/>
  <c r="M3331" i="72"/>
  <c r="J2303" i="72"/>
  <c r="M2302" i="72"/>
  <c r="M946" i="72"/>
  <c r="J947" i="72"/>
  <c r="N946" i="72" l="1"/>
  <c r="O946" i="72" s="1"/>
  <c r="N2302" i="72"/>
  <c r="O2302" i="72" s="1"/>
  <c r="N3331" i="72"/>
  <c r="O3331" i="72" s="1"/>
  <c r="M3332" i="72"/>
  <c r="J3333" i="72"/>
  <c r="M2303" i="72"/>
  <c r="J2304" i="72"/>
  <c r="M947" i="72"/>
  <c r="J948" i="72"/>
  <c r="N947" i="72" l="1"/>
  <c r="O947" i="72" s="1"/>
  <c r="N2303" i="72"/>
  <c r="O2303" i="72" s="1"/>
  <c r="N3332" i="72"/>
  <c r="O3332" i="72" s="1"/>
  <c r="M3333" i="72"/>
  <c r="J3334" i="72"/>
  <c r="M2304" i="72"/>
  <c r="J2305" i="72"/>
  <c r="J949" i="72"/>
  <c r="M948" i="72"/>
  <c r="N948" i="72" l="1"/>
  <c r="O948" i="72" s="1"/>
  <c r="N2304" i="72"/>
  <c r="O2304" i="72" s="1"/>
  <c r="N3333" i="72"/>
  <c r="O3333" i="72" s="1"/>
  <c r="M3334" i="72"/>
  <c r="J3335" i="72"/>
  <c r="J2306" i="72"/>
  <c r="M2305" i="72"/>
  <c r="M949" i="72"/>
  <c r="J950" i="72"/>
  <c r="N3334" i="72" l="1"/>
  <c r="O3334" i="72" s="1"/>
  <c r="N949" i="72"/>
  <c r="O949" i="72" s="1"/>
  <c r="N2305" i="72"/>
  <c r="O2305" i="72" s="1"/>
  <c r="J3336" i="72"/>
  <c r="M3335" i="72"/>
  <c r="J2307" i="72"/>
  <c r="M2306" i="72"/>
  <c r="M950" i="72"/>
  <c r="J951" i="72"/>
  <c r="N2306" i="72" l="1"/>
  <c r="O2306" i="72" s="1"/>
  <c r="N950" i="72"/>
  <c r="O950" i="72" s="1"/>
  <c r="N3335" i="72"/>
  <c r="O3335" i="72" s="1"/>
  <c r="M3336" i="72"/>
  <c r="J3337" i="72"/>
  <c r="M2307" i="72"/>
  <c r="J2308" i="72"/>
  <c r="J952" i="72"/>
  <c r="M951" i="72"/>
  <c r="N2307" i="72" l="1"/>
  <c r="O2307" i="72" s="1"/>
  <c r="N951" i="72"/>
  <c r="O951" i="72" s="1"/>
  <c r="N3336" i="72"/>
  <c r="O3336" i="72" s="1"/>
  <c r="J3338" i="72"/>
  <c r="M3337" i="72"/>
  <c r="M2308" i="72"/>
  <c r="J2309" i="72"/>
  <c r="M952" i="72"/>
  <c r="J953" i="72"/>
  <c r="N3337" i="72" l="1"/>
  <c r="O3337" i="72" s="1"/>
  <c r="N952" i="72"/>
  <c r="O952" i="72" s="1"/>
  <c r="N2308" i="72"/>
  <c r="O2308" i="72" s="1"/>
  <c r="J3339" i="72"/>
  <c r="M3338" i="72"/>
  <c r="J2310" i="72"/>
  <c r="M2309" i="72"/>
  <c r="J954" i="72"/>
  <c r="M953" i="72"/>
  <c r="N953" i="72" l="1"/>
  <c r="O953" i="72" s="1"/>
  <c r="N2309" i="72"/>
  <c r="O2309" i="72" s="1"/>
  <c r="N3338" i="72"/>
  <c r="O3338" i="72" s="1"/>
  <c r="J3340" i="72"/>
  <c r="M3339" i="72"/>
  <c r="J2311" i="72"/>
  <c r="M2310" i="72"/>
  <c r="M954" i="72"/>
  <c r="J955" i="72"/>
  <c r="N954" i="72" l="1"/>
  <c r="O954" i="72" s="1"/>
  <c r="N2310" i="72"/>
  <c r="O2310" i="72" s="1"/>
  <c r="N3339" i="72"/>
  <c r="O3339" i="72" s="1"/>
  <c r="J3341" i="72"/>
  <c r="M3340" i="72"/>
  <c r="M2311" i="72"/>
  <c r="J2312" i="72"/>
  <c r="M955" i="72"/>
  <c r="J956" i="72"/>
  <c r="N2311" i="72" l="1"/>
  <c r="O2311" i="72" s="1"/>
  <c r="N955" i="72"/>
  <c r="O955" i="72" s="1"/>
  <c r="N3340" i="72"/>
  <c r="O3340" i="72" s="1"/>
  <c r="M3341" i="72"/>
  <c r="J3342" i="72"/>
  <c r="J2313" i="72"/>
  <c r="M2312" i="72"/>
  <c r="J957" i="72"/>
  <c r="M956" i="72"/>
  <c r="N956" i="72" l="1"/>
  <c r="O956" i="72" s="1"/>
  <c r="N2312" i="72"/>
  <c r="O2312" i="72" s="1"/>
  <c r="N3341" i="72"/>
  <c r="O3341" i="72" s="1"/>
  <c r="M3342" i="72"/>
  <c r="J3343" i="72"/>
  <c r="M2313" i="72"/>
  <c r="J2314" i="72"/>
  <c r="M957" i="72"/>
  <c r="J958" i="72"/>
  <c r="N957" i="72" l="1"/>
  <c r="O957" i="72" s="1"/>
  <c r="N2313" i="72"/>
  <c r="O2313" i="72" s="1"/>
  <c r="N3342" i="72"/>
  <c r="O3342" i="72" s="1"/>
  <c r="J3344" i="72"/>
  <c r="M3343" i="72"/>
  <c r="M2314" i="72"/>
  <c r="J2315" i="72"/>
  <c r="M958" i="72"/>
  <c r="J959" i="72"/>
  <c r="N958" i="72" l="1"/>
  <c r="O958" i="72" s="1"/>
  <c r="N2314" i="72"/>
  <c r="O2314" i="72" s="1"/>
  <c r="N3343" i="72"/>
  <c r="O3343" i="72" s="1"/>
  <c r="M3344" i="72"/>
  <c r="J3345" i="72"/>
  <c r="J2316" i="72"/>
  <c r="M2315" i="72"/>
  <c r="J960" i="72"/>
  <c r="M959" i="72"/>
  <c r="N959" i="72" l="1"/>
  <c r="O959" i="72" s="1"/>
  <c r="N2315" i="72"/>
  <c r="O2315" i="72" s="1"/>
  <c r="N3344" i="72"/>
  <c r="O3344" i="72" s="1"/>
  <c r="M3345" i="72"/>
  <c r="J3346" i="72"/>
  <c r="M2316" i="72"/>
  <c r="J2317" i="72"/>
  <c r="M960" i="72"/>
  <c r="J961" i="72"/>
  <c r="N2316" i="72" l="1"/>
  <c r="O2316" i="72" s="1"/>
  <c r="N960" i="72"/>
  <c r="O960" i="72" s="1"/>
  <c r="N3345" i="72"/>
  <c r="O3345" i="72" s="1"/>
  <c r="J3347" i="72"/>
  <c r="M3346" i="72"/>
  <c r="M2317" i="72"/>
  <c r="J2318" i="72"/>
  <c r="M961" i="72"/>
  <c r="J962" i="72"/>
  <c r="N961" i="72" l="1"/>
  <c r="O961" i="72" s="1"/>
  <c r="N2317" i="72"/>
  <c r="O2317" i="72" s="1"/>
  <c r="N3346" i="72"/>
  <c r="O3346" i="72" s="1"/>
  <c r="J3348" i="72"/>
  <c r="M3347" i="72"/>
  <c r="J2319" i="72"/>
  <c r="M2318" i="72"/>
  <c r="M962" i="72"/>
  <c r="J963" i="72"/>
  <c r="N2318" i="72" l="1"/>
  <c r="O2318" i="72" s="1"/>
  <c r="N962" i="72"/>
  <c r="O962" i="72" s="1"/>
  <c r="N3347" i="72"/>
  <c r="O3347" i="72" s="1"/>
  <c r="M3348" i="72"/>
  <c r="J3349" i="72"/>
  <c r="M2319" i="72"/>
  <c r="J2320" i="72"/>
  <c r="M963" i="72"/>
  <c r="J964" i="72"/>
  <c r="N963" i="72" l="1"/>
  <c r="O963" i="72" s="1"/>
  <c r="N2319" i="72"/>
  <c r="O2319" i="72" s="1"/>
  <c r="N3348" i="72"/>
  <c r="O3348" i="72" s="1"/>
  <c r="J3350" i="72"/>
  <c r="M3349" i="72"/>
  <c r="M2320" i="72"/>
  <c r="J2321" i="72"/>
  <c r="J965" i="72"/>
  <c r="M964" i="72"/>
  <c r="N2320" i="72" l="1"/>
  <c r="O2320" i="72" s="1"/>
  <c r="N964" i="72"/>
  <c r="O964" i="72" s="1"/>
  <c r="N3349" i="72"/>
  <c r="O3349" i="72" s="1"/>
  <c r="M3350" i="72"/>
  <c r="J3351" i="72"/>
  <c r="J2322" i="72"/>
  <c r="M2321" i="72"/>
  <c r="M965" i="72"/>
  <c r="J966" i="72"/>
  <c r="N965" i="72" l="1"/>
  <c r="O965" i="72" s="1"/>
  <c r="N2321" i="72"/>
  <c r="O2321" i="72" s="1"/>
  <c r="N3350" i="72"/>
  <c r="O3350" i="72" s="1"/>
  <c r="M3351" i="72"/>
  <c r="J3352" i="72"/>
  <c r="M2322" i="72"/>
  <c r="J2323" i="72"/>
  <c r="M966" i="72"/>
  <c r="J967" i="72"/>
  <c r="N2322" i="72" l="1"/>
  <c r="O2322" i="72" s="1"/>
  <c r="N966" i="72"/>
  <c r="O966" i="72" s="1"/>
  <c r="N3351" i="72"/>
  <c r="O3351" i="72" s="1"/>
  <c r="J3353" i="72"/>
  <c r="M3352" i="72"/>
  <c r="M2323" i="72"/>
  <c r="J2324" i="72"/>
  <c r="J968" i="72"/>
  <c r="M967" i="72"/>
  <c r="N967" i="72" l="1"/>
  <c r="O967" i="72" s="1"/>
  <c r="N2323" i="72"/>
  <c r="O2323" i="72" s="1"/>
  <c r="N3352" i="72"/>
  <c r="O3352" i="72" s="1"/>
  <c r="M3353" i="72"/>
  <c r="J3354" i="72"/>
  <c r="J2325" i="72"/>
  <c r="M2324" i="72"/>
  <c r="M968" i="72"/>
  <c r="J969" i="72"/>
  <c r="N2324" i="72" l="1"/>
  <c r="O2324" i="72" s="1"/>
  <c r="N968" i="72"/>
  <c r="O968" i="72" s="1"/>
  <c r="N3353" i="72"/>
  <c r="O3353" i="72" s="1"/>
  <c r="M3354" i="72"/>
  <c r="J3355" i="72"/>
  <c r="M2325" i="72"/>
  <c r="J2326" i="72"/>
  <c r="J970" i="72"/>
  <c r="M969" i="72"/>
  <c r="N2325" i="72" l="1"/>
  <c r="O2325" i="72" s="1"/>
  <c r="N969" i="72"/>
  <c r="O969" i="72" s="1"/>
  <c r="N3354" i="72"/>
  <c r="O3354" i="72" s="1"/>
  <c r="J3356" i="72"/>
  <c r="M3355" i="72"/>
  <c r="J2327" i="72"/>
  <c r="M2326" i="72"/>
  <c r="M970" i="72"/>
  <c r="J971" i="72"/>
  <c r="N970" i="72" l="1"/>
  <c r="O970" i="72" s="1"/>
  <c r="N2326" i="72"/>
  <c r="O2326" i="72" s="1"/>
  <c r="N3355" i="72"/>
  <c r="O3355" i="72" s="1"/>
  <c r="M3356" i="72"/>
  <c r="J3357" i="72"/>
  <c r="M2327" i="72"/>
  <c r="J2328" i="72"/>
  <c r="M971" i="72"/>
  <c r="J972" i="72"/>
  <c r="N971" i="72" l="1"/>
  <c r="O971" i="72" s="1"/>
  <c r="N2327" i="72"/>
  <c r="O2327" i="72" s="1"/>
  <c r="N3356" i="72"/>
  <c r="O3356" i="72" s="1"/>
  <c r="M3357" i="72"/>
  <c r="J3358" i="72"/>
  <c r="M2328" i="72"/>
  <c r="J2329" i="72"/>
  <c r="J973" i="72"/>
  <c r="M972" i="72"/>
  <c r="N972" i="72" l="1"/>
  <c r="O972" i="72" s="1"/>
  <c r="N2328" i="72"/>
  <c r="O2328" i="72" s="1"/>
  <c r="N3357" i="72"/>
  <c r="O3357" i="72" s="1"/>
  <c r="M3358" i="72"/>
  <c r="J3359" i="72"/>
  <c r="J2330" i="72"/>
  <c r="M2329" i="72"/>
  <c r="M973" i="72"/>
  <c r="J974" i="72"/>
  <c r="N973" i="72" l="1"/>
  <c r="O973" i="72" s="1"/>
  <c r="N2329" i="72"/>
  <c r="O2329" i="72" s="1"/>
  <c r="N3358" i="72"/>
  <c r="O3358" i="72" s="1"/>
  <c r="M3359" i="72"/>
  <c r="J3360" i="72"/>
  <c r="M2330" i="72"/>
  <c r="J2331" i="72"/>
  <c r="M974" i="72"/>
  <c r="J975" i="72"/>
  <c r="N974" i="72" l="1"/>
  <c r="O974" i="72" s="1"/>
  <c r="N2330" i="72"/>
  <c r="O2330" i="72" s="1"/>
  <c r="N3359" i="72"/>
  <c r="O3359" i="72" s="1"/>
  <c r="J3361" i="72"/>
  <c r="M3360" i="72"/>
  <c r="M2331" i="72"/>
  <c r="J2332" i="72"/>
  <c r="J976" i="72"/>
  <c r="M975" i="72"/>
  <c r="N975" i="72" l="1"/>
  <c r="O975" i="72" s="1"/>
  <c r="N2331" i="72"/>
  <c r="O2331" i="72" s="1"/>
  <c r="N3360" i="72"/>
  <c r="O3360" i="72" s="1"/>
  <c r="M3361" i="72"/>
  <c r="J3362" i="72"/>
  <c r="J2333" i="72"/>
  <c r="M2332" i="72"/>
  <c r="M976" i="72"/>
  <c r="J977" i="72"/>
  <c r="N976" i="72" l="1"/>
  <c r="O976" i="72" s="1"/>
  <c r="N2332" i="72"/>
  <c r="O2332" i="72" s="1"/>
  <c r="N3361" i="72"/>
  <c r="O3361" i="72" s="1"/>
  <c r="M3362" i="72"/>
  <c r="J3363" i="72"/>
  <c r="M2333" i="72"/>
  <c r="J2334" i="72"/>
  <c r="M977" i="72"/>
  <c r="J978" i="72"/>
  <c r="N977" i="72" l="1"/>
  <c r="O977" i="72" s="1"/>
  <c r="N2333" i="72"/>
  <c r="O2333" i="72" s="1"/>
  <c r="N3362" i="72"/>
  <c r="O3362" i="72" s="1"/>
  <c r="J3364" i="72"/>
  <c r="M3363" i="72"/>
  <c r="M2334" i="72"/>
  <c r="J2335" i="72"/>
  <c r="J979" i="72"/>
  <c r="M978" i="72"/>
  <c r="N978" i="72" l="1"/>
  <c r="O978" i="72" s="1"/>
  <c r="N2334" i="72"/>
  <c r="O2334" i="72" s="1"/>
  <c r="N3363" i="72"/>
  <c r="O3363" i="72" s="1"/>
  <c r="M3364" i="72"/>
  <c r="J3365" i="72"/>
  <c r="M2335" i="72"/>
  <c r="J2336" i="72"/>
  <c r="J980" i="72"/>
  <c r="M979" i="72"/>
  <c r="N979" i="72" l="1"/>
  <c r="O979" i="72" s="1"/>
  <c r="N2335" i="72"/>
  <c r="O2335" i="72" s="1"/>
  <c r="N3364" i="72"/>
  <c r="O3364" i="72" s="1"/>
  <c r="M3365" i="72"/>
  <c r="J3366" i="72"/>
  <c r="M2336" i="72"/>
  <c r="J2337" i="72"/>
  <c r="J981" i="72"/>
  <c r="M980" i="72"/>
  <c r="N980" i="72" l="1"/>
  <c r="O980" i="72" s="1"/>
  <c r="N2336" i="72"/>
  <c r="O2336" i="72" s="1"/>
  <c r="N3365" i="72"/>
  <c r="O3365" i="72" s="1"/>
  <c r="J3367" i="72"/>
  <c r="M3366" i="72"/>
  <c r="M2337" i="72"/>
  <c r="J2338" i="72"/>
  <c r="M981" i="72"/>
  <c r="J982" i="72"/>
  <c r="N981" i="72" l="1"/>
  <c r="O981" i="72" s="1"/>
  <c r="N2337" i="72"/>
  <c r="O2337" i="72" s="1"/>
  <c r="N3366" i="72"/>
  <c r="O3366" i="72" s="1"/>
  <c r="M3367" i="72"/>
  <c r="J3368" i="72"/>
  <c r="J2339" i="72"/>
  <c r="M2338" i="72"/>
  <c r="M982" i="72"/>
  <c r="J983" i="72"/>
  <c r="N982" i="72" l="1"/>
  <c r="O982" i="72" s="1"/>
  <c r="N2338" i="72"/>
  <c r="O2338" i="72" s="1"/>
  <c r="N3367" i="72"/>
  <c r="O3367" i="72" s="1"/>
  <c r="M3368" i="72"/>
  <c r="J3369" i="72"/>
  <c r="M2339" i="72"/>
  <c r="J2340" i="72"/>
  <c r="J984" i="72"/>
  <c r="M983" i="72"/>
  <c r="N983" i="72" l="1"/>
  <c r="O983" i="72" s="1"/>
  <c r="N2339" i="72"/>
  <c r="O2339" i="72" s="1"/>
  <c r="N3368" i="72"/>
  <c r="O3368" i="72" s="1"/>
  <c r="J3370" i="72"/>
  <c r="M3369" i="72"/>
  <c r="M2340" i="72"/>
  <c r="J2341" i="72"/>
  <c r="M984" i="72"/>
  <c r="J985" i="72"/>
  <c r="N984" i="72" l="1"/>
  <c r="O984" i="72" s="1"/>
  <c r="N2340" i="72"/>
  <c r="O2340" i="72" s="1"/>
  <c r="N3369" i="72"/>
  <c r="O3369" i="72" s="1"/>
  <c r="M3370" i="72"/>
  <c r="J3371" i="72"/>
  <c r="J2342" i="72"/>
  <c r="M2341" i="72"/>
  <c r="J986" i="72"/>
  <c r="M985" i="72"/>
  <c r="N985" i="72" l="1"/>
  <c r="O985" i="72" s="1"/>
  <c r="N2341" i="72"/>
  <c r="O2341" i="72" s="1"/>
  <c r="N3370" i="72"/>
  <c r="O3370" i="72" s="1"/>
  <c r="J3372" i="72"/>
  <c r="M3371" i="72"/>
  <c r="M2342" i="72"/>
  <c r="J2343" i="72"/>
  <c r="J987" i="72"/>
  <c r="M986" i="72"/>
  <c r="N986" i="72" l="1"/>
  <c r="O986" i="72" s="1"/>
  <c r="N2342" i="72"/>
  <c r="O2342" i="72" s="1"/>
  <c r="N3371" i="72"/>
  <c r="O3371" i="72" s="1"/>
  <c r="J3373" i="72"/>
  <c r="M3372" i="72"/>
  <c r="M2343" i="72"/>
  <c r="J2344" i="72"/>
  <c r="M987" i="72"/>
  <c r="J988" i="72"/>
  <c r="N987" i="72" l="1"/>
  <c r="O987" i="72" s="1"/>
  <c r="N2343" i="72"/>
  <c r="O2343" i="72" s="1"/>
  <c r="N3372" i="72"/>
  <c r="O3372" i="72" s="1"/>
  <c r="M3373" i="72"/>
  <c r="J3374" i="72"/>
  <c r="J2345" i="72"/>
  <c r="M2344" i="72"/>
  <c r="J989" i="72"/>
  <c r="M988" i="72"/>
  <c r="N988" i="72" l="1"/>
  <c r="O988" i="72" s="1"/>
  <c r="N2344" i="72"/>
  <c r="O2344" i="72" s="1"/>
  <c r="N3373" i="72"/>
  <c r="O3373" i="72" s="1"/>
  <c r="J3375" i="72"/>
  <c r="M3374" i="72"/>
  <c r="J2346" i="72"/>
  <c r="M2345" i="72"/>
  <c r="J990" i="72"/>
  <c r="M989" i="72"/>
  <c r="N989" i="72" l="1"/>
  <c r="O989" i="72" s="1"/>
  <c r="N2345" i="72"/>
  <c r="O2345" i="72" s="1"/>
  <c r="N3374" i="72"/>
  <c r="O3374" i="72" s="1"/>
  <c r="M3375" i="72"/>
  <c r="J3376" i="72"/>
  <c r="M2346" i="72"/>
  <c r="J2347" i="72"/>
  <c r="M990" i="72"/>
  <c r="J991" i="72"/>
  <c r="N990" i="72" l="1"/>
  <c r="O990" i="72" s="1"/>
  <c r="N2346" i="72"/>
  <c r="O2346" i="72" s="1"/>
  <c r="N3375" i="72"/>
  <c r="O3375" i="72" s="1"/>
  <c r="M3376" i="72"/>
  <c r="J3377" i="72"/>
  <c r="M2347" i="72"/>
  <c r="J2348" i="72"/>
  <c r="J992" i="72"/>
  <c r="M991" i="72"/>
  <c r="N991" i="72" l="1"/>
  <c r="O991" i="72" s="1"/>
  <c r="N2347" i="72"/>
  <c r="O2347" i="72" s="1"/>
  <c r="N3376" i="72"/>
  <c r="O3376" i="72" s="1"/>
  <c r="J3378" i="72"/>
  <c r="M3377" i="72"/>
  <c r="M2348" i="72"/>
  <c r="J2349" i="72"/>
  <c r="M992" i="72"/>
  <c r="J993" i="72"/>
  <c r="N992" i="72" l="1"/>
  <c r="O992" i="72" s="1"/>
  <c r="N2348" i="72"/>
  <c r="O2348" i="72" s="1"/>
  <c r="N3377" i="72"/>
  <c r="O3377" i="72" s="1"/>
  <c r="M3378" i="72"/>
  <c r="J3379" i="72"/>
  <c r="J2350" i="72"/>
  <c r="M2349" i="72"/>
  <c r="M993" i="72"/>
  <c r="J994" i="72"/>
  <c r="N993" i="72" l="1"/>
  <c r="O993" i="72" s="1"/>
  <c r="N2349" i="72"/>
  <c r="O2349" i="72" s="1"/>
  <c r="N3378" i="72"/>
  <c r="O3378" i="72" s="1"/>
  <c r="M3379" i="72"/>
  <c r="J3380" i="72"/>
  <c r="M2350" i="72"/>
  <c r="J2351" i="72"/>
  <c r="J995" i="72"/>
  <c r="M994" i="72"/>
  <c r="N994" i="72" l="1"/>
  <c r="O994" i="72" s="1"/>
  <c r="N2350" i="72"/>
  <c r="O2350" i="72" s="1"/>
  <c r="N3379" i="72"/>
  <c r="O3379" i="72" s="1"/>
  <c r="J3381" i="72"/>
  <c r="M3380" i="72"/>
  <c r="J2352" i="72"/>
  <c r="M2351" i="72"/>
  <c r="M995" i="72"/>
  <c r="J996" i="72"/>
  <c r="N2351" i="72" l="1"/>
  <c r="O2351" i="72" s="1"/>
  <c r="N995" i="72"/>
  <c r="O995" i="72" s="1"/>
  <c r="N3380" i="72"/>
  <c r="O3380" i="72" s="1"/>
  <c r="M3381" i="72"/>
  <c r="J3382" i="72"/>
  <c r="J2353" i="72"/>
  <c r="M2352" i="72"/>
  <c r="M996" i="72"/>
  <c r="J997" i="72"/>
  <c r="N996" i="72" l="1"/>
  <c r="O996" i="72" s="1"/>
  <c r="N2352" i="72"/>
  <c r="O2352" i="72" s="1"/>
  <c r="N3381" i="72"/>
  <c r="O3381" i="72" s="1"/>
  <c r="J3383" i="72"/>
  <c r="M3382" i="72"/>
  <c r="M2353" i="72"/>
  <c r="J2354" i="72"/>
  <c r="J998" i="72"/>
  <c r="M997" i="72"/>
  <c r="N2353" i="72" l="1"/>
  <c r="O2353" i="72" s="1"/>
  <c r="N997" i="72"/>
  <c r="O997" i="72" s="1"/>
  <c r="N3382" i="72"/>
  <c r="O3382" i="72" s="1"/>
  <c r="M3383" i="72"/>
  <c r="J3384" i="72"/>
  <c r="J2355" i="72"/>
  <c r="M2354" i="72"/>
  <c r="M998" i="72"/>
  <c r="J999" i="72"/>
  <c r="N998" i="72" l="1"/>
  <c r="O998" i="72" s="1"/>
  <c r="N2354" i="72"/>
  <c r="O2354" i="72" s="1"/>
  <c r="N3383" i="72"/>
  <c r="O3383" i="72" s="1"/>
  <c r="M3384" i="72"/>
  <c r="J3385" i="72"/>
  <c r="M2355" i="72"/>
  <c r="J2356" i="72"/>
  <c r="M999" i="72"/>
  <c r="J1000" i="72"/>
  <c r="N999" i="72" l="1"/>
  <c r="O999" i="72" s="1"/>
  <c r="N2355" i="72"/>
  <c r="O2355" i="72" s="1"/>
  <c r="N3384" i="72"/>
  <c r="O3384" i="72" s="1"/>
  <c r="J3386" i="72"/>
  <c r="M3385" i="72"/>
  <c r="M2356" i="72"/>
  <c r="J2357" i="72"/>
  <c r="M1000" i="72"/>
  <c r="J1001" i="72"/>
  <c r="N1000" i="72" l="1"/>
  <c r="O1000" i="72" s="1"/>
  <c r="N2356" i="72"/>
  <c r="O2356" i="72" s="1"/>
  <c r="N3385" i="72"/>
  <c r="O3385" i="72" s="1"/>
  <c r="M3386" i="72"/>
  <c r="J3387" i="72"/>
  <c r="J2358" i="72"/>
  <c r="M2357" i="72"/>
  <c r="M1001" i="72"/>
  <c r="J1002" i="72"/>
  <c r="N1001" i="72" l="1"/>
  <c r="O1001" i="72" s="1"/>
  <c r="N2357" i="72"/>
  <c r="O2357" i="72" s="1"/>
  <c r="N3386" i="72"/>
  <c r="O3386" i="72" s="1"/>
  <c r="J3388" i="72"/>
  <c r="M3387" i="72"/>
  <c r="M2358" i="72"/>
  <c r="J2359" i="72"/>
  <c r="M1002" i="72"/>
  <c r="J1003" i="72"/>
  <c r="N1002" i="72" l="1"/>
  <c r="O1002" i="72" s="1"/>
  <c r="N2358" i="72"/>
  <c r="O2358" i="72" s="1"/>
  <c r="N3387" i="72"/>
  <c r="O3387" i="72" s="1"/>
  <c r="J3389" i="72"/>
  <c r="M3388" i="72"/>
  <c r="M2359" i="72"/>
  <c r="J2360" i="72"/>
  <c r="J1004" i="72"/>
  <c r="M1003" i="72"/>
  <c r="N2359" i="72" l="1"/>
  <c r="O2359" i="72" s="1"/>
  <c r="N1003" i="72"/>
  <c r="O1003" i="72" s="1"/>
  <c r="N3388" i="72"/>
  <c r="O3388" i="72" s="1"/>
  <c r="M3389" i="72"/>
  <c r="J3390" i="72"/>
  <c r="J2361" i="72"/>
  <c r="M2360" i="72"/>
  <c r="M1004" i="72"/>
  <c r="J1005" i="72"/>
  <c r="N1004" i="72" l="1"/>
  <c r="O1004" i="72" s="1"/>
  <c r="N2360" i="72"/>
  <c r="O2360" i="72" s="1"/>
  <c r="N3389" i="72"/>
  <c r="O3389" i="72" s="1"/>
  <c r="J3391" i="72"/>
  <c r="M3390" i="72"/>
  <c r="M2361" i="72"/>
  <c r="J2362" i="72"/>
  <c r="M1005" i="72"/>
  <c r="J1006" i="72"/>
  <c r="N1005" i="72" l="1"/>
  <c r="O1005" i="72" s="1"/>
  <c r="N2361" i="72"/>
  <c r="O2361" i="72" s="1"/>
  <c r="N3390" i="72"/>
  <c r="O3390" i="72" s="1"/>
  <c r="M3391" i="72"/>
  <c r="J3392" i="72"/>
  <c r="M2362" i="72"/>
  <c r="J2363" i="72"/>
  <c r="M1006" i="72"/>
  <c r="J1007" i="72"/>
  <c r="N1006" i="72" l="1"/>
  <c r="O1006" i="72" s="1"/>
  <c r="N2362" i="72"/>
  <c r="O2362" i="72" s="1"/>
  <c r="N3391" i="72"/>
  <c r="O3391" i="72" s="1"/>
  <c r="M3392" i="72"/>
  <c r="J3393" i="72"/>
  <c r="J2364" i="72"/>
  <c r="M2363" i="72"/>
  <c r="M1007" i="72"/>
  <c r="J1008" i="72"/>
  <c r="N1007" i="72" l="1"/>
  <c r="O1007" i="72" s="1"/>
  <c r="N2363" i="72"/>
  <c r="O2363" i="72" s="1"/>
  <c r="N3392" i="72"/>
  <c r="O3392" i="72" s="1"/>
  <c r="J3394" i="72"/>
  <c r="M3393" i="72"/>
  <c r="J2365" i="72"/>
  <c r="M2364" i="72"/>
  <c r="M1008" i="72"/>
  <c r="J1009" i="72"/>
  <c r="N2364" i="72" l="1"/>
  <c r="O2364" i="72" s="1"/>
  <c r="N1008" i="72"/>
  <c r="O1008" i="72" s="1"/>
  <c r="N3393" i="72"/>
  <c r="O3393" i="72" s="1"/>
  <c r="M3394" i="72"/>
  <c r="J3395" i="72"/>
  <c r="J2366" i="72"/>
  <c r="M2365" i="72"/>
  <c r="J1010" i="72"/>
  <c r="M1009" i="72"/>
  <c r="N1009" i="72" l="1"/>
  <c r="O1009" i="72" s="1"/>
  <c r="N2365" i="72"/>
  <c r="O2365" i="72" s="1"/>
  <c r="N3394" i="72"/>
  <c r="O3394" i="72" s="1"/>
  <c r="M3395" i="72"/>
  <c r="J3396" i="72"/>
  <c r="M2366" i="72"/>
  <c r="J2367" i="72"/>
  <c r="M1010" i="72"/>
  <c r="J1011" i="72"/>
  <c r="N1010" i="72" l="1"/>
  <c r="O1010" i="72" s="1"/>
  <c r="N2366" i="72"/>
  <c r="O2366" i="72" s="1"/>
  <c r="N3395" i="72"/>
  <c r="O3395" i="72" s="1"/>
  <c r="J3397" i="72"/>
  <c r="M3396" i="72"/>
  <c r="M2367" i="72"/>
  <c r="J2368" i="72"/>
  <c r="M1011" i="72"/>
  <c r="J1012" i="72"/>
  <c r="N1011" i="72" l="1"/>
  <c r="O1011" i="72" s="1"/>
  <c r="N2367" i="72"/>
  <c r="O2367" i="72" s="1"/>
  <c r="N3396" i="72"/>
  <c r="O3396" i="72" s="1"/>
  <c r="M3397" i="72"/>
  <c r="J3398" i="72"/>
  <c r="J2369" i="72"/>
  <c r="M2368" i="72"/>
  <c r="J1013" i="72"/>
  <c r="M1012" i="72"/>
  <c r="N1012" i="72" l="1"/>
  <c r="O1012" i="72" s="1"/>
  <c r="N2368" i="72"/>
  <c r="O2368" i="72" s="1"/>
  <c r="N3397" i="72"/>
  <c r="O3397" i="72" s="1"/>
  <c r="J3399" i="72"/>
  <c r="M3398" i="72"/>
  <c r="M2369" i="72"/>
  <c r="J2370" i="72"/>
  <c r="M1013" i="72"/>
  <c r="J1014" i="72"/>
  <c r="N1013" i="72" l="1"/>
  <c r="O1013" i="72" s="1"/>
  <c r="N2369" i="72"/>
  <c r="O2369" i="72" s="1"/>
  <c r="N3398" i="72"/>
  <c r="O3398" i="72" s="1"/>
  <c r="M3399" i="72"/>
  <c r="J3400" i="72"/>
  <c r="M2370" i="72"/>
  <c r="J2371" i="72"/>
  <c r="M1014" i="72"/>
  <c r="J1015" i="72"/>
  <c r="N1014" i="72" l="1"/>
  <c r="O1014" i="72" s="1"/>
  <c r="N2370" i="72"/>
  <c r="O2370" i="72" s="1"/>
  <c r="N3399" i="72"/>
  <c r="O3399" i="72" s="1"/>
  <c r="M3400" i="72"/>
  <c r="J3401" i="72"/>
  <c r="M2371" i="72"/>
  <c r="J2372" i="72"/>
  <c r="J1016" i="72"/>
  <c r="M1015" i="72"/>
  <c r="N1015" i="72" l="1"/>
  <c r="O1015" i="72" s="1"/>
  <c r="N2371" i="72"/>
  <c r="O2371" i="72" s="1"/>
  <c r="N3400" i="72"/>
  <c r="O3400" i="72" s="1"/>
  <c r="J3402" i="72"/>
  <c r="M3401" i="72"/>
  <c r="J2373" i="72"/>
  <c r="M2372" i="72"/>
  <c r="M1016" i="72"/>
  <c r="J1017" i="72"/>
  <c r="N1016" i="72" l="1"/>
  <c r="O1016" i="72" s="1"/>
  <c r="N2372" i="72"/>
  <c r="O2372" i="72" s="1"/>
  <c r="N3401" i="72"/>
  <c r="O3401" i="72" s="1"/>
  <c r="M3402" i="72"/>
  <c r="J3403" i="72"/>
  <c r="J2374" i="72"/>
  <c r="M2373" i="72"/>
  <c r="M1017" i="72"/>
  <c r="J1018" i="72"/>
  <c r="N1017" i="72" l="1"/>
  <c r="O1017" i="72" s="1"/>
  <c r="N2373" i="72"/>
  <c r="O2373" i="72" s="1"/>
  <c r="N3402" i="72"/>
  <c r="O3402" i="72" s="1"/>
  <c r="J3404" i="72"/>
  <c r="M3403" i="72"/>
  <c r="M2374" i="72"/>
  <c r="J2375" i="72"/>
  <c r="J1019" i="72"/>
  <c r="M1018" i="72"/>
  <c r="N1018" i="72" l="1"/>
  <c r="O1018" i="72" s="1"/>
  <c r="N2374" i="72"/>
  <c r="O2374" i="72" s="1"/>
  <c r="N3403" i="72"/>
  <c r="O3403" i="72" s="1"/>
  <c r="J3405" i="72"/>
  <c r="M3404" i="72"/>
  <c r="J2376" i="72"/>
  <c r="M2375" i="72"/>
  <c r="M1019" i="72"/>
  <c r="J1020" i="72"/>
  <c r="N1019" i="72" l="1"/>
  <c r="O1019" i="72" s="1"/>
  <c r="N2375" i="72"/>
  <c r="O2375" i="72" s="1"/>
  <c r="N3404" i="72"/>
  <c r="O3404" i="72" s="1"/>
  <c r="M3405" i="72"/>
  <c r="J3406" i="72"/>
  <c r="J2377" i="72"/>
  <c r="M2376" i="72"/>
  <c r="M1020" i="72"/>
  <c r="J1021" i="72"/>
  <c r="N1020" i="72" l="1"/>
  <c r="O1020" i="72" s="1"/>
  <c r="N2376" i="72"/>
  <c r="O2376" i="72" s="1"/>
  <c r="N3405" i="72"/>
  <c r="O3405" i="72" s="1"/>
  <c r="J3407" i="72"/>
  <c r="M3406" i="72"/>
  <c r="M2377" i="72"/>
  <c r="J2378" i="72"/>
  <c r="J1022" i="72"/>
  <c r="M1021" i="72"/>
  <c r="N1021" i="72" l="1"/>
  <c r="O1021" i="72" s="1"/>
  <c r="N2377" i="72"/>
  <c r="O2377" i="72" s="1"/>
  <c r="N3406" i="72"/>
  <c r="O3406" i="72" s="1"/>
  <c r="M3407" i="72"/>
  <c r="J3408" i="72"/>
  <c r="J2379" i="72"/>
  <c r="M2378" i="72"/>
  <c r="M1022" i="72"/>
  <c r="J1023" i="72"/>
  <c r="N1022" i="72" l="1"/>
  <c r="O1022" i="72" s="1"/>
  <c r="N2378" i="72"/>
  <c r="O2378" i="72" s="1"/>
  <c r="N3407" i="72"/>
  <c r="O3407" i="72" s="1"/>
  <c r="M3408" i="72"/>
  <c r="J3409" i="72"/>
  <c r="M2379" i="72"/>
  <c r="J2380" i="72"/>
  <c r="M1023" i="72"/>
  <c r="J1024" i="72"/>
  <c r="N1023" i="72" l="1"/>
  <c r="O1023" i="72" s="1"/>
  <c r="N2379" i="72"/>
  <c r="O2379" i="72" s="1"/>
  <c r="N3408" i="72"/>
  <c r="O3408" i="72" s="1"/>
  <c r="J3410" i="72"/>
  <c r="M3409" i="72"/>
  <c r="M2380" i="72"/>
  <c r="J2381" i="72"/>
  <c r="M1024" i="72"/>
  <c r="J1025" i="72"/>
  <c r="N1024" i="72" l="1"/>
  <c r="O1024" i="72" s="1"/>
  <c r="N2380" i="72"/>
  <c r="O2380" i="72" s="1"/>
  <c r="N3409" i="72"/>
  <c r="O3409" i="72" s="1"/>
  <c r="M3410" i="72"/>
  <c r="J3411" i="72"/>
  <c r="J2382" i="72"/>
  <c r="M2381" i="72"/>
  <c r="M1025" i="72"/>
  <c r="J1026" i="72"/>
  <c r="N1025" i="72" l="1"/>
  <c r="O1025" i="72" s="1"/>
  <c r="N2381" i="72"/>
  <c r="O2381" i="72" s="1"/>
  <c r="N3410" i="72"/>
  <c r="O3410" i="72" s="1"/>
  <c r="M3411" i="72"/>
  <c r="J3412" i="72"/>
  <c r="M2382" i="72"/>
  <c r="J2383" i="72"/>
  <c r="J1027" i="72"/>
  <c r="M1026" i="72"/>
  <c r="N1026" i="72" l="1"/>
  <c r="O1026" i="72" s="1"/>
  <c r="N2382" i="72"/>
  <c r="O2382" i="72" s="1"/>
  <c r="N3411" i="72"/>
  <c r="O3411" i="72" s="1"/>
  <c r="J3413" i="72"/>
  <c r="M3412" i="72"/>
  <c r="J2384" i="72"/>
  <c r="M2383" i="72"/>
  <c r="M1027" i="72"/>
  <c r="J1028" i="72"/>
  <c r="N2383" i="72" l="1"/>
  <c r="O2383" i="72" s="1"/>
  <c r="N1027" i="72"/>
  <c r="O1027" i="72" s="1"/>
  <c r="N3412" i="72"/>
  <c r="O3412" i="72" s="1"/>
  <c r="J3414" i="72"/>
  <c r="M3413" i="72"/>
  <c r="J2385" i="72"/>
  <c r="M2384" i="72"/>
  <c r="M1028" i="72"/>
  <c r="J1029" i="72"/>
  <c r="N2384" i="72" l="1"/>
  <c r="O2384" i="72" s="1"/>
  <c r="N1028" i="72"/>
  <c r="O1028" i="72" s="1"/>
  <c r="N3413" i="72"/>
  <c r="O3413" i="72" s="1"/>
  <c r="J3415" i="72"/>
  <c r="M3414" i="72"/>
  <c r="M2385" i="72"/>
  <c r="J2386" i="72"/>
  <c r="J1030" i="72"/>
  <c r="M1029" i="72"/>
  <c r="N1029" i="72" l="1"/>
  <c r="O1029" i="72" s="1"/>
  <c r="N2385" i="72"/>
  <c r="O2385" i="72" s="1"/>
  <c r="N3414" i="72"/>
  <c r="O3414" i="72" s="1"/>
  <c r="M3415" i="72"/>
  <c r="J3416" i="72"/>
  <c r="M2386" i="72"/>
  <c r="J2387" i="72"/>
  <c r="M1030" i="72"/>
  <c r="J1031" i="72"/>
  <c r="N2386" i="72" l="1"/>
  <c r="O2386" i="72" s="1"/>
  <c r="N1030" i="72"/>
  <c r="O1030" i="72" s="1"/>
  <c r="N3415" i="72"/>
  <c r="O3415" i="72" s="1"/>
  <c r="M3416" i="72"/>
  <c r="J3417" i="72"/>
  <c r="J2388" i="72"/>
  <c r="M2387" i="72"/>
  <c r="J1032" i="72"/>
  <c r="M1031" i="72"/>
  <c r="N1031" i="72" l="1"/>
  <c r="O1031" i="72" s="1"/>
  <c r="N2387" i="72"/>
  <c r="O2387" i="72" s="1"/>
  <c r="N3416" i="72"/>
  <c r="O3416" i="72" s="1"/>
  <c r="J3418" i="72"/>
  <c r="M3417" i="72"/>
  <c r="M2388" i="72"/>
  <c r="J2389" i="72"/>
  <c r="M1032" i="72"/>
  <c r="J1033" i="72"/>
  <c r="N1032" i="72" l="1"/>
  <c r="O1032" i="72" s="1"/>
  <c r="N2388" i="72"/>
  <c r="O2388" i="72" s="1"/>
  <c r="N3417" i="72"/>
  <c r="O3417" i="72" s="1"/>
  <c r="M3418" i="72"/>
  <c r="J3419" i="72"/>
  <c r="J2390" i="72"/>
  <c r="M2389" i="72"/>
  <c r="M1033" i="72"/>
  <c r="J1034" i="72"/>
  <c r="N1033" i="72" l="1"/>
  <c r="O1033" i="72" s="1"/>
  <c r="N2389" i="72"/>
  <c r="O2389" i="72" s="1"/>
  <c r="N3418" i="72"/>
  <c r="O3418" i="72" s="1"/>
  <c r="M3419" i="72"/>
  <c r="J3420" i="72"/>
  <c r="M2390" i="72"/>
  <c r="J2391" i="72"/>
  <c r="J1035" i="72"/>
  <c r="M1034" i="72"/>
  <c r="N1034" i="72" l="1"/>
  <c r="O1034" i="72" s="1"/>
  <c r="N2390" i="72"/>
  <c r="O2390" i="72" s="1"/>
  <c r="N3419" i="72"/>
  <c r="O3419" i="72" s="1"/>
  <c r="J3421" i="72"/>
  <c r="M3420" i="72"/>
  <c r="J2392" i="72"/>
  <c r="M2391" i="72"/>
  <c r="M1035" i="72"/>
  <c r="J1036" i="72"/>
  <c r="N1035" i="72" l="1"/>
  <c r="O1035" i="72" s="1"/>
  <c r="N2391" i="72"/>
  <c r="O2391" i="72" s="1"/>
  <c r="N3420" i="72"/>
  <c r="O3420" i="72" s="1"/>
  <c r="M3421" i="72"/>
  <c r="J3422" i="72"/>
  <c r="J2393" i="72"/>
  <c r="M2392" i="72"/>
  <c r="M1036" i="72"/>
  <c r="J1037" i="72"/>
  <c r="N1036" i="72" l="1"/>
  <c r="O1036" i="72" s="1"/>
  <c r="N2392" i="72"/>
  <c r="O2392" i="72" s="1"/>
  <c r="N3421" i="72"/>
  <c r="O3421" i="72" s="1"/>
  <c r="J3423" i="72"/>
  <c r="M3422" i="72"/>
  <c r="M2393" i="72"/>
  <c r="J2394" i="72"/>
  <c r="J1038" i="72"/>
  <c r="M1037" i="72"/>
  <c r="N1037" i="72" l="1"/>
  <c r="O1037" i="72" s="1"/>
  <c r="N2393" i="72"/>
  <c r="O2393" i="72" s="1"/>
  <c r="N3422" i="72"/>
  <c r="O3422" i="72" s="1"/>
  <c r="M3423" i="72"/>
  <c r="J3424" i="72"/>
  <c r="J2395" i="72"/>
  <c r="M2394" i="72"/>
  <c r="J1039" i="72"/>
  <c r="M1038" i="72"/>
  <c r="N1038" i="72" l="1"/>
  <c r="O1038" i="72" s="1"/>
  <c r="N2394" i="72"/>
  <c r="O2394" i="72" s="1"/>
  <c r="N3423" i="72"/>
  <c r="O3423" i="72" s="1"/>
  <c r="M3424" i="72"/>
  <c r="J3425" i="72"/>
  <c r="M2395" i="72"/>
  <c r="J2396" i="72"/>
  <c r="M1039" i="72"/>
  <c r="J1040" i="72"/>
  <c r="N1039" i="72" l="1"/>
  <c r="O1039" i="72" s="1"/>
  <c r="N2395" i="72"/>
  <c r="O2395" i="72" s="1"/>
  <c r="N3424" i="72"/>
  <c r="O3424" i="72" s="1"/>
  <c r="J3426" i="72"/>
  <c r="M3425" i="72"/>
  <c r="M2396" i="72"/>
  <c r="J2397" i="72"/>
  <c r="M1040" i="72"/>
  <c r="J1041" i="72"/>
  <c r="N1040" i="72" l="1"/>
  <c r="O1040" i="72" s="1"/>
  <c r="N2396" i="72"/>
  <c r="O2396" i="72" s="1"/>
  <c r="N3425" i="72"/>
  <c r="O3425" i="72" s="1"/>
  <c r="M3426" i="72"/>
  <c r="J3427" i="72"/>
  <c r="J2398" i="72"/>
  <c r="M2397" i="72"/>
  <c r="M1041" i="72"/>
  <c r="J1042" i="72"/>
  <c r="N1041" i="72" l="1"/>
  <c r="O1041" i="72" s="1"/>
  <c r="N2397" i="72"/>
  <c r="O2397" i="72" s="1"/>
  <c r="N3426" i="72"/>
  <c r="O3426" i="72" s="1"/>
  <c r="J3428" i="72"/>
  <c r="M3427" i="72"/>
  <c r="M2398" i="72"/>
  <c r="J2399" i="72"/>
  <c r="J1043" i="72"/>
  <c r="M1042" i="72"/>
  <c r="N2398" i="72" l="1"/>
  <c r="O2398" i="72" s="1"/>
  <c r="N1042" i="72"/>
  <c r="O1042" i="72" s="1"/>
  <c r="N3427" i="72"/>
  <c r="O3427" i="72" s="1"/>
  <c r="J3429" i="72"/>
  <c r="M3428" i="72"/>
  <c r="J2400" i="72"/>
  <c r="M2399" i="72"/>
  <c r="M1043" i="72"/>
  <c r="J1044" i="72"/>
  <c r="N1043" i="72" l="1"/>
  <c r="O1043" i="72" s="1"/>
  <c r="N2399" i="72"/>
  <c r="O2399" i="72" s="1"/>
  <c r="N3428" i="72"/>
  <c r="O3428" i="72" s="1"/>
  <c r="M3429" i="72"/>
  <c r="J3430" i="72"/>
  <c r="J2401" i="72"/>
  <c r="M2400" i="72"/>
  <c r="M1044" i="72"/>
  <c r="J1045" i="72"/>
  <c r="N1044" i="72" l="1"/>
  <c r="O1044" i="72" s="1"/>
  <c r="N2400" i="72"/>
  <c r="O2400" i="72" s="1"/>
  <c r="N3429" i="72"/>
  <c r="O3429" i="72" s="1"/>
  <c r="J3431" i="72"/>
  <c r="M3430" i="72"/>
  <c r="M2401" i="72"/>
  <c r="J2402" i="72"/>
  <c r="J1046" i="72"/>
  <c r="M1045" i="72"/>
  <c r="N2401" i="72" l="1"/>
  <c r="O2401" i="72" s="1"/>
  <c r="N1045" i="72"/>
  <c r="O1045" i="72" s="1"/>
  <c r="N3430" i="72"/>
  <c r="O3430" i="72" s="1"/>
  <c r="M3431" i="72"/>
  <c r="J3432" i="72"/>
  <c r="J2403" i="72"/>
  <c r="M2402" i="72"/>
  <c r="J1047" i="72"/>
  <c r="M1046" i="72"/>
  <c r="N3431" i="72" l="1"/>
  <c r="O3431" i="72" s="1"/>
  <c r="N1046" i="72"/>
  <c r="O1046" i="72" s="1"/>
  <c r="N2402" i="72"/>
  <c r="O2402" i="72" s="1"/>
  <c r="M3432" i="72"/>
  <c r="J3433" i="72"/>
  <c r="M2403" i="72"/>
  <c r="J2404" i="72"/>
  <c r="M1047" i="72"/>
  <c r="J1048" i="72"/>
  <c r="N1047" i="72" l="1"/>
  <c r="O1047" i="72" s="1"/>
  <c r="N2403" i="72"/>
  <c r="O2403" i="72" s="1"/>
  <c r="N3432" i="72"/>
  <c r="O3432" i="72" s="1"/>
  <c r="J3434" i="72"/>
  <c r="M3433" i="72"/>
  <c r="M2404" i="72"/>
  <c r="J2405" i="72"/>
  <c r="M1048" i="72"/>
  <c r="J1049" i="72"/>
  <c r="N1048" i="72" l="1"/>
  <c r="O1048" i="72" s="1"/>
  <c r="N2404" i="72"/>
  <c r="O2404" i="72" s="1"/>
  <c r="N3433" i="72"/>
  <c r="O3433" i="72" s="1"/>
  <c r="M3434" i="72"/>
  <c r="J3435" i="72"/>
  <c r="J2406" i="72"/>
  <c r="M2405" i="72"/>
  <c r="M1049" i="72"/>
  <c r="J1050" i="72"/>
  <c r="N1049" i="72" l="1"/>
  <c r="O1049" i="72" s="1"/>
  <c r="N2405" i="72"/>
  <c r="O2405" i="72" s="1"/>
  <c r="N3434" i="72"/>
  <c r="O3434" i="72" s="1"/>
  <c r="J3436" i="72"/>
  <c r="M3435" i="72"/>
  <c r="M2406" i="72"/>
  <c r="J2407" i="72"/>
  <c r="J1051" i="72"/>
  <c r="M1050" i="72"/>
  <c r="N1050" i="72" l="1"/>
  <c r="O1050" i="72" s="1"/>
  <c r="N2406" i="72"/>
  <c r="O2406" i="72" s="1"/>
  <c r="N3435" i="72"/>
  <c r="O3435" i="72" s="1"/>
  <c r="J3437" i="72"/>
  <c r="M3436" i="72"/>
  <c r="J2408" i="72"/>
  <c r="M2407" i="72"/>
  <c r="M1051" i="72"/>
  <c r="J1052" i="72"/>
  <c r="N1051" i="72" l="1"/>
  <c r="O1051" i="72" s="1"/>
  <c r="N2407" i="72"/>
  <c r="O2407" i="72" s="1"/>
  <c r="N3436" i="72"/>
  <c r="O3436" i="72" s="1"/>
  <c r="M3437" i="72"/>
  <c r="J3438" i="72"/>
  <c r="J2409" i="72"/>
  <c r="M2408" i="72"/>
  <c r="M1052" i="72"/>
  <c r="J1053" i="72"/>
  <c r="N1052" i="72" l="1"/>
  <c r="O1052" i="72" s="1"/>
  <c r="N2408" i="72"/>
  <c r="O2408" i="72" s="1"/>
  <c r="N3437" i="72"/>
  <c r="O3437" i="72" s="1"/>
  <c r="J3439" i="72"/>
  <c r="M3438" i="72"/>
  <c r="M2409" i="72"/>
  <c r="J2410" i="72"/>
  <c r="J1054" i="72"/>
  <c r="M1053" i="72"/>
  <c r="N1053" i="72" l="1"/>
  <c r="O1053" i="72" s="1"/>
  <c r="N2409" i="72"/>
  <c r="O2409" i="72" s="1"/>
  <c r="N3438" i="72"/>
  <c r="O3438" i="72" s="1"/>
  <c r="M3439" i="72"/>
  <c r="J3440" i="72"/>
  <c r="J2411" i="72"/>
  <c r="M2410" i="72"/>
  <c r="M1054" i="72"/>
  <c r="J1055" i="72"/>
  <c r="N1054" i="72" l="1"/>
  <c r="O1054" i="72" s="1"/>
  <c r="N2410" i="72"/>
  <c r="O2410" i="72" s="1"/>
  <c r="N3439" i="72"/>
  <c r="O3439" i="72" s="1"/>
  <c r="M3440" i="72"/>
  <c r="J3441" i="72"/>
  <c r="M2411" i="72"/>
  <c r="J2412" i="72"/>
  <c r="J1056" i="72"/>
  <c r="M1055" i="72"/>
  <c r="N1055" i="72" l="1"/>
  <c r="O1055" i="72" s="1"/>
  <c r="N2411" i="72"/>
  <c r="O2411" i="72" s="1"/>
  <c r="N3440" i="72"/>
  <c r="O3440" i="72" s="1"/>
  <c r="J3442" i="72"/>
  <c r="M3441" i="72"/>
  <c r="M2412" i="72"/>
  <c r="J2413" i="72"/>
  <c r="M1056" i="72"/>
  <c r="J1057" i="72"/>
  <c r="N1056" i="72" l="1"/>
  <c r="O1056" i="72" s="1"/>
  <c r="N2412" i="72"/>
  <c r="O2412" i="72" s="1"/>
  <c r="N3441" i="72"/>
  <c r="O3441" i="72" s="1"/>
  <c r="M3442" i="72"/>
  <c r="J3443" i="72"/>
  <c r="J2414" i="72"/>
  <c r="M2413" i="72"/>
  <c r="M1057" i="72"/>
  <c r="J1058" i="72"/>
  <c r="N1057" i="72" l="1"/>
  <c r="O1057" i="72" s="1"/>
  <c r="N2413" i="72"/>
  <c r="O2413" i="72" s="1"/>
  <c r="N3442" i="72"/>
  <c r="O3442" i="72" s="1"/>
  <c r="M3443" i="72"/>
  <c r="J3444" i="72"/>
  <c r="M2414" i="72"/>
  <c r="J2415" i="72"/>
  <c r="J1059" i="72"/>
  <c r="M1058" i="72"/>
  <c r="N1058" i="72" l="1"/>
  <c r="O1058" i="72" s="1"/>
  <c r="N2414" i="72"/>
  <c r="O2414" i="72" s="1"/>
  <c r="N3443" i="72"/>
  <c r="O3443" i="72" s="1"/>
  <c r="J3445" i="72"/>
  <c r="M3444" i="72"/>
  <c r="M2415" i="72"/>
  <c r="J2416" i="72"/>
  <c r="M1059" i="72"/>
  <c r="J1060" i="72"/>
  <c r="N1059" i="72" l="1"/>
  <c r="O1059" i="72" s="1"/>
  <c r="N2415" i="72"/>
  <c r="O2415" i="72" s="1"/>
  <c r="N3444" i="72"/>
  <c r="O3444" i="72" s="1"/>
  <c r="J3446" i="72"/>
  <c r="M3445" i="72"/>
  <c r="J2417" i="72"/>
  <c r="M2416" i="72"/>
  <c r="M1060" i="72"/>
  <c r="J1061" i="72"/>
  <c r="N1060" i="72" l="1"/>
  <c r="O1060" i="72" s="1"/>
  <c r="N2416" i="72"/>
  <c r="O2416" i="72" s="1"/>
  <c r="N3445" i="72"/>
  <c r="O3445" i="72" s="1"/>
  <c r="J3447" i="72"/>
  <c r="M3446" i="72"/>
  <c r="M2417" i="72"/>
  <c r="J2418" i="72"/>
  <c r="J1062" i="72"/>
  <c r="M1061" i="72"/>
  <c r="N1061" i="72" l="1"/>
  <c r="O1061" i="72" s="1"/>
  <c r="N2417" i="72"/>
  <c r="O2417" i="72" s="1"/>
  <c r="N3446" i="72"/>
  <c r="O3446" i="72" s="1"/>
  <c r="M3447" i="72"/>
  <c r="J3448" i="72"/>
  <c r="J2419" i="72"/>
  <c r="M2418" i="72"/>
  <c r="M1062" i="72"/>
  <c r="J1063" i="72"/>
  <c r="N1062" i="72" l="1"/>
  <c r="O1062" i="72" s="1"/>
  <c r="N2418" i="72"/>
  <c r="O2418" i="72" s="1"/>
  <c r="N3447" i="72"/>
  <c r="O3447" i="72" s="1"/>
  <c r="M3448" i="72"/>
  <c r="J3449" i="72"/>
  <c r="M2419" i="72"/>
  <c r="J2420" i="72"/>
  <c r="J1064" i="72"/>
  <c r="M1063" i="72"/>
  <c r="N1063" i="72" l="1"/>
  <c r="O1063" i="72" s="1"/>
  <c r="N2419" i="72"/>
  <c r="O2419" i="72" s="1"/>
  <c r="N3448" i="72"/>
  <c r="O3448" i="72" s="1"/>
  <c r="M3449" i="72"/>
  <c r="J3450" i="72"/>
  <c r="J2421" i="72"/>
  <c r="M2420" i="72"/>
  <c r="M1064" i="72"/>
  <c r="J1065" i="72"/>
  <c r="N1064" i="72" l="1"/>
  <c r="O1064" i="72" s="1"/>
  <c r="N2420" i="72"/>
  <c r="O2420" i="72" s="1"/>
  <c r="N3449" i="72"/>
  <c r="O3449" i="72" s="1"/>
  <c r="M3450" i="72"/>
  <c r="J3451" i="72"/>
  <c r="J2422" i="72"/>
  <c r="M2421" i="72"/>
  <c r="M1065" i="72"/>
  <c r="J1066" i="72"/>
  <c r="N1065" i="72" l="1"/>
  <c r="O1065" i="72" s="1"/>
  <c r="N2421" i="72"/>
  <c r="O2421" i="72" s="1"/>
  <c r="N3450" i="72"/>
  <c r="O3450" i="72" s="1"/>
  <c r="J3452" i="72"/>
  <c r="M3451" i="72"/>
  <c r="M2422" i="72"/>
  <c r="J2423" i="72"/>
  <c r="J1067" i="72"/>
  <c r="M1066" i="72"/>
  <c r="N1066" i="72" l="1"/>
  <c r="O1066" i="72" s="1"/>
  <c r="N2422" i="72"/>
  <c r="O2422" i="72" s="1"/>
  <c r="N3451" i="72"/>
  <c r="O3451" i="72" s="1"/>
  <c r="M3452" i="72"/>
  <c r="J3453" i="72"/>
  <c r="M2423" i="72"/>
  <c r="J2424" i="72"/>
  <c r="M1067" i="72"/>
  <c r="J1068" i="72"/>
  <c r="N1067" i="72" l="1"/>
  <c r="O1067" i="72" s="1"/>
  <c r="N2423" i="72"/>
  <c r="O2423" i="72" s="1"/>
  <c r="N3452" i="72"/>
  <c r="O3452" i="72" s="1"/>
  <c r="M3453" i="72"/>
  <c r="J3454" i="72"/>
  <c r="J2425" i="72"/>
  <c r="M2424" i="72"/>
  <c r="M1068" i="72"/>
  <c r="J1069" i="72"/>
  <c r="N1068" i="72" l="1"/>
  <c r="O1068" i="72" s="1"/>
  <c r="N2424" i="72"/>
  <c r="O2424" i="72" s="1"/>
  <c r="N3453" i="72"/>
  <c r="O3453" i="72" s="1"/>
  <c r="J3455" i="72"/>
  <c r="M3454" i="72"/>
  <c r="M2425" i="72"/>
  <c r="J2426" i="72"/>
  <c r="J1070" i="72"/>
  <c r="M1069" i="72"/>
  <c r="N1069" i="72" l="1"/>
  <c r="O1069" i="72" s="1"/>
  <c r="N2425" i="72"/>
  <c r="O2425" i="72" s="1"/>
  <c r="N3454" i="72"/>
  <c r="O3454" i="72" s="1"/>
  <c r="M3455" i="72"/>
  <c r="J3456" i="72"/>
  <c r="J2427" i="72"/>
  <c r="M2426" i="72"/>
  <c r="M1070" i="72"/>
  <c r="J1071" i="72"/>
  <c r="N1070" i="72" l="1"/>
  <c r="O1070" i="72" s="1"/>
  <c r="N2426" i="72"/>
  <c r="O2426" i="72" s="1"/>
  <c r="N3455" i="72"/>
  <c r="O3455" i="72" s="1"/>
  <c r="M3456" i="72"/>
  <c r="J3457" i="72"/>
  <c r="M2427" i="72"/>
  <c r="J2428" i="72"/>
  <c r="M1071" i="72"/>
  <c r="J1072" i="72"/>
  <c r="N1071" i="72" l="1"/>
  <c r="O1071" i="72" s="1"/>
  <c r="N2427" i="72"/>
  <c r="O2427" i="72" s="1"/>
  <c r="N3456" i="72"/>
  <c r="O3456" i="72" s="1"/>
  <c r="J3458" i="72"/>
  <c r="M3457" i="72"/>
  <c r="M2428" i="72"/>
  <c r="J2429" i="72"/>
  <c r="M1072" i="72"/>
  <c r="J1073" i="72"/>
  <c r="N1072" i="72" l="1"/>
  <c r="O1072" i="72" s="1"/>
  <c r="N2428" i="72"/>
  <c r="O2428" i="72" s="1"/>
  <c r="N3457" i="72"/>
  <c r="O3457" i="72" s="1"/>
  <c r="M3458" i="72"/>
  <c r="J3459" i="72"/>
  <c r="J2430" i="72"/>
  <c r="M2429" i="72"/>
  <c r="M1073" i="72"/>
  <c r="J1074" i="72"/>
  <c r="N1073" i="72" l="1"/>
  <c r="O1073" i="72" s="1"/>
  <c r="N2429" i="72"/>
  <c r="O2429" i="72" s="1"/>
  <c r="N3458" i="72"/>
  <c r="O3458" i="72" s="1"/>
  <c r="J3460" i="72"/>
  <c r="M3459" i="72"/>
  <c r="M2430" i="72"/>
  <c r="J2431" i="72"/>
  <c r="J1075" i="72"/>
  <c r="M1074" i="72"/>
  <c r="N1074" i="72" l="1"/>
  <c r="O1074" i="72" s="1"/>
  <c r="N2430" i="72"/>
  <c r="O2430" i="72" s="1"/>
  <c r="N3459" i="72"/>
  <c r="O3459" i="72" s="1"/>
  <c r="M3460" i="72"/>
  <c r="J3461" i="72"/>
  <c r="M2431" i="72"/>
  <c r="J2432" i="72"/>
  <c r="M1075" i="72"/>
  <c r="J1076" i="72"/>
  <c r="N1075" i="72" l="1"/>
  <c r="O1075" i="72" s="1"/>
  <c r="N2431" i="72"/>
  <c r="O2431" i="72" s="1"/>
  <c r="N3460" i="72"/>
  <c r="O3460" i="72" s="1"/>
  <c r="M3461" i="72"/>
  <c r="J3462" i="72"/>
  <c r="J2433" i="72"/>
  <c r="M2432" i="72"/>
  <c r="M1076" i="72"/>
  <c r="J1077" i="72"/>
  <c r="N1076" i="72" l="1"/>
  <c r="O1076" i="72" s="1"/>
  <c r="N2432" i="72"/>
  <c r="O2432" i="72" s="1"/>
  <c r="N3461" i="72"/>
  <c r="O3461" i="72" s="1"/>
  <c r="J3463" i="72"/>
  <c r="M3462" i="72"/>
  <c r="M2433" i="72"/>
  <c r="J2434" i="72"/>
  <c r="J1078" i="72"/>
  <c r="M1077" i="72"/>
  <c r="N2433" i="72" l="1"/>
  <c r="O2433" i="72" s="1"/>
  <c r="N1077" i="72"/>
  <c r="O1077" i="72" s="1"/>
  <c r="N3462" i="72"/>
  <c r="O3462" i="72" s="1"/>
  <c r="M3463" i="72"/>
  <c r="J3464" i="72"/>
  <c r="M2434" i="72"/>
  <c r="J2435" i="72"/>
  <c r="J1079" i="72"/>
  <c r="M1078" i="72"/>
  <c r="N1078" i="72" l="1"/>
  <c r="O1078" i="72" s="1"/>
  <c r="N2434" i="72"/>
  <c r="O2434" i="72" s="1"/>
  <c r="N3463" i="72"/>
  <c r="O3463" i="72" s="1"/>
  <c r="M3464" i="72"/>
  <c r="J3465" i="72"/>
  <c r="J2436" i="72"/>
  <c r="M2435" i="72"/>
  <c r="M1079" i="72"/>
  <c r="J1080" i="72"/>
  <c r="N1079" i="72" l="1"/>
  <c r="O1079" i="72" s="1"/>
  <c r="N2435" i="72"/>
  <c r="O2435" i="72" s="1"/>
  <c r="N3464" i="72"/>
  <c r="O3464" i="72" s="1"/>
  <c r="J3466" i="72"/>
  <c r="M3465" i="72"/>
  <c r="M2436" i="72"/>
  <c r="J2437" i="72"/>
  <c r="M1080" i="72"/>
  <c r="J1081" i="72"/>
  <c r="N2436" i="72" l="1"/>
  <c r="O2436" i="72" s="1"/>
  <c r="N1080" i="72"/>
  <c r="O1080" i="72" s="1"/>
  <c r="N3465" i="72"/>
  <c r="O3465" i="72" s="1"/>
  <c r="M3466" i="72"/>
  <c r="J3467" i="72"/>
  <c r="J2438" i="72"/>
  <c r="M2437" i="72"/>
  <c r="M1081" i="72"/>
  <c r="J1082" i="72"/>
  <c r="N1081" i="72" l="1"/>
  <c r="O1081" i="72" s="1"/>
  <c r="N2437" i="72"/>
  <c r="O2437" i="72" s="1"/>
  <c r="N3466" i="72"/>
  <c r="O3466" i="72" s="1"/>
  <c r="J3468" i="72"/>
  <c r="M3467" i="72"/>
  <c r="M2438" i="72"/>
  <c r="J2439" i="72"/>
  <c r="J1083" i="72"/>
  <c r="M1082" i="72"/>
  <c r="N1082" i="72" l="1"/>
  <c r="O1082" i="72" s="1"/>
  <c r="N2438" i="72"/>
  <c r="O2438" i="72" s="1"/>
  <c r="N3467" i="72"/>
  <c r="O3467" i="72" s="1"/>
  <c r="M3468" i="72"/>
  <c r="J3469" i="72"/>
  <c r="M2439" i="72"/>
  <c r="J2440" i="72"/>
  <c r="M1083" i="72"/>
  <c r="J1084" i="72"/>
  <c r="N1083" i="72" l="1"/>
  <c r="O1083" i="72" s="1"/>
  <c r="N2439" i="72"/>
  <c r="O2439" i="72" s="1"/>
  <c r="N3468" i="72"/>
  <c r="O3468" i="72" s="1"/>
  <c r="M3469" i="72"/>
  <c r="J3470" i="72"/>
  <c r="J2441" i="72"/>
  <c r="M2440" i="72"/>
  <c r="M1084" i="72"/>
  <c r="J1085" i="72"/>
  <c r="N1084" i="72" l="1"/>
  <c r="O1084" i="72" s="1"/>
  <c r="N2440" i="72"/>
  <c r="O2440" i="72" s="1"/>
  <c r="N3469" i="72"/>
  <c r="O3469" i="72" s="1"/>
  <c r="M3470" i="72"/>
  <c r="J3471" i="72"/>
  <c r="M2441" i="72"/>
  <c r="J2442" i="72"/>
  <c r="J1086" i="72"/>
  <c r="M1085" i="72"/>
  <c r="N1085" i="72" l="1"/>
  <c r="O1085" i="72" s="1"/>
  <c r="N2441" i="72"/>
  <c r="O2441" i="72" s="1"/>
  <c r="N3470" i="72"/>
  <c r="O3470" i="72" s="1"/>
  <c r="M3471" i="72"/>
  <c r="J3472" i="72"/>
  <c r="M2442" i="72"/>
  <c r="J2443" i="72"/>
  <c r="M1086" i="72"/>
  <c r="J1087" i="72"/>
  <c r="N1086" i="72" l="1"/>
  <c r="O1086" i="72" s="1"/>
  <c r="N2442" i="72"/>
  <c r="O2442" i="72" s="1"/>
  <c r="N3471" i="72"/>
  <c r="O3471" i="72" s="1"/>
  <c r="M3472" i="72"/>
  <c r="J3473" i="72"/>
  <c r="M2443" i="72"/>
  <c r="J2444" i="72"/>
  <c r="M1087" i="72"/>
  <c r="J1088" i="72"/>
  <c r="N1087" i="72" l="1"/>
  <c r="O1087" i="72" s="1"/>
  <c r="N2443" i="72"/>
  <c r="O2443" i="72" s="1"/>
  <c r="N3472" i="72"/>
  <c r="O3472" i="72" s="1"/>
  <c r="J3474" i="72"/>
  <c r="M3473" i="72"/>
  <c r="M2444" i="72"/>
  <c r="J2445" i="72"/>
  <c r="M1088" i="72"/>
  <c r="J1089" i="72"/>
  <c r="N1088" i="72" l="1"/>
  <c r="O1088" i="72" s="1"/>
  <c r="N2444" i="72"/>
  <c r="O2444" i="72" s="1"/>
  <c r="N3473" i="72"/>
  <c r="O3473" i="72" s="1"/>
  <c r="M3474" i="72"/>
  <c r="J3475" i="72"/>
  <c r="J2446" i="72"/>
  <c r="M2445" i="72"/>
  <c r="M1089" i="72"/>
  <c r="J1090" i="72"/>
  <c r="N1089" i="72" l="1"/>
  <c r="O1089" i="72" s="1"/>
  <c r="N2445" i="72"/>
  <c r="O2445" i="72" s="1"/>
  <c r="N3474" i="72"/>
  <c r="O3474" i="72" s="1"/>
  <c r="J3476" i="72"/>
  <c r="M3475" i="72"/>
  <c r="M2446" i="72"/>
  <c r="J2447" i="72"/>
  <c r="J1091" i="72"/>
  <c r="M1090" i="72"/>
  <c r="N1090" i="72" l="1"/>
  <c r="O1090" i="72" s="1"/>
  <c r="N2446" i="72"/>
  <c r="O2446" i="72" s="1"/>
  <c r="N3475" i="72"/>
  <c r="O3475" i="72" s="1"/>
  <c r="M3476" i="72"/>
  <c r="J3477" i="72"/>
  <c r="J2448" i="72"/>
  <c r="M2447" i="72"/>
  <c r="M1091" i="72"/>
  <c r="J1092" i="72"/>
  <c r="N2447" i="72" l="1"/>
  <c r="O2447" i="72" s="1"/>
  <c r="N1091" i="72"/>
  <c r="O1091" i="72" s="1"/>
  <c r="N3476" i="72"/>
  <c r="O3476" i="72" s="1"/>
  <c r="M3477" i="72"/>
  <c r="J3478" i="72"/>
  <c r="J2449" i="72"/>
  <c r="M2448" i="72"/>
  <c r="M1092" i="72"/>
  <c r="J1093" i="72"/>
  <c r="N3477" i="72" l="1"/>
  <c r="O3477" i="72" s="1"/>
  <c r="N1092" i="72"/>
  <c r="O1092" i="72" s="1"/>
  <c r="N2448" i="72"/>
  <c r="O2448" i="72" s="1"/>
  <c r="J3479" i="72"/>
  <c r="M3478" i="72"/>
  <c r="M2449" i="72"/>
  <c r="J2450" i="72"/>
  <c r="J1094" i="72"/>
  <c r="M1093" i="72"/>
  <c r="N2449" i="72" l="1"/>
  <c r="O2449" i="72" s="1"/>
  <c r="N1093" i="72"/>
  <c r="O1093" i="72" s="1"/>
  <c r="N3478" i="72"/>
  <c r="O3478" i="72" s="1"/>
  <c r="M3479" i="72"/>
  <c r="J3480" i="72"/>
  <c r="M2450" i="72"/>
  <c r="J2451" i="72"/>
  <c r="M1094" i="72"/>
  <c r="J1095" i="72"/>
  <c r="N1094" i="72" l="1"/>
  <c r="O1094" i="72" s="1"/>
  <c r="N2450" i="72"/>
  <c r="O2450" i="72" s="1"/>
  <c r="N3479" i="72"/>
  <c r="O3479" i="72" s="1"/>
  <c r="M3480" i="72"/>
  <c r="J3481" i="72"/>
  <c r="M2451" i="72"/>
  <c r="J2452" i="72"/>
  <c r="J1096" i="72"/>
  <c r="M1095" i="72"/>
  <c r="N1095" i="72" l="1"/>
  <c r="O1095" i="72" s="1"/>
  <c r="N2451" i="72"/>
  <c r="O2451" i="72" s="1"/>
  <c r="N3480" i="72"/>
  <c r="O3480" i="72" s="1"/>
  <c r="M3481" i="72"/>
  <c r="J3482" i="72"/>
  <c r="M2452" i="72"/>
  <c r="J2453" i="72"/>
  <c r="M1096" i="72"/>
  <c r="J1097" i="72"/>
  <c r="N1096" i="72" l="1"/>
  <c r="O1096" i="72" s="1"/>
  <c r="N2452" i="72"/>
  <c r="O2452" i="72" s="1"/>
  <c r="N3481" i="72"/>
  <c r="O3481" i="72" s="1"/>
  <c r="M3482" i="72"/>
  <c r="J3483" i="72"/>
  <c r="J2454" i="72"/>
  <c r="M2453" i="72"/>
  <c r="J1098" i="72"/>
  <c r="M1097" i="72"/>
  <c r="N1097" i="72" l="1"/>
  <c r="O1097" i="72" s="1"/>
  <c r="N2453" i="72"/>
  <c r="O2453" i="72" s="1"/>
  <c r="N3482" i="72"/>
  <c r="O3482" i="72" s="1"/>
  <c r="J3484" i="72"/>
  <c r="M3483" i="72"/>
  <c r="M2454" i="72"/>
  <c r="J2455" i="72"/>
  <c r="J1099" i="72"/>
  <c r="M1098" i="72"/>
  <c r="N1098" i="72" l="1"/>
  <c r="O1098" i="72" s="1"/>
  <c r="N2454" i="72"/>
  <c r="O2454" i="72" s="1"/>
  <c r="N3483" i="72"/>
  <c r="O3483" i="72" s="1"/>
  <c r="M3484" i="72"/>
  <c r="J3485" i="72"/>
  <c r="M2455" i="72"/>
  <c r="J2456" i="72"/>
  <c r="M1099" i="72"/>
  <c r="J1100" i="72"/>
  <c r="N1099" i="72" l="1"/>
  <c r="O1099" i="72" s="1"/>
  <c r="N2455" i="72"/>
  <c r="O2455" i="72" s="1"/>
  <c r="N3484" i="72"/>
  <c r="O3484" i="72" s="1"/>
  <c r="M3485" i="72"/>
  <c r="J3486" i="72"/>
  <c r="J2457" i="72"/>
  <c r="M2456" i="72"/>
  <c r="M1100" i="72"/>
  <c r="J1101" i="72"/>
  <c r="N1100" i="72" l="1"/>
  <c r="O1100" i="72" s="1"/>
  <c r="N2456" i="72"/>
  <c r="O2456" i="72" s="1"/>
  <c r="N3485" i="72"/>
  <c r="O3485" i="72" s="1"/>
  <c r="J3487" i="72"/>
  <c r="M3486" i="72"/>
  <c r="M2457" i="72"/>
  <c r="J2458" i="72"/>
  <c r="J1102" i="72"/>
  <c r="M1101" i="72"/>
  <c r="N2457" i="72" l="1"/>
  <c r="O2457" i="72" s="1"/>
  <c r="N1101" i="72"/>
  <c r="O1101" i="72" s="1"/>
  <c r="N3486" i="72"/>
  <c r="O3486" i="72" s="1"/>
  <c r="M3487" i="72"/>
  <c r="J3488" i="72"/>
  <c r="M2458" i="72"/>
  <c r="J2459" i="72"/>
  <c r="M1102" i="72"/>
  <c r="J1103" i="72"/>
  <c r="N1102" i="72" l="1"/>
  <c r="O1102" i="72" s="1"/>
  <c r="N2458" i="72"/>
  <c r="O2458" i="72" s="1"/>
  <c r="N3487" i="72"/>
  <c r="O3487" i="72" s="1"/>
  <c r="M3488" i="72"/>
  <c r="J3489" i="72"/>
  <c r="J2460" i="72"/>
  <c r="M2459" i="72"/>
  <c r="M1103" i="72"/>
  <c r="J1104" i="72"/>
  <c r="N1103" i="72" l="1"/>
  <c r="O1103" i="72" s="1"/>
  <c r="N2459" i="72"/>
  <c r="O2459" i="72" s="1"/>
  <c r="N3488" i="72"/>
  <c r="O3488" i="72" s="1"/>
  <c r="J3490" i="72"/>
  <c r="M3489" i="72"/>
  <c r="M2460" i="72"/>
  <c r="J2461" i="72"/>
  <c r="M1104" i="72"/>
  <c r="J1105" i="72"/>
  <c r="N2460" i="72" l="1"/>
  <c r="O2460" i="72" s="1"/>
  <c r="N1104" i="72"/>
  <c r="O1104" i="72" s="1"/>
  <c r="N3489" i="72"/>
  <c r="O3489" i="72" s="1"/>
  <c r="M3490" i="72"/>
  <c r="J3491" i="72"/>
  <c r="M2461" i="72"/>
  <c r="J2462" i="72"/>
  <c r="M1105" i="72"/>
  <c r="J1106" i="72"/>
  <c r="N1105" i="72" l="1"/>
  <c r="O1105" i="72" s="1"/>
  <c r="N2461" i="72"/>
  <c r="O2461" i="72" s="1"/>
  <c r="N3490" i="72"/>
  <c r="O3490" i="72" s="1"/>
  <c r="J3492" i="72"/>
  <c r="M3491" i="72"/>
  <c r="M2462" i="72"/>
  <c r="J2463" i="72"/>
  <c r="J1107" i="72"/>
  <c r="M1106" i="72"/>
  <c r="N2462" i="72" l="1"/>
  <c r="O2462" i="72" s="1"/>
  <c r="N1106" i="72"/>
  <c r="O1106" i="72" s="1"/>
  <c r="N3491" i="72"/>
  <c r="O3491" i="72" s="1"/>
  <c r="M3492" i="72"/>
  <c r="J3493" i="72"/>
  <c r="M2463" i="72"/>
  <c r="J2464" i="72"/>
  <c r="M1107" i="72"/>
  <c r="J1108" i="72"/>
  <c r="N1107" i="72" l="1"/>
  <c r="O1107" i="72" s="1"/>
  <c r="N2463" i="72"/>
  <c r="O2463" i="72" s="1"/>
  <c r="N3492" i="72"/>
  <c r="O3492" i="72" s="1"/>
  <c r="M3493" i="72"/>
  <c r="J3494" i="72"/>
  <c r="J2465" i="72"/>
  <c r="M2464" i="72"/>
  <c r="J1109" i="72"/>
  <c r="M1108" i="72"/>
  <c r="N3493" i="72" l="1"/>
  <c r="O3493" i="72" s="1"/>
  <c r="N1108" i="72"/>
  <c r="O1108" i="72" s="1"/>
  <c r="N2464" i="72"/>
  <c r="O2464" i="72" s="1"/>
  <c r="M3494" i="72"/>
  <c r="J3495" i="72"/>
  <c r="M2465" i="72"/>
  <c r="J2466" i="72"/>
  <c r="J1110" i="72"/>
  <c r="M1109" i="72"/>
  <c r="N1109" i="72" l="1"/>
  <c r="O1109" i="72" s="1"/>
  <c r="N2465" i="72"/>
  <c r="O2465" i="72" s="1"/>
  <c r="N3494" i="72"/>
  <c r="O3494" i="72" s="1"/>
  <c r="M3495" i="72"/>
  <c r="J3496" i="72"/>
  <c r="J2467" i="72"/>
  <c r="M2466" i="72"/>
  <c r="M1110" i="72"/>
  <c r="J1111" i="72"/>
  <c r="N1110" i="72" l="1"/>
  <c r="O1110" i="72" s="1"/>
  <c r="N2466" i="72"/>
  <c r="O2466" i="72" s="1"/>
  <c r="N3495" i="72"/>
  <c r="O3495" i="72" s="1"/>
  <c r="M3496" i="72"/>
  <c r="J3497" i="72"/>
  <c r="M2467" i="72"/>
  <c r="J2468" i="72"/>
  <c r="J1112" i="72"/>
  <c r="M1111" i="72"/>
  <c r="N1111" i="72" l="1"/>
  <c r="O1111" i="72" s="1"/>
  <c r="N2467" i="72"/>
  <c r="O2467" i="72" s="1"/>
  <c r="N3496" i="72"/>
  <c r="O3496" i="72" s="1"/>
  <c r="J3498" i="72"/>
  <c r="M3497" i="72"/>
  <c r="M2468" i="72"/>
  <c r="J2469" i="72"/>
  <c r="M1112" i="72"/>
  <c r="J1113" i="72"/>
  <c r="N1112" i="72" l="1"/>
  <c r="O1112" i="72" s="1"/>
  <c r="N2468" i="72"/>
  <c r="O2468" i="72" s="1"/>
  <c r="N3497" i="72"/>
  <c r="O3497" i="72" s="1"/>
  <c r="M3498" i="72"/>
  <c r="J3499" i="72"/>
  <c r="J2470" i="72"/>
  <c r="M2469" i="72"/>
  <c r="J1114" i="72"/>
  <c r="M1113" i="72"/>
  <c r="N2469" i="72" l="1"/>
  <c r="O2469" i="72" s="1"/>
  <c r="N1113" i="72"/>
  <c r="O1113" i="72" s="1"/>
  <c r="N3498" i="72"/>
  <c r="O3498" i="72" s="1"/>
  <c r="J3500" i="72"/>
  <c r="M3499" i="72"/>
  <c r="M2470" i="72"/>
  <c r="J2471" i="72"/>
  <c r="J1115" i="72"/>
  <c r="M1114" i="72"/>
  <c r="N1114" i="72" l="1"/>
  <c r="O1114" i="72" s="1"/>
  <c r="N2470" i="72"/>
  <c r="O2470" i="72" s="1"/>
  <c r="N3499" i="72"/>
  <c r="O3499" i="72" s="1"/>
  <c r="M3500" i="72"/>
  <c r="J3501" i="72"/>
  <c r="M2471" i="72"/>
  <c r="J2472" i="72"/>
  <c r="M1115" i="72"/>
  <c r="J1116" i="72"/>
  <c r="N1115" i="72" l="1"/>
  <c r="O1115" i="72" s="1"/>
  <c r="N2471" i="72"/>
  <c r="O2471" i="72" s="1"/>
  <c r="N3500" i="72"/>
  <c r="O3500" i="72" s="1"/>
  <c r="M3501" i="72"/>
  <c r="J3502" i="72"/>
  <c r="J2473" i="72"/>
  <c r="M2472" i="72"/>
  <c r="M1116" i="72"/>
  <c r="J1117" i="72"/>
  <c r="N1116" i="72" l="1"/>
  <c r="O1116" i="72" s="1"/>
  <c r="N2472" i="72"/>
  <c r="O2472" i="72" s="1"/>
  <c r="N3501" i="72"/>
  <c r="O3501" i="72" s="1"/>
  <c r="J3503" i="72"/>
  <c r="M3502" i="72"/>
  <c r="M2473" i="72"/>
  <c r="J2474" i="72"/>
  <c r="J1118" i="72"/>
  <c r="M1117" i="72"/>
  <c r="N1117" i="72" l="1"/>
  <c r="O1117" i="72" s="1"/>
  <c r="N2473" i="72"/>
  <c r="O2473" i="72" s="1"/>
  <c r="N3502" i="72"/>
  <c r="O3502" i="72" s="1"/>
  <c r="M3503" i="72"/>
  <c r="J3504" i="72"/>
  <c r="M2474" i="72"/>
  <c r="J2475" i="72"/>
  <c r="M1118" i="72"/>
  <c r="J1119" i="72"/>
  <c r="N1118" i="72" l="1"/>
  <c r="O1118" i="72" s="1"/>
  <c r="N2474" i="72"/>
  <c r="O2474" i="72" s="1"/>
  <c r="N3503" i="72"/>
  <c r="O3503" i="72" s="1"/>
  <c r="M3504" i="72"/>
  <c r="J3505" i="72"/>
  <c r="J2476" i="72"/>
  <c r="M2475" i="72"/>
  <c r="M1119" i="72"/>
  <c r="J1120" i="72"/>
  <c r="N3504" i="72" l="1"/>
  <c r="O3504" i="72" s="1"/>
  <c r="N1119" i="72"/>
  <c r="O1119" i="72" s="1"/>
  <c r="N2475" i="72"/>
  <c r="O2475" i="72" s="1"/>
  <c r="J3506" i="72"/>
  <c r="M3505" i="72"/>
  <c r="M2476" i="72"/>
  <c r="J2477" i="72"/>
  <c r="M1120" i="72"/>
  <c r="J1121" i="72"/>
  <c r="N2476" i="72" l="1"/>
  <c r="O2476" i="72" s="1"/>
  <c r="N1120" i="72"/>
  <c r="O1120" i="72" s="1"/>
  <c r="N3505" i="72"/>
  <c r="O3505" i="72" s="1"/>
  <c r="M3506" i="72"/>
  <c r="J3507" i="72"/>
  <c r="M2477" i="72"/>
  <c r="J2478" i="72"/>
  <c r="M1121" i="72"/>
  <c r="J1122" i="72"/>
  <c r="N2477" i="72" l="1"/>
  <c r="O2477" i="72" s="1"/>
  <c r="N1121" i="72"/>
  <c r="O1121" i="72" s="1"/>
  <c r="N3506" i="72"/>
  <c r="O3506" i="72" s="1"/>
  <c r="J3508" i="72"/>
  <c r="M3507" i="72"/>
  <c r="J2479" i="72"/>
  <c r="M2478" i="72"/>
  <c r="J1123" i="72"/>
  <c r="M1122" i="72"/>
  <c r="N1122" i="72" l="1"/>
  <c r="O1122" i="72" s="1"/>
  <c r="N2478" i="72"/>
  <c r="O2478" i="72" s="1"/>
  <c r="N3507" i="72"/>
  <c r="O3507" i="72" s="1"/>
  <c r="M3508" i="72"/>
  <c r="J3509" i="72"/>
  <c r="J2480" i="72"/>
  <c r="M2479" i="72"/>
  <c r="M1123" i="72"/>
  <c r="J1124" i="72"/>
  <c r="N2479" i="72" l="1"/>
  <c r="O2479" i="72" s="1"/>
  <c r="N1123" i="72"/>
  <c r="O1123" i="72" s="1"/>
  <c r="N3508" i="72"/>
  <c r="O3508" i="72" s="1"/>
  <c r="M3509" i="72"/>
  <c r="J3510" i="72"/>
  <c r="M3510" i="72" s="1"/>
  <c r="J2481" i="72"/>
  <c r="M2480" i="72"/>
  <c r="M1124" i="72"/>
  <c r="J1125" i="72"/>
  <c r="N1124" i="72" l="1"/>
  <c r="O1124" i="72" s="1"/>
  <c r="N2480" i="72"/>
  <c r="O2480" i="72" s="1"/>
  <c r="N3510" i="72"/>
  <c r="O3510" i="72" s="1"/>
  <c r="N3509" i="72"/>
  <c r="O3509" i="72" s="1"/>
  <c r="J2482" i="72"/>
  <c r="M2481" i="72"/>
  <c r="M1125" i="72"/>
  <c r="J1126" i="72"/>
  <c r="N1125" i="72" l="1"/>
  <c r="O1125" i="72" s="1"/>
  <c r="N2481" i="72"/>
  <c r="O2481" i="72" s="1"/>
  <c r="M2482" i="72"/>
  <c r="J2483" i="72"/>
  <c r="J1127" i="72"/>
  <c r="M1126" i="72"/>
  <c r="N1126" i="72" l="1"/>
  <c r="O1126" i="72" s="1"/>
  <c r="N2482" i="72"/>
  <c r="O2482" i="72" s="1"/>
  <c r="M2483" i="72"/>
  <c r="J2484" i="72"/>
  <c r="J1128" i="72"/>
  <c r="M1127" i="72"/>
  <c r="N1127" i="72" l="1"/>
  <c r="O1127" i="72" s="1"/>
  <c r="N2483" i="72"/>
  <c r="O2483" i="72" s="1"/>
  <c r="M2484" i="72"/>
  <c r="J2485" i="72"/>
  <c r="M1128" i="72"/>
  <c r="J1129" i="72"/>
  <c r="N1128" i="72" l="1"/>
  <c r="O1128" i="72" s="1"/>
  <c r="N2484" i="72"/>
  <c r="O2484" i="72" s="1"/>
  <c r="M2485" i="72"/>
  <c r="J2486" i="72"/>
  <c r="M1129" i="72"/>
  <c r="J1130" i="72"/>
  <c r="N1129" i="72" l="1"/>
  <c r="O1129" i="72" s="1"/>
  <c r="N2485" i="72"/>
  <c r="O2485" i="72" s="1"/>
  <c r="J2487" i="72"/>
  <c r="M2486" i="72"/>
  <c r="J1131" i="72"/>
  <c r="M1130" i="72"/>
  <c r="N1130" i="72" l="1"/>
  <c r="O1130" i="72" s="1"/>
  <c r="N2486" i="72"/>
  <c r="O2486" i="72" s="1"/>
  <c r="M2487" i="72"/>
  <c r="J2488" i="72"/>
  <c r="M1131" i="72"/>
  <c r="J1132" i="72"/>
  <c r="N1131" i="72" l="1"/>
  <c r="O1131" i="72" s="1"/>
  <c r="N2487" i="72"/>
  <c r="O2487" i="72" s="1"/>
  <c r="J2489" i="72"/>
  <c r="M2488" i="72"/>
  <c r="M1132" i="72"/>
  <c r="J1133" i="72"/>
  <c r="N1132" i="72" l="1"/>
  <c r="O1132" i="72" s="1"/>
  <c r="N2488" i="72"/>
  <c r="O2488" i="72" s="1"/>
  <c r="J2490" i="72"/>
  <c r="M2489" i="72"/>
  <c r="M1133" i="72"/>
  <c r="J1134" i="72"/>
  <c r="N1133" i="72" l="1"/>
  <c r="O1133" i="72" s="1"/>
  <c r="N2489" i="72"/>
  <c r="O2489" i="72" s="1"/>
  <c r="M2490" i="72"/>
  <c r="J2491" i="72"/>
  <c r="J1135" i="72"/>
  <c r="M1134" i="72"/>
  <c r="N1134" i="72" l="1"/>
  <c r="O1134" i="72" s="1"/>
  <c r="N2490" i="72"/>
  <c r="O2490" i="72" s="1"/>
  <c r="M2491" i="72"/>
  <c r="J2492" i="72"/>
  <c r="J1136" i="72"/>
  <c r="M1135" i="72"/>
  <c r="N1135" i="72" l="1"/>
  <c r="O1135" i="72" s="1"/>
  <c r="N2491" i="72"/>
  <c r="O2491" i="72" s="1"/>
  <c r="J2493" i="72"/>
  <c r="M2492" i="72"/>
  <c r="M1136" i="72"/>
  <c r="J1137" i="72"/>
  <c r="N1136" i="72" l="1"/>
  <c r="O1136" i="72" s="1"/>
  <c r="N2492" i="72"/>
  <c r="O2492" i="72" s="1"/>
  <c r="M2493" i="72"/>
  <c r="J2494" i="72"/>
  <c r="M1137" i="72"/>
  <c r="J1138" i="72"/>
  <c r="N1137" i="72" l="1"/>
  <c r="O1137" i="72" s="1"/>
  <c r="N2493" i="72"/>
  <c r="O2493" i="72" s="1"/>
  <c r="M2494" i="72"/>
  <c r="J2495" i="72"/>
  <c r="J1139" i="72"/>
  <c r="M1138" i="72"/>
  <c r="N1138" i="72" l="1"/>
  <c r="O1138" i="72" s="1"/>
  <c r="N2494" i="72"/>
  <c r="O2494" i="72" s="1"/>
  <c r="J2496" i="72"/>
  <c r="M2495" i="72"/>
  <c r="M1139" i="72"/>
  <c r="J1140" i="72"/>
  <c r="N1139" i="72" l="1"/>
  <c r="O1139" i="72" s="1"/>
  <c r="N2495" i="72"/>
  <c r="O2495" i="72" s="1"/>
  <c r="J2497" i="72"/>
  <c r="M2496" i="72"/>
  <c r="M1140" i="72"/>
  <c r="J1141" i="72"/>
  <c r="N1140" i="72" l="1"/>
  <c r="O1140" i="72" s="1"/>
  <c r="N2496" i="72"/>
  <c r="O2496" i="72" s="1"/>
  <c r="M2497" i="72"/>
  <c r="J2498" i="72"/>
  <c r="M1141" i="72"/>
  <c r="J1142" i="72"/>
  <c r="N1141" i="72" l="1"/>
  <c r="O1141" i="72" s="1"/>
  <c r="N2497" i="72"/>
  <c r="O2497" i="72" s="1"/>
  <c r="M2498" i="72"/>
  <c r="J2499" i="72"/>
  <c r="J1143" i="72"/>
  <c r="M1142" i="72"/>
  <c r="N1142" i="72" l="1"/>
  <c r="O1142" i="72" s="1"/>
  <c r="N2498" i="72"/>
  <c r="O2498" i="72" s="1"/>
  <c r="M2499" i="72"/>
  <c r="J2500" i="72"/>
  <c r="J1144" i="72"/>
  <c r="M1143" i="72"/>
  <c r="N1143" i="72" l="1"/>
  <c r="O1143" i="72" s="1"/>
  <c r="N2499" i="72"/>
  <c r="O2499" i="72" s="1"/>
  <c r="J2501" i="72"/>
  <c r="M2500" i="72"/>
  <c r="M1144" i="72"/>
  <c r="J1145" i="72"/>
  <c r="N1144" i="72" l="1"/>
  <c r="O1144" i="72" s="1"/>
  <c r="N2500" i="72"/>
  <c r="O2500" i="72" s="1"/>
  <c r="M2501" i="72"/>
  <c r="J2502" i="72"/>
  <c r="M1145" i="72"/>
  <c r="J1146" i="72"/>
  <c r="N1145" i="72" l="1"/>
  <c r="O1145" i="72" s="1"/>
  <c r="N2501" i="72"/>
  <c r="O2501" i="72" s="1"/>
  <c r="M2502" i="72"/>
  <c r="J2503" i="72"/>
  <c r="J1147" i="72"/>
  <c r="M1146" i="72"/>
  <c r="N1146" i="72" l="1"/>
  <c r="O1146" i="72" s="1"/>
  <c r="N2502" i="72"/>
  <c r="O2502" i="72" s="1"/>
  <c r="J2504" i="72"/>
  <c r="M2503" i="72"/>
  <c r="M1147" i="72"/>
  <c r="J1148" i="72"/>
  <c r="N1147" i="72" l="1"/>
  <c r="O1147" i="72" s="1"/>
  <c r="N2503" i="72"/>
  <c r="O2503" i="72" s="1"/>
  <c r="M2504" i="72"/>
  <c r="J2505" i="72"/>
  <c r="M1148" i="72"/>
  <c r="J1149" i="72"/>
  <c r="N1148" i="72" l="1"/>
  <c r="O1148" i="72" s="1"/>
  <c r="N2504" i="72"/>
  <c r="O2504" i="72" s="1"/>
  <c r="J2506" i="72"/>
  <c r="M2505" i="72"/>
  <c r="M1149" i="72"/>
  <c r="J1150" i="72"/>
  <c r="N1149" i="72" l="1"/>
  <c r="O1149" i="72" s="1"/>
  <c r="N2505" i="72"/>
  <c r="O2505" i="72" s="1"/>
  <c r="M2506" i="72"/>
  <c r="J2507" i="72"/>
  <c r="M1150" i="72"/>
  <c r="J1151" i="72"/>
  <c r="N1150" i="72" l="1"/>
  <c r="O1150" i="72" s="1"/>
  <c r="N2506" i="72"/>
  <c r="O2506" i="72" s="1"/>
  <c r="M2507" i="72"/>
  <c r="J2508" i="72"/>
  <c r="J1152" i="72"/>
  <c r="M1151" i="72"/>
  <c r="N1151" i="72" l="1"/>
  <c r="O1151" i="72" s="1"/>
  <c r="N2507" i="72"/>
  <c r="O2507" i="72" s="1"/>
  <c r="J2509" i="72"/>
  <c r="M2508" i="72"/>
  <c r="M1152" i="72"/>
  <c r="J1153" i="72"/>
  <c r="N1152" i="72" l="1"/>
  <c r="O1152" i="72" s="1"/>
  <c r="N2508" i="72"/>
  <c r="O2508" i="72" s="1"/>
  <c r="M2509" i="72"/>
  <c r="J2510" i="72"/>
  <c r="M1153" i="72"/>
  <c r="J1154" i="72"/>
  <c r="N1153" i="72" l="1"/>
  <c r="O1153" i="72" s="1"/>
  <c r="N2509" i="72"/>
  <c r="O2509" i="72" s="1"/>
  <c r="J2511" i="72"/>
  <c r="M2510" i="72"/>
  <c r="J1155" i="72"/>
  <c r="M1154" i="72"/>
  <c r="N1154" i="72" l="1"/>
  <c r="O1154" i="72" s="1"/>
  <c r="N2510" i="72"/>
  <c r="O2510" i="72" s="1"/>
  <c r="J2512" i="72"/>
  <c r="M2511" i="72"/>
  <c r="M1155" i="72"/>
  <c r="J1156" i="72"/>
  <c r="N1155" i="72" l="1"/>
  <c r="O1155" i="72" s="1"/>
  <c r="N2511" i="72"/>
  <c r="O2511" i="72" s="1"/>
  <c r="M2512" i="72"/>
  <c r="J2513" i="72"/>
  <c r="J1157" i="72"/>
  <c r="M1156" i="72"/>
  <c r="N1156" i="72" l="1"/>
  <c r="O1156" i="72" s="1"/>
  <c r="N2512" i="72"/>
  <c r="O2512" i="72" s="1"/>
  <c r="M2513" i="72"/>
  <c r="J2514" i="72"/>
  <c r="M1157" i="72"/>
  <c r="J1158" i="72"/>
  <c r="N1157" i="72" l="1"/>
  <c r="O1157" i="72" s="1"/>
  <c r="N2513" i="72"/>
  <c r="O2513" i="72" s="1"/>
  <c r="M2514" i="72"/>
  <c r="J2515" i="72"/>
  <c r="J1159" i="72"/>
  <c r="M1158" i="72"/>
  <c r="N1158" i="72" l="1"/>
  <c r="O1158" i="72" s="1"/>
  <c r="N2514" i="72"/>
  <c r="O2514" i="72" s="1"/>
  <c r="M2515" i="72"/>
  <c r="J2516" i="72"/>
  <c r="J1160" i="72"/>
  <c r="M1159" i="72"/>
  <c r="N1159" i="72" l="1"/>
  <c r="O1159" i="72" s="1"/>
  <c r="N2515" i="72"/>
  <c r="O2515" i="72" s="1"/>
  <c r="J2517" i="72"/>
  <c r="M2516" i="72"/>
  <c r="M1160" i="72"/>
  <c r="J1161" i="72"/>
  <c r="N1160" i="72" l="1"/>
  <c r="O1160" i="72" s="1"/>
  <c r="N2516" i="72"/>
  <c r="O2516" i="72" s="1"/>
  <c r="M2517" i="72"/>
  <c r="J2518" i="72"/>
  <c r="M1161" i="72"/>
  <c r="J1162" i="72"/>
  <c r="N1161" i="72" l="1"/>
  <c r="O1161" i="72" s="1"/>
  <c r="N2517" i="72"/>
  <c r="O2517" i="72" s="1"/>
  <c r="J2519" i="72"/>
  <c r="M2518" i="72"/>
  <c r="J1163" i="72"/>
  <c r="M1162" i="72"/>
  <c r="N1162" i="72" l="1"/>
  <c r="O1162" i="72" s="1"/>
  <c r="N2518" i="72"/>
  <c r="O2518" i="72" s="1"/>
  <c r="J2520" i="72"/>
  <c r="M2519" i="72"/>
  <c r="M1163" i="72"/>
  <c r="J1164" i="72"/>
  <c r="N1163" i="72" l="1"/>
  <c r="O1163" i="72" s="1"/>
  <c r="N2519" i="72"/>
  <c r="O2519" i="72" s="1"/>
  <c r="J2521" i="72"/>
  <c r="M2520" i="72"/>
  <c r="M1164" i="72"/>
  <c r="J1165" i="72"/>
  <c r="N1164" i="72" l="1"/>
  <c r="O1164" i="72" s="1"/>
  <c r="N2520" i="72"/>
  <c r="O2520" i="72" s="1"/>
  <c r="M2521" i="72"/>
  <c r="J2522" i="72"/>
  <c r="J1166" i="72"/>
  <c r="M1165" i="72"/>
  <c r="N1165" i="72" l="1"/>
  <c r="O1165" i="72" s="1"/>
  <c r="N2521" i="72"/>
  <c r="O2521" i="72" s="1"/>
  <c r="M2522" i="72"/>
  <c r="J2523" i="72"/>
  <c r="M1166" i="72"/>
  <c r="J1167" i="72"/>
  <c r="N1166" i="72" l="1"/>
  <c r="O1166" i="72" s="1"/>
  <c r="N2522" i="72"/>
  <c r="O2522" i="72" s="1"/>
  <c r="M2523" i="72"/>
  <c r="J2524" i="72"/>
  <c r="J1168" i="72"/>
  <c r="M1167" i="72"/>
  <c r="N1167" i="72" l="1"/>
  <c r="O1167" i="72" s="1"/>
  <c r="N2523" i="72"/>
  <c r="O2523" i="72" s="1"/>
  <c r="J2525" i="72"/>
  <c r="M2524" i="72"/>
  <c r="M1168" i="72"/>
  <c r="J1169" i="72"/>
  <c r="N1168" i="72" l="1"/>
  <c r="O1168" i="72" s="1"/>
  <c r="N2524" i="72"/>
  <c r="O2524" i="72" s="1"/>
  <c r="M2525" i="72"/>
  <c r="J2526" i="72"/>
  <c r="M1169" i="72"/>
  <c r="J1170" i="72"/>
  <c r="N1169" i="72" l="1"/>
  <c r="O1169" i="72" s="1"/>
  <c r="N2525" i="72"/>
  <c r="O2525" i="72" s="1"/>
  <c r="J2527" i="72"/>
  <c r="M2526" i="72"/>
  <c r="J1171" i="72"/>
  <c r="M1170" i="72"/>
  <c r="N1170" i="72" l="1"/>
  <c r="O1170" i="72" s="1"/>
  <c r="N2526" i="72"/>
  <c r="O2526" i="72" s="1"/>
  <c r="J2528" i="72"/>
  <c r="M2527" i="72"/>
  <c r="M1171" i="72"/>
  <c r="J1172" i="72"/>
  <c r="N1171" i="72" l="1"/>
  <c r="O1171" i="72" s="1"/>
  <c r="N2527" i="72"/>
  <c r="O2527" i="72" s="1"/>
  <c r="M2528" i="72"/>
  <c r="J2529" i="72"/>
  <c r="M1172" i="72"/>
  <c r="J1173" i="72"/>
  <c r="N1172" i="72" l="1"/>
  <c r="O1172" i="72" s="1"/>
  <c r="N2528" i="72"/>
  <c r="O2528" i="72" s="1"/>
  <c r="M2529" i="72"/>
  <c r="J2530" i="72"/>
  <c r="M1173" i="72"/>
  <c r="J1174" i="72"/>
  <c r="N1173" i="72" l="1"/>
  <c r="O1173" i="72" s="1"/>
  <c r="N2529" i="72"/>
  <c r="O2529" i="72" s="1"/>
  <c r="M2530" i="72"/>
  <c r="J2531" i="72"/>
  <c r="M1174" i="72"/>
  <c r="J1175" i="72"/>
  <c r="N1174" i="72" l="1"/>
  <c r="O1174" i="72" s="1"/>
  <c r="N2530" i="72"/>
  <c r="O2530" i="72" s="1"/>
  <c r="M2531" i="72"/>
  <c r="J2532" i="72"/>
  <c r="J1176" i="72"/>
  <c r="M1175" i="72"/>
  <c r="N1175" i="72" l="1"/>
  <c r="O1175" i="72" s="1"/>
  <c r="N2531" i="72"/>
  <c r="O2531" i="72" s="1"/>
  <c r="J2533" i="72"/>
  <c r="M2532" i="72"/>
  <c r="M1176" i="72"/>
  <c r="J1177" i="72"/>
  <c r="N1176" i="72" l="1"/>
  <c r="O1176" i="72" s="1"/>
  <c r="N2532" i="72"/>
  <c r="O2532" i="72" s="1"/>
  <c r="M2533" i="72"/>
  <c r="J2534" i="72"/>
  <c r="M1177" i="72"/>
  <c r="J1178" i="72"/>
  <c r="N1177" i="72" l="1"/>
  <c r="O1177" i="72" s="1"/>
  <c r="N2533" i="72"/>
  <c r="O2533" i="72" s="1"/>
  <c r="J2535" i="72"/>
  <c r="M2534" i="72"/>
  <c r="J1179" i="72"/>
  <c r="M1178" i="72"/>
  <c r="N1178" i="72" l="1"/>
  <c r="O1178" i="72" s="1"/>
  <c r="N2534" i="72"/>
  <c r="O2534" i="72" s="1"/>
  <c r="J2536" i="72"/>
  <c r="M2535" i="72"/>
  <c r="M1179" i="72"/>
  <c r="J1180" i="72"/>
  <c r="N1179" i="72" l="1"/>
  <c r="O1179" i="72" s="1"/>
  <c r="N2535" i="72"/>
  <c r="O2535" i="72" s="1"/>
  <c r="J2537" i="72"/>
  <c r="M2536" i="72"/>
  <c r="J1181" i="72"/>
  <c r="M1180" i="72"/>
  <c r="N1180" i="72" l="1"/>
  <c r="O1180" i="72" s="1"/>
  <c r="N2536" i="72"/>
  <c r="O2536" i="72" s="1"/>
  <c r="M2537" i="72"/>
  <c r="J2538" i="72"/>
  <c r="M1181" i="72"/>
  <c r="J1182" i="72"/>
  <c r="N1181" i="72" l="1"/>
  <c r="O1181" i="72" s="1"/>
  <c r="N2537" i="72"/>
  <c r="O2537" i="72" s="1"/>
  <c r="M2538" i="72"/>
  <c r="J2539" i="72"/>
  <c r="M1182" i="72"/>
  <c r="J1183" i="72"/>
  <c r="N1182" i="72" l="1"/>
  <c r="O1182" i="72" s="1"/>
  <c r="N2538" i="72"/>
  <c r="O2538" i="72" s="1"/>
  <c r="M2539" i="72"/>
  <c r="J2540" i="72"/>
  <c r="J1184" i="72"/>
  <c r="M1183" i="72"/>
  <c r="N2539" i="72" l="1"/>
  <c r="O2539" i="72" s="1"/>
  <c r="N1183" i="72"/>
  <c r="O1183" i="72" s="1"/>
  <c r="J2541" i="72"/>
  <c r="M2540" i="72"/>
  <c r="M1184" i="72"/>
  <c r="J1185" i="72"/>
  <c r="N1184" i="72" l="1"/>
  <c r="O1184" i="72" s="1"/>
  <c r="N2540" i="72"/>
  <c r="O2540" i="72" s="1"/>
  <c r="M2541" i="72"/>
  <c r="J2542" i="72"/>
  <c r="M1185" i="72"/>
  <c r="J1186" i="72"/>
  <c r="N1185" i="72" l="1"/>
  <c r="O1185" i="72" s="1"/>
  <c r="N2541" i="72"/>
  <c r="O2541" i="72" s="1"/>
  <c r="J2543" i="72"/>
  <c r="M2542" i="72"/>
  <c r="J1187" i="72"/>
  <c r="M1186" i="72"/>
  <c r="N1186" i="72" l="1"/>
  <c r="O1186" i="72" s="1"/>
  <c r="N2542" i="72"/>
  <c r="O2542" i="72" s="1"/>
  <c r="J2544" i="72"/>
  <c r="M2543" i="72"/>
  <c r="M1187" i="72"/>
  <c r="J1188" i="72"/>
  <c r="N1187" i="72" l="1"/>
  <c r="O1187" i="72" s="1"/>
  <c r="N2543" i="72"/>
  <c r="O2543" i="72" s="1"/>
  <c r="J2545" i="72"/>
  <c r="M2544" i="72"/>
  <c r="M1188" i="72"/>
  <c r="J1189" i="72"/>
  <c r="N1188" i="72" l="1"/>
  <c r="O1188" i="72" s="1"/>
  <c r="N2544" i="72"/>
  <c r="O2544" i="72" s="1"/>
  <c r="M2545" i="72"/>
  <c r="J2546" i="72"/>
  <c r="M1189" i="72"/>
  <c r="J1190" i="72"/>
  <c r="N2545" i="72" l="1"/>
  <c r="O2545" i="72" s="1"/>
  <c r="N1189" i="72"/>
  <c r="O1189" i="72" s="1"/>
  <c r="M2546" i="72"/>
  <c r="J2547" i="72"/>
  <c r="M1190" i="72"/>
  <c r="J1191" i="72"/>
  <c r="N2546" i="72" l="1"/>
  <c r="O2546" i="72" s="1"/>
  <c r="N1190" i="72"/>
  <c r="O1190" i="72" s="1"/>
  <c r="M2547" i="72"/>
  <c r="J2548" i="72"/>
  <c r="J1192" i="72"/>
  <c r="M1191" i="72"/>
  <c r="N1191" i="72" l="1"/>
  <c r="O1191" i="72" s="1"/>
  <c r="N2547" i="72"/>
  <c r="O2547" i="72" s="1"/>
  <c r="J2549" i="72"/>
  <c r="M2548" i="72"/>
  <c r="M1192" i="72"/>
  <c r="J1193" i="72"/>
  <c r="N1192" i="72" l="1"/>
  <c r="O1192" i="72" s="1"/>
  <c r="N2548" i="72"/>
  <c r="O2548" i="72" s="1"/>
  <c r="M2549" i="72"/>
  <c r="J2550" i="72"/>
  <c r="M1193" i="72"/>
  <c r="J1194" i="72"/>
  <c r="N1193" i="72" l="1"/>
  <c r="O1193" i="72" s="1"/>
  <c r="N2549" i="72"/>
  <c r="O2549" i="72" s="1"/>
  <c r="J2551" i="72"/>
  <c r="M2550" i="72"/>
  <c r="J1195" i="72"/>
  <c r="M1194" i="72"/>
  <c r="N1194" i="72" l="1"/>
  <c r="O1194" i="72" s="1"/>
  <c r="N2550" i="72"/>
  <c r="O2550" i="72" s="1"/>
  <c r="J2552" i="72"/>
  <c r="M2551" i="72"/>
  <c r="M1195" i="72"/>
  <c r="J1196" i="72"/>
  <c r="N1195" i="72" l="1"/>
  <c r="O1195" i="72" s="1"/>
  <c r="N2551" i="72"/>
  <c r="O2551" i="72" s="1"/>
  <c r="M2552" i="72"/>
  <c r="J2553" i="72"/>
  <c r="J1197" i="72"/>
  <c r="M1196" i="72"/>
  <c r="N1196" i="72" l="1"/>
  <c r="O1196" i="72" s="1"/>
  <c r="N2552" i="72"/>
  <c r="O2552" i="72" s="1"/>
  <c r="J2554" i="72"/>
  <c r="M2553" i="72"/>
  <c r="M1197" i="72"/>
  <c r="J1198" i="72"/>
  <c r="N1197" i="72" l="1"/>
  <c r="O1197" i="72" s="1"/>
  <c r="N2553" i="72"/>
  <c r="O2553" i="72" s="1"/>
  <c r="M2554" i="72"/>
  <c r="J2555" i="72"/>
  <c r="M1198" i="72"/>
  <c r="J1199" i="72"/>
  <c r="N1198" i="72" l="1"/>
  <c r="O1198" i="72" s="1"/>
  <c r="N2554" i="72"/>
  <c r="O2554" i="72" s="1"/>
  <c r="M2555" i="72"/>
  <c r="J2556" i="72"/>
  <c r="J1200" i="72"/>
  <c r="M1199" i="72"/>
  <c r="N1199" i="72" l="1"/>
  <c r="O1199" i="72" s="1"/>
  <c r="N2555" i="72"/>
  <c r="O2555" i="72" s="1"/>
  <c r="J2557" i="72"/>
  <c r="M2556" i="72"/>
  <c r="M1200" i="72"/>
  <c r="J1201" i="72"/>
  <c r="N1200" i="72" l="1"/>
  <c r="O1200" i="72" s="1"/>
  <c r="N2556" i="72"/>
  <c r="O2556" i="72" s="1"/>
  <c r="M2557" i="72"/>
  <c r="J2558" i="72"/>
  <c r="M1201" i="72"/>
  <c r="J1202" i="72"/>
  <c r="N1201" i="72" l="1"/>
  <c r="O1201" i="72" s="1"/>
  <c r="N2557" i="72"/>
  <c r="O2557" i="72" s="1"/>
  <c r="M2558" i="72"/>
  <c r="J2559" i="72"/>
  <c r="J1203" i="72"/>
  <c r="M1202" i="72"/>
  <c r="N1202" i="72" l="1"/>
  <c r="O1202" i="72" s="1"/>
  <c r="N2558" i="72"/>
  <c r="O2558" i="72" s="1"/>
  <c r="J2560" i="72"/>
  <c r="M2559" i="72"/>
  <c r="M1203" i="72"/>
  <c r="J1204" i="72"/>
  <c r="N1203" i="72" l="1"/>
  <c r="O1203" i="72" s="1"/>
  <c r="N2559" i="72"/>
  <c r="O2559" i="72" s="1"/>
  <c r="M2560" i="72"/>
  <c r="J2561" i="72"/>
  <c r="J1205" i="72"/>
  <c r="M1204" i="72"/>
  <c r="N1204" i="72" l="1"/>
  <c r="O1204" i="72" s="1"/>
  <c r="N2560" i="72"/>
  <c r="O2560" i="72" s="1"/>
  <c r="J2562" i="72"/>
  <c r="M2561" i="72"/>
  <c r="M1205" i="72"/>
  <c r="J1206" i="72"/>
  <c r="N1205" i="72" l="1"/>
  <c r="O1205" i="72" s="1"/>
  <c r="N2561" i="72"/>
  <c r="O2561" i="72" s="1"/>
  <c r="M2562" i="72"/>
  <c r="J2563" i="72"/>
  <c r="J1207" i="72"/>
  <c r="M1206" i="72"/>
  <c r="N1206" i="72" l="1"/>
  <c r="O1206" i="72" s="1"/>
  <c r="N2562" i="72"/>
  <c r="O2562" i="72" s="1"/>
  <c r="M2563" i="72"/>
  <c r="J2564" i="72"/>
  <c r="J1208" i="72"/>
  <c r="M1207" i="72"/>
  <c r="N1207" i="72" l="1"/>
  <c r="O1207" i="72" s="1"/>
  <c r="N2563" i="72"/>
  <c r="O2563" i="72" s="1"/>
  <c r="J2565" i="72"/>
  <c r="M2564" i="72"/>
  <c r="M1208" i="72"/>
  <c r="J1209" i="72"/>
  <c r="N1208" i="72" l="1"/>
  <c r="O1208" i="72" s="1"/>
  <c r="N2564" i="72"/>
  <c r="O2564" i="72" s="1"/>
  <c r="M2565" i="72"/>
  <c r="J2566" i="72"/>
  <c r="M1209" i="72"/>
  <c r="J1210" i="72"/>
  <c r="N1209" i="72" l="1"/>
  <c r="O1209" i="72" s="1"/>
  <c r="N2565" i="72"/>
  <c r="O2565" i="72" s="1"/>
  <c r="M2566" i="72"/>
  <c r="J2567" i="72"/>
  <c r="J1211" i="72"/>
  <c r="M1210" i="72"/>
  <c r="N1210" i="72" l="1"/>
  <c r="O1210" i="72" s="1"/>
  <c r="N2566" i="72"/>
  <c r="O2566" i="72" s="1"/>
  <c r="J2568" i="72"/>
  <c r="M2567" i="72"/>
  <c r="M1211" i="72"/>
  <c r="J1212" i="72"/>
  <c r="N1211" i="72" l="1"/>
  <c r="O1211" i="72" s="1"/>
  <c r="N2567" i="72"/>
  <c r="O2567" i="72" s="1"/>
  <c r="M2568" i="72"/>
  <c r="J2569" i="72"/>
  <c r="J1213" i="72"/>
  <c r="M1212" i="72"/>
  <c r="N1212" i="72" l="1"/>
  <c r="O1212" i="72" s="1"/>
  <c r="N2568" i="72"/>
  <c r="O2568" i="72" s="1"/>
  <c r="J2570" i="72"/>
  <c r="M2569" i="72"/>
  <c r="M1213" i="72"/>
  <c r="J1214" i="72"/>
  <c r="N1213" i="72" l="1"/>
  <c r="O1213" i="72" s="1"/>
  <c r="N2569" i="72"/>
  <c r="O2569" i="72" s="1"/>
  <c r="M2570" i="72"/>
  <c r="J2571" i="72"/>
  <c r="J1215" i="72"/>
  <c r="M1214" i="72"/>
  <c r="N1214" i="72" l="1"/>
  <c r="O1214" i="72" s="1"/>
  <c r="N2570" i="72"/>
  <c r="O2570" i="72" s="1"/>
  <c r="M2571" i="72"/>
  <c r="J2572" i="72"/>
  <c r="J1216" i="72"/>
  <c r="M1215" i="72"/>
  <c r="N1215" i="72" l="1"/>
  <c r="O1215" i="72" s="1"/>
  <c r="N2571" i="72"/>
  <c r="O2571" i="72" s="1"/>
  <c r="J2573" i="72"/>
  <c r="M2572" i="72"/>
  <c r="M1216" i="72"/>
  <c r="J1217" i="72"/>
  <c r="N1216" i="72" l="1"/>
  <c r="O1216" i="72" s="1"/>
  <c r="N2572" i="72"/>
  <c r="O2572" i="72" s="1"/>
  <c r="M2573" i="72"/>
  <c r="J2574" i="72"/>
  <c r="M1217" i="72"/>
  <c r="J1218" i="72"/>
  <c r="N1217" i="72" l="1"/>
  <c r="O1217" i="72" s="1"/>
  <c r="N2573" i="72"/>
  <c r="O2573" i="72" s="1"/>
  <c r="M2574" i="72"/>
  <c r="J2575" i="72"/>
  <c r="J1219" i="72"/>
  <c r="M1218" i="72"/>
  <c r="N1218" i="72" l="1"/>
  <c r="O1218" i="72" s="1"/>
  <c r="N2574" i="72"/>
  <c r="O2574" i="72" s="1"/>
  <c r="M2575" i="72"/>
  <c r="J2576" i="72"/>
  <c r="M1219" i="72"/>
  <c r="J1220" i="72"/>
  <c r="N1219" i="72" l="1"/>
  <c r="O1219" i="72" s="1"/>
  <c r="N2575" i="72"/>
  <c r="O2575" i="72" s="1"/>
  <c r="M2576" i="72"/>
  <c r="J2577" i="72"/>
  <c r="J1221" i="72"/>
  <c r="M1220" i="72"/>
  <c r="N1220" i="72" l="1"/>
  <c r="O1220" i="72" s="1"/>
  <c r="N2576" i="72"/>
  <c r="O2576" i="72" s="1"/>
  <c r="M2577" i="72"/>
  <c r="J2578" i="72"/>
  <c r="M1221" i="72"/>
  <c r="J1222" i="72"/>
  <c r="N1221" i="72" l="1"/>
  <c r="O1221" i="72" s="1"/>
  <c r="N2577" i="72"/>
  <c r="O2577" i="72" s="1"/>
  <c r="M2578" i="72"/>
  <c r="J2579" i="72"/>
  <c r="M1222" i="72"/>
  <c r="J1223" i="72"/>
  <c r="N1222" i="72" l="1"/>
  <c r="O1222" i="72" s="1"/>
  <c r="N2578" i="72"/>
  <c r="O2578" i="72" s="1"/>
  <c r="M2579" i="72"/>
  <c r="J2580" i="72"/>
  <c r="J1224" i="72"/>
  <c r="M1223" i="72"/>
  <c r="N1223" i="72" l="1"/>
  <c r="O1223" i="72" s="1"/>
  <c r="N2579" i="72"/>
  <c r="O2579" i="72" s="1"/>
  <c r="J2581" i="72"/>
  <c r="M2580" i="72"/>
  <c r="M1224" i="72"/>
  <c r="J1225" i="72"/>
  <c r="N1224" i="72" l="1"/>
  <c r="O1224" i="72" s="1"/>
  <c r="N2580" i="72"/>
  <c r="O2580" i="72" s="1"/>
  <c r="J2582" i="72"/>
  <c r="M2581" i="72"/>
  <c r="M1225" i="72"/>
  <c r="J1226" i="72"/>
  <c r="N1225" i="72" l="1"/>
  <c r="O1225" i="72" s="1"/>
  <c r="N2581" i="72"/>
  <c r="O2581" i="72" s="1"/>
  <c r="M2582" i="72"/>
  <c r="J2583" i="72"/>
  <c r="J1227" i="72"/>
  <c r="M1226" i="72"/>
  <c r="N1226" i="72" l="1"/>
  <c r="O1226" i="72" s="1"/>
  <c r="N2582" i="72"/>
  <c r="O2582" i="72" s="1"/>
  <c r="M2583" i="72"/>
  <c r="J2584" i="72"/>
  <c r="M1227" i="72"/>
  <c r="J1228" i="72"/>
  <c r="N1227" i="72" l="1"/>
  <c r="O1227" i="72" s="1"/>
  <c r="N2583" i="72"/>
  <c r="O2583" i="72" s="1"/>
  <c r="J2585" i="72"/>
  <c r="M2584" i="72"/>
  <c r="M1228" i="72"/>
  <c r="J1229" i="72"/>
  <c r="N1228" i="72" l="1"/>
  <c r="O1228" i="72" s="1"/>
  <c r="N2584" i="72"/>
  <c r="O2584" i="72" s="1"/>
  <c r="M2585" i="72"/>
  <c r="J2586" i="72"/>
  <c r="J1230" i="72"/>
  <c r="M1229" i="72"/>
  <c r="N1229" i="72" l="1"/>
  <c r="O1229" i="72" s="1"/>
  <c r="N2585" i="72"/>
  <c r="O2585" i="72" s="1"/>
  <c r="M2586" i="72"/>
  <c r="J2587" i="72"/>
  <c r="M1230" i="72"/>
  <c r="J1231" i="72"/>
  <c r="N1230" i="72" l="1"/>
  <c r="O1230" i="72" s="1"/>
  <c r="N2586" i="72"/>
  <c r="O2586" i="72" s="1"/>
  <c r="J2588" i="72"/>
  <c r="M2587" i="72"/>
  <c r="J1232" i="72"/>
  <c r="M1231" i="72"/>
  <c r="N1231" i="72" l="1"/>
  <c r="O1231" i="72" s="1"/>
  <c r="N2587" i="72"/>
  <c r="O2587" i="72" s="1"/>
  <c r="J2589" i="72"/>
  <c r="M2588" i="72"/>
  <c r="M1232" i="72"/>
  <c r="J1233" i="72"/>
  <c r="N1232" i="72" l="1"/>
  <c r="O1232" i="72" s="1"/>
  <c r="N2588" i="72"/>
  <c r="O2588" i="72" s="1"/>
  <c r="M2589" i="72"/>
  <c r="J2590" i="72"/>
  <c r="M1233" i="72"/>
  <c r="J1234" i="72"/>
  <c r="N1233" i="72" l="1"/>
  <c r="O1233" i="72" s="1"/>
  <c r="N2589" i="72"/>
  <c r="O2589" i="72" s="1"/>
  <c r="J2591" i="72"/>
  <c r="M2590" i="72"/>
  <c r="J1235" i="72"/>
  <c r="M1234" i="72"/>
  <c r="N1234" i="72" l="1"/>
  <c r="O1234" i="72" s="1"/>
  <c r="N2590" i="72"/>
  <c r="O2590" i="72" s="1"/>
  <c r="J2592" i="72"/>
  <c r="M2591" i="72"/>
  <c r="M1235" i="72"/>
  <c r="J1236" i="72"/>
  <c r="N1235" i="72" l="1"/>
  <c r="O1235" i="72" s="1"/>
  <c r="N2591" i="72"/>
  <c r="O2591" i="72" s="1"/>
  <c r="M2592" i="72"/>
  <c r="J2593" i="72"/>
  <c r="M1236" i="72"/>
  <c r="J1237" i="72"/>
  <c r="N1236" i="72" l="1"/>
  <c r="O1236" i="72" s="1"/>
  <c r="N2592" i="72"/>
  <c r="O2592" i="72" s="1"/>
  <c r="M2593" i="72"/>
  <c r="J2594" i="72"/>
  <c r="M1237" i="72"/>
  <c r="J1238" i="72"/>
  <c r="N1237" i="72" l="1"/>
  <c r="O1237" i="72" s="1"/>
  <c r="N2593" i="72"/>
  <c r="O2593" i="72" s="1"/>
  <c r="J2595" i="72"/>
  <c r="M2594" i="72"/>
  <c r="M1238" i="72"/>
  <c r="J1239" i="72"/>
  <c r="N1238" i="72" l="1"/>
  <c r="O1238" i="72" s="1"/>
  <c r="N2594" i="72"/>
  <c r="O2594" i="72" s="1"/>
  <c r="M2595" i="72"/>
  <c r="J2596" i="72"/>
  <c r="J1240" i="72"/>
  <c r="M1239" i="72"/>
  <c r="N1239" i="72" l="1"/>
  <c r="O1239" i="72" s="1"/>
  <c r="N2595" i="72"/>
  <c r="O2595" i="72" s="1"/>
  <c r="M2596" i="72"/>
  <c r="J2597" i="72"/>
  <c r="M1240" i="72"/>
  <c r="J1241" i="72"/>
  <c r="N1240" i="72" l="1"/>
  <c r="O1240" i="72" s="1"/>
  <c r="N2596" i="72"/>
  <c r="O2596" i="72" s="1"/>
  <c r="M2597" i="72"/>
  <c r="J2598" i="72"/>
  <c r="M1241" i="72"/>
  <c r="J1242" i="72"/>
  <c r="N1241" i="72" l="1"/>
  <c r="O1241" i="72" s="1"/>
  <c r="N2597" i="72"/>
  <c r="O2597" i="72" s="1"/>
  <c r="J2599" i="72"/>
  <c r="M2598" i="72"/>
  <c r="J1243" i="72"/>
  <c r="M1242" i="72"/>
  <c r="N1242" i="72" l="1"/>
  <c r="O1242" i="72" s="1"/>
  <c r="N2598" i="72"/>
  <c r="O2598" i="72" s="1"/>
  <c r="J2600" i="72"/>
  <c r="M2599" i="72"/>
  <c r="M1243" i="72"/>
  <c r="J1244" i="72"/>
  <c r="N1243" i="72" l="1"/>
  <c r="O1243" i="72" s="1"/>
  <c r="N2599" i="72"/>
  <c r="O2599" i="72" s="1"/>
  <c r="M2600" i="72"/>
  <c r="J2601" i="72"/>
  <c r="M1244" i="72"/>
  <c r="J1245" i="72"/>
  <c r="N1244" i="72" l="1"/>
  <c r="O1244" i="72" s="1"/>
  <c r="N2600" i="72"/>
  <c r="O2600" i="72" s="1"/>
  <c r="M2601" i="72"/>
  <c r="J2602" i="72"/>
  <c r="M1245" i="72"/>
  <c r="J1246" i="72"/>
  <c r="N1245" i="72" l="1"/>
  <c r="O1245" i="72" s="1"/>
  <c r="N2601" i="72"/>
  <c r="O2601" i="72" s="1"/>
  <c r="J2603" i="72"/>
  <c r="M2602" i="72"/>
  <c r="J1247" i="72"/>
  <c r="M1246" i="72"/>
  <c r="N1246" i="72" l="1"/>
  <c r="O1246" i="72" s="1"/>
  <c r="N2602" i="72"/>
  <c r="O2602" i="72" s="1"/>
  <c r="M2603" i="72"/>
  <c r="J2604" i="72"/>
  <c r="J1248" i="72"/>
  <c r="M1247" i="72"/>
  <c r="N2603" i="72" l="1"/>
  <c r="O2603" i="72" s="1"/>
  <c r="N1247" i="72"/>
  <c r="O1247" i="72" s="1"/>
  <c r="M2604" i="72"/>
  <c r="J2605" i="72"/>
  <c r="J1249" i="72"/>
  <c r="M1248" i="72"/>
  <c r="N1248" i="72" l="1"/>
  <c r="O1248" i="72" s="1"/>
  <c r="N2604" i="72"/>
  <c r="O2604" i="72" s="1"/>
  <c r="M2605" i="72"/>
  <c r="J2606" i="72"/>
  <c r="M1249" i="72"/>
  <c r="J1250" i="72"/>
  <c r="N1249" i="72" l="1"/>
  <c r="O1249" i="72" s="1"/>
  <c r="N2605" i="72"/>
  <c r="O2605" i="72" s="1"/>
  <c r="J2607" i="72"/>
  <c r="M2606" i="72"/>
  <c r="M1250" i="72"/>
  <c r="J1251" i="72"/>
  <c r="N1250" i="72" l="1"/>
  <c r="O1250" i="72" s="1"/>
  <c r="N2606" i="72"/>
  <c r="O2606" i="72" s="1"/>
  <c r="J2608" i="72"/>
  <c r="M2607" i="72"/>
  <c r="J1252" i="72"/>
  <c r="M1251" i="72"/>
  <c r="N1251" i="72" l="1"/>
  <c r="O1251" i="72" s="1"/>
  <c r="N2607" i="72"/>
  <c r="O2607" i="72" s="1"/>
  <c r="M2608" i="72"/>
  <c r="J2609" i="72"/>
  <c r="M1252" i="72"/>
  <c r="J1253" i="72"/>
  <c r="N1252" i="72" l="1"/>
  <c r="O1252" i="72" s="1"/>
  <c r="N2608" i="72"/>
  <c r="O2608" i="72" s="1"/>
  <c r="M2609" i="72"/>
  <c r="J2610" i="72"/>
  <c r="M1253" i="72"/>
  <c r="J1254" i="72"/>
  <c r="N1253" i="72" l="1"/>
  <c r="O1253" i="72" s="1"/>
  <c r="N2609" i="72"/>
  <c r="O2609" i="72" s="1"/>
  <c r="J2611" i="72"/>
  <c r="M2610" i="72"/>
  <c r="M1254" i="72"/>
  <c r="J1255" i="72"/>
  <c r="N1254" i="72" l="1"/>
  <c r="O1254" i="72" s="1"/>
  <c r="N2610" i="72"/>
  <c r="O2610" i="72" s="1"/>
  <c r="M2611" i="72"/>
  <c r="J2612" i="72"/>
  <c r="J1256" i="72"/>
  <c r="M1255" i="72"/>
  <c r="N1255" i="72" l="1"/>
  <c r="O1255" i="72" s="1"/>
  <c r="N2611" i="72"/>
  <c r="O2611" i="72" s="1"/>
  <c r="M2612" i="72"/>
  <c r="J2613" i="72"/>
  <c r="J1257" i="72"/>
  <c r="M1256" i="72"/>
  <c r="N1256" i="72" l="1"/>
  <c r="O1256" i="72" s="1"/>
  <c r="N2612" i="72"/>
  <c r="O2612" i="72" s="1"/>
  <c r="M2613" i="72"/>
  <c r="J2614" i="72"/>
  <c r="M1257" i="72"/>
  <c r="J1258" i="72"/>
  <c r="N1257" i="72" l="1"/>
  <c r="O1257" i="72" s="1"/>
  <c r="N2613" i="72"/>
  <c r="O2613" i="72" s="1"/>
  <c r="J2615" i="72"/>
  <c r="M2614" i="72"/>
  <c r="M1258" i="72"/>
  <c r="J1259" i="72"/>
  <c r="N1258" i="72" l="1"/>
  <c r="O1258" i="72" s="1"/>
  <c r="N2614" i="72"/>
  <c r="O2614" i="72" s="1"/>
  <c r="J2616" i="72"/>
  <c r="M2615" i="72"/>
  <c r="J1260" i="72"/>
  <c r="M1259" i="72"/>
  <c r="N1259" i="72" l="1"/>
  <c r="O1259" i="72" s="1"/>
  <c r="N2615" i="72"/>
  <c r="O2615" i="72" s="1"/>
  <c r="M2616" i="72"/>
  <c r="J2617" i="72"/>
  <c r="M1260" i="72"/>
  <c r="J1261" i="72"/>
  <c r="N1260" i="72" l="1"/>
  <c r="O1260" i="72" s="1"/>
  <c r="N2616" i="72"/>
  <c r="O2616" i="72" s="1"/>
  <c r="M2617" i="72"/>
  <c r="J2618" i="72"/>
  <c r="M1261" i="72"/>
  <c r="J1262" i="72"/>
  <c r="N1261" i="72" l="1"/>
  <c r="O1261" i="72" s="1"/>
  <c r="N2617" i="72"/>
  <c r="O2617" i="72" s="1"/>
  <c r="J2619" i="72"/>
  <c r="M2618" i="72"/>
  <c r="M1262" i="72"/>
  <c r="J1263" i="72"/>
  <c r="N1262" i="72" l="1"/>
  <c r="O1262" i="72" s="1"/>
  <c r="N2618" i="72"/>
  <c r="O2618" i="72" s="1"/>
  <c r="M2619" i="72"/>
  <c r="J2620" i="72"/>
  <c r="J1264" i="72"/>
  <c r="M1263" i="72"/>
  <c r="N1263" i="72" l="1"/>
  <c r="O1263" i="72" s="1"/>
  <c r="N2619" i="72"/>
  <c r="O2619" i="72" s="1"/>
  <c r="M2620" i="72"/>
  <c r="J2621" i="72"/>
  <c r="J1265" i="72"/>
  <c r="M1264" i="72"/>
  <c r="N1264" i="72" l="1"/>
  <c r="O1264" i="72" s="1"/>
  <c r="N2620" i="72"/>
  <c r="O2620" i="72" s="1"/>
  <c r="M2621" i="72"/>
  <c r="J2622" i="72"/>
  <c r="M1265" i="72"/>
  <c r="J1266" i="72"/>
  <c r="N1265" i="72" l="1"/>
  <c r="O1265" i="72" s="1"/>
  <c r="N2621" i="72"/>
  <c r="O2621" i="72" s="1"/>
  <c r="J2623" i="72"/>
  <c r="M2622" i="72"/>
  <c r="M1266" i="72"/>
  <c r="J1267" i="72"/>
  <c r="N1266" i="72" l="1"/>
  <c r="O1266" i="72" s="1"/>
  <c r="N2622" i="72"/>
  <c r="O2622" i="72" s="1"/>
  <c r="J2624" i="72"/>
  <c r="M2623" i="72"/>
  <c r="J1268" i="72"/>
  <c r="M1267" i="72"/>
  <c r="N1267" i="72" l="1"/>
  <c r="O1267" i="72" s="1"/>
  <c r="N2623" i="72"/>
  <c r="O2623" i="72" s="1"/>
  <c r="M2624" i="72"/>
  <c r="J2625" i="72"/>
  <c r="M1268" i="72"/>
  <c r="J1269" i="72"/>
  <c r="N1268" i="72" l="1"/>
  <c r="O1268" i="72" s="1"/>
  <c r="N2624" i="72"/>
  <c r="O2624" i="72" s="1"/>
  <c r="M2625" i="72"/>
  <c r="J2626" i="72"/>
  <c r="M1269" i="72"/>
  <c r="J1270" i="72"/>
  <c r="N1269" i="72" l="1"/>
  <c r="O1269" i="72" s="1"/>
  <c r="N2625" i="72"/>
  <c r="O2625" i="72" s="1"/>
  <c r="J2627" i="72"/>
  <c r="M2626" i="72"/>
  <c r="M1270" i="72"/>
  <c r="J1271" i="72"/>
  <c r="N1270" i="72" l="1"/>
  <c r="O1270" i="72" s="1"/>
  <c r="N2626" i="72"/>
  <c r="O2626" i="72" s="1"/>
  <c r="M2627" i="72"/>
  <c r="J2628" i="72"/>
  <c r="J1272" i="72"/>
  <c r="M1271" i="72"/>
  <c r="N1271" i="72" l="1"/>
  <c r="O1271" i="72" s="1"/>
  <c r="N2627" i="72"/>
  <c r="O2627" i="72" s="1"/>
  <c r="M2628" i="72"/>
  <c r="J2629" i="72"/>
  <c r="J1273" i="72"/>
  <c r="M1272" i="72"/>
  <c r="N1272" i="72" l="1"/>
  <c r="O1272" i="72" s="1"/>
  <c r="N2628" i="72"/>
  <c r="O2628" i="72" s="1"/>
  <c r="M2629" i="72"/>
  <c r="J2630" i="72"/>
  <c r="M1273" i="72"/>
  <c r="J1274" i="72"/>
  <c r="N1273" i="72" l="1"/>
  <c r="O1273" i="72" s="1"/>
  <c r="N2629" i="72"/>
  <c r="O2629" i="72" s="1"/>
  <c r="J2631" i="72"/>
  <c r="M2630" i="72"/>
  <c r="M1274" i="72"/>
  <c r="J1275" i="72"/>
  <c r="N1274" i="72" l="1"/>
  <c r="O1274" i="72" s="1"/>
  <c r="N2630" i="72"/>
  <c r="O2630" i="72" s="1"/>
  <c r="J2632" i="72"/>
  <c r="M2631" i="72"/>
  <c r="J1276" i="72"/>
  <c r="M1275" i="72"/>
  <c r="N1275" i="72" l="1"/>
  <c r="O1275" i="72" s="1"/>
  <c r="N2631" i="72"/>
  <c r="O2631" i="72" s="1"/>
  <c r="M2632" i="72"/>
  <c r="J2633" i="72"/>
  <c r="M1276" i="72"/>
  <c r="J1277" i="72"/>
  <c r="N1276" i="72" l="1"/>
  <c r="O1276" i="72" s="1"/>
  <c r="N2632" i="72"/>
  <c r="O2632" i="72" s="1"/>
  <c r="M2633" i="72"/>
  <c r="J2634" i="72"/>
  <c r="M1277" i="72"/>
  <c r="J1278" i="72"/>
  <c r="N1277" i="72" l="1"/>
  <c r="O1277" i="72" s="1"/>
  <c r="N2633" i="72"/>
  <c r="O2633" i="72" s="1"/>
  <c r="J2635" i="72"/>
  <c r="M2634" i="72"/>
  <c r="M1278" i="72"/>
  <c r="J1279" i="72"/>
  <c r="N1278" i="72" l="1"/>
  <c r="O1278" i="72" s="1"/>
  <c r="N2634" i="72"/>
  <c r="O2634" i="72" s="1"/>
  <c r="M2635" i="72"/>
  <c r="J2636" i="72"/>
  <c r="J1280" i="72"/>
  <c r="M1279" i="72"/>
  <c r="N1279" i="72" l="1"/>
  <c r="O1279" i="72" s="1"/>
  <c r="N2635" i="72"/>
  <c r="O2635" i="72" s="1"/>
  <c r="M2636" i="72"/>
  <c r="J2637" i="72"/>
  <c r="J1281" i="72"/>
  <c r="M1280" i="72"/>
  <c r="N1280" i="72" l="1"/>
  <c r="O1280" i="72" s="1"/>
  <c r="N2636" i="72"/>
  <c r="O2636" i="72" s="1"/>
  <c r="M2637" i="72"/>
  <c r="J2638" i="72"/>
  <c r="M1281" i="72"/>
  <c r="J1282" i="72"/>
  <c r="N1281" i="72" l="1"/>
  <c r="O1281" i="72" s="1"/>
  <c r="N2637" i="72"/>
  <c r="O2637" i="72" s="1"/>
  <c r="J2639" i="72"/>
  <c r="M2638" i="72"/>
  <c r="M1282" i="72"/>
  <c r="J1283" i="72"/>
  <c r="N1282" i="72" l="1"/>
  <c r="O1282" i="72" s="1"/>
  <c r="N2638" i="72"/>
  <c r="O2638" i="72" s="1"/>
  <c r="J2640" i="72"/>
  <c r="M2639" i="72"/>
  <c r="J1284" i="72"/>
  <c r="M1283" i="72"/>
  <c r="N1283" i="72" l="1"/>
  <c r="O1283" i="72" s="1"/>
  <c r="N2639" i="72"/>
  <c r="O2639" i="72" s="1"/>
  <c r="M2640" i="72"/>
  <c r="J2641" i="72"/>
  <c r="M1284" i="72"/>
  <c r="J1285" i="72"/>
  <c r="N1284" i="72" l="1"/>
  <c r="O1284" i="72" s="1"/>
  <c r="N2640" i="72"/>
  <c r="O2640" i="72" s="1"/>
  <c r="M2641" i="72"/>
  <c r="J2642" i="72"/>
  <c r="M1285" i="72"/>
  <c r="J1286" i="72"/>
  <c r="N1285" i="72" l="1"/>
  <c r="O1285" i="72" s="1"/>
  <c r="N2641" i="72"/>
  <c r="O2641" i="72" s="1"/>
  <c r="J2643" i="72"/>
  <c r="M2642" i="72"/>
  <c r="M1286" i="72"/>
  <c r="J1287" i="72"/>
  <c r="N1286" i="72" l="1"/>
  <c r="O1286" i="72" s="1"/>
  <c r="N2642" i="72"/>
  <c r="O2642" i="72" s="1"/>
  <c r="M2643" i="72"/>
  <c r="J2644" i="72"/>
  <c r="J1288" i="72"/>
  <c r="M1287" i="72"/>
  <c r="N1287" i="72" l="1"/>
  <c r="O1287" i="72" s="1"/>
  <c r="N2643" i="72"/>
  <c r="O2643" i="72" s="1"/>
  <c r="M2644" i="72"/>
  <c r="J2645" i="72"/>
  <c r="J1289" i="72"/>
  <c r="M1288" i="72"/>
  <c r="N1288" i="72" l="1"/>
  <c r="O1288" i="72" s="1"/>
  <c r="N2644" i="72"/>
  <c r="O2644" i="72" s="1"/>
  <c r="M2645" i="72"/>
  <c r="J2646" i="72"/>
  <c r="M1289" i="72"/>
  <c r="J1290" i="72"/>
  <c r="N1289" i="72" l="1"/>
  <c r="O1289" i="72" s="1"/>
  <c r="N2645" i="72"/>
  <c r="O2645" i="72" s="1"/>
  <c r="J2647" i="72"/>
  <c r="M2646" i="72"/>
  <c r="M1290" i="72"/>
  <c r="J1291" i="72"/>
  <c r="N1290" i="72" l="1"/>
  <c r="O1290" i="72" s="1"/>
  <c r="N2646" i="72"/>
  <c r="O2646" i="72" s="1"/>
  <c r="J2648" i="72"/>
  <c r="M2647" i="72"/>
  <c r="J1292" i="72"/>
  <c r="M1291" i="72"/>
  <c r="N1291" i="72" l="1"/>
  <c r="O1291" i="72" s="1"/>
  <c r="N2647" i="72"/>
  <c r="O2647" i="72" s="1"/>
  <c r="M2648" i="72"/>
  <c r="J2649" i="72"/>
  <c r="M1292" i="72"/>
  <c r="J1293" i="72"/>
  <c r="N1292" i="72" l="1"/>
  <c r="O1292" i="72" s="1"/>
  <c r="N2648" i="72"/>
  <c r="O2648" i="72" s="1"/>
  <c r="M2649" i="72"/>
  <c r="J2650" i="72"/>
  <c r="M1293" i="72"/>
  <c r="J1294" i="72"/>
  <c r="N1293" i="72" l="1"/>
  <c r="O1293" i="72" s="1"/>
  <c r="N2649" i="72"/>
  <c r="O2649" i="72" s="1"/>
  <c r="J2651" i="72"/>
  <c r="M2650" i="72"/>
  <c r="J1295" i="72"/>
  <c r="M1294" i="72"/>
  <c r="N1294" i="72" l="1"/>
  <c r="O1294" i="72" s="1"/>
  <c r="N2650" i="72"/>
  <c r="O2650" i="72" s="1"/>
  <c r="M2651" i="72"/>
  <c r="J2652" i="72"/>
  <c r="J1296" i="72"/>
  <c r="M1295" i="72"/>
  <c r="N1295" i="72" l="1"/>
  <c r="O1295" i="72" s="1"/>
  <c r="N2651" i="72"/>
  <c r="O2651" i="72" s="1"/>
  <c r="M2652" i="72"/>
  <c r="J2653" i="72"/>
  <c r="J1297" i="72"/>
  <c r="M1296" i="72"/>
  <c r="N1296" i="72" l="1"/>
  <c r="O1296" i="72" s="1"/>
  <c r="N2652" i="72"/>
  <c r="O2652" i="72" s="1"/>
  <c r="M2653" i="72"/>
  <c r="J2654" i="72"/>
  <c r="M1297" i="72"/>
  <c r="J1298" i="72"/>
  <c r="N1297" i="72" l="1"/>
  <c r="O1297" i="72" s="1"/>
  <c r="N2653" i="72"/>
  <c r="O2653" i="72" s="1"/>
  <c r="J2655" i="72"/>
  <c r="M2654" i="72"/>
  <c r="M1298" i="72"/>
  <c r="J1299" i="72"/>
  <c r="N1298" i="72" l="1"/>
  <c r="O1298" i="72" s="1"/>
  <c r="N2654" i="72"/>
  <c r="O2654" i="72" s="1"/>
  <c r="J2656" i="72"/>
  <c r="M2655" i="72"/>
  <c r="J1300" i="72"/>
  <c r="M1299" i="72"/>
  <c r="N1299" i="72" l="1"/>
  <c r="O1299" i="72" s="1"/>
  <c r="N2655" i="72"/>
  <c r="O2655" i="72" s="1"/>
  <c r="M2656" i="72"/>
  <c r="J2657" i="72"/>
  <c r="M1300" i="72"/>
  <c r="J1301" i="72"/>
  <c r="N1300" i="72" l="1"/>
  <c r="O1300" i="72" s="1"/>
  <c r="N2656" i="72"/>
  <c r="O2656" i="72" s="1"/>
  <c r="M2657" i="72"/>
  <c r="J2658" i="72"/>
  <c r="M1301" i="72"/>
  <c r="J1302" i="72"/>
  <c r="N1301" i="72" l="1"/>
  <c r="O1301" i="72" s="1"/>
  <c r="N2657" i="72"/>
  <c r="O2657" i="72" s="1"/>
  <c r="J2659" i="72"/>
  <c r="M2658" i="72"/>
  <c r="M1302" i="72"/>
  <c r="J1303" i="72"/>
  <c r="N1302" i="72" l="1"/>
  <c r="O1302" i="72" s="1"/>
  <c r="N2658" i="72"/>
  <c r="O2658" i="72" s="1"/>
  <c r="M2659" i="72"/>
  <c r="J2660" i="72"/>
  <c r="J1304" i="72"/>
  <c r="M1303" i="72"/>
  <c r="N1303" i="72" l="1"/>
  <c r="O1303" i="72" s="1"/>
  <c r="N2659" i="72"/>
  <c r="O2659" i="72" s="1"/>
  <c r="M2660" i="72"/>
  <c r="J2661" i="72"/>
  <c r="J1305" i="72"/>
  <c r="M1304" i="72"/>
  <c r="N1304" i="72" l="1"/>
  <c r="O1304" i="72" s="1"/>
  <c r="N2660" i="72"/>
  <c r="O2660" i="72" s="1"/>
  <c r="M2661" i="72"/>
  <c r="J2662" i="72"/>
  <c r="M1305" i="72"/>
  <c r="J1306" i="72"/>
  <c r="N1305" i="72" l="1"/>
  <c r="O1305" i="72" s="1"/>
  <c r="N2661" i="72"/>
  <c r="O2661" i="72" s="1"/>
  <c r="M2662" i="72"/>
  <c r="J2663" i="72"/>
  <c r="M1306" i="72"/>
  <c r="J1307" i="72"/>
  <c r="N1306" i="72" l="1"/>
  <c r="O1306" i="72" s="1"/>
  <c r="N2662" i="72"/>
  <c r="O2662" i="72" s="1"/>
  <c r="J2664" i="72"/>
  <c r="M2663" i="72"/>
  <c r="J1308" i="72"/>
  <c r="M1307" i="72"/>
  <c r="N1307" i="72" l="1"/>
  <c r="O1307" i="72" s="1"/>
  <c r="N2663" i="72"/>
  <c r="O2663" i="72" s="1"/>
  <c r="M2664" i="72"/>
  <c r="J2665" i="72"/>
  <c r="M1308" i="72"/>
  <c r="J1309" i="72"/>
  <c r="N1308" i="72" l="1"/>
  <c r="O1308" i="72" s="1"/>
  <c r="N2664" i="72"/>
  <c r="O2664" i="72" s="1"/>
  <c r="M2665" i="72"/>
  <c r="J2666" i="72"/>
  <c r="J1310" i="72"/>
  <c r="M1309" i="72"/>
  <c r="N1309" i="72" l="1"/>
  <c r="O1309" i="72" s="1"/>
  <c r="N2665" i="72"/>
  <c r="O2665" i="72" s="1"/>
  <c r="J2667" i="72"/>
  <c r="M2666" i="72"/>
  <c r="J1311" i="72"/>
  <c r="M1310" i="72"/>
  <c r="N1310" i="72" l="1"/>
  <c r="O1310" i="72" s="1"/>
  <c r="N2666" i="72"/>
  <c r="O2666" i="72" s="1"/>
  <c r="M2667" i="72"/>
  <c r="J2668" i="72"/>
  <c r="J1312" i="72"/>
  <c r="M1311" i="72"/>
  <c r="N1311" i="72" l="1"/>
  <c r="O1311" i="72" s="1"/>
  <c r="N2667" i="72"/>
  <c r="O2667" i="72" s="1"/>
  <c r="J2669" i="72"/>
  <c r="M2668" i="72"/>
  <c r="J1313" i="72"/>
  <c r="M1312" i="72"/>
  <c r="N1312" i="72" l="1"/>
  <c r="O1312" i="72" s="1"/>
  <c r="N2668" i="72"/>
  <c r="O2668" i="72" s="1"/>
  <c r="J2670" i="72"/>
  <c r="M2669" i="72"/>
  <c r="M1313" i="72"/>
  <c r="J1314" i="72"/>
  <c r="N1313" i="72" l="1"/>
  <c r="O1313" i="72" s="1"/>
  <c r="N2669" i="72"/>
  <c r="O2669" i="72" s="1"/>
  <c r="M2670" i="72"/>
  <c r="J2671" i="72"/>
  <c r="M1314" i="72"/>
  <c r="J1315" i="72"/>
  <c r="N1314" i="72" l="1"/>
  <c r="O1314" i="72" s="1"/>
  <c r="N2670" i="72"/>
  <c r="O2670" i="72" s="1"/>
  <c r="J2672" i="72"/>
  <c r="M2671" i="72"/>
  <c r="J1316" i="72"/>
  <c r="M1315" i="72"/>
  <c r="N1315" i="72" l="1"/>
  <c r="O1315" i="72" s="1"/>
  <c r="N2671" i="72"/>
  <c r="O2671" i="72" s="1"/>
  <c r="M2672" i="72"/>
  <c r="J2673" i="72"/>
  <c r="M1316" i="72"/>
  <c r="J1317" i="72"/>
  <c r="N1316" i="72" l="1"/>
  <c r="O1316" i="72" s="1"/>
  <c r="N2672" i="72"/>
  <c r="O2672" i="72" s="1"/>
  <c r="M2673" i="72"/>
  <c r="J2674" i="72"/>
  <c r="J1318" i="72"/>
  <c r="M1317" i="72"/>
  <c r="N1317" i="72" l="1"/>
  <c r="O1317" i="72" s="1"/>
  <c r="N2673" i="72"/>
  <c r="O2673" i="72" s="1"/>
  <c r="J2675" i="72"/>
  <c r="M2674" i="72"/>
  <c r="M1318" i="72"/>
  <c r="J1319" i="72"/>
  <c r="N1318" i="72" l="1"/>
  <c r="O1318" i="72" s="1"/>
  <c r="N2674" i="72"/>
  <c r="O2674" i="72" s="1"/>
  <c r="M2675" i="72"/>
  <c r="J2676" i="72"/>
  <c r="J1320" i="72"/>
  <c r="M1319" i="72"/>
  <c r="N1319" i="72" l="1"/>
  <c r="O1319" i="72" s="1"/>
  <c r="N2675" i="72"/>
  <c r="O2675" i="72" s="1"/>
  <c r="J2677" i="72"/>
  <c r="M2676" i="72"/>
  <c r="J1321" i="72"/>
  <c r="M1320" i="72"/>
  <c r="N1320" i="72" l="1"/>
  <c r="O1320" i="72" s="1"/>
  <c r="N2676" i="72"/>
  <c r="O2676" i="72" s="1"/>
  <c r="M2677" i="72"/>
  <c r="J2678" i="72"/>
  <c r="M1321" i="72"/>
  <c r="J1322" i="72"/>
  <c r="N1321" i="72" l="1"/>
  <c r="O1321" i="72" s="1"/>
  <c r="N2677" i="72"/>
  <c r="O2677" i="72" s="1"/>
  <c r="M2678" i="72"/>
  <c r="J2679" i="72"/>
  <c r="M1322" i="72"/>
  <c r="J1323" i="72"/>
  <c r="N1322" i="72" l="1"/>
  <c r="O1322" i="72" s="1"/>
  <c r="N2678" i="72"/>
  <c r="O2678" i="72" s="1"/>
  <c r="J2680" i="72"/>
  <c r="M2679" i="72"/>
  <c r="J1324" i="72"/>
  <c r="M1323" i="72"/>
  <c r="N1323" i="72" l="1"/>
  <c r="O1323" i="72" s="1"/>
  <c r="N2679" i="72"/>
  <c r="O2679" i="72" s="1"/>
  <c r="M2680" i="72"/>
  <c r="J2681" i="72"/>
  <c r="M1324" i="72"/>
  <c r="J1325" i="72"/>
  <c r="N1324" i="72" l="1"/>
  <c r="O1324" i="72" s="1"/>
  <c r="N2680" i="72"/>
  <c r="O2680" i="72" s="1"/>
  <c r="M2681" i="72"/>
  <c r="J2682" i="72"/>
  <c r="M1325" i="72"/>
  <c r="J1326" i="72"/>
  <c r="N1325" i="72" l="1"/>
  <c r="O1325" i="72" s="1"/>
  <c r="N2681" i="72"/>
  <c r="O2681" i="72" s="1"/>
  <c r="J2683" i="72"/>
  <c r="M2682" i="72"/>
  <c r="M1326" i="72"/>
  <c r="J1327" i="72"/>
  <c r="N1326" i="72" l="1"/>
  <c r="O1326" i="72" s="1"/>
  <c r="N2682" i="72"/>
  <c r="O2682" i="72" s="1"/>
  <c r="M2683" i="72"/>
  <c r="J2684" i="72"/>
  <c r="J1328" i="72"/>
  <c r="M1327" i="72"/>
  <c r="N1327" i="72" l="1"/>
  <c r="O1327" i="72" s="1"/>
  <c r="N2683" i="72"/>
  <c r="O2683" i="72" s="1"/>
  <c r="M2684" i="72"/>
  <c r="J2685" i="72"/>
  <c r="J1329" i="72"/>
  <c r="M1328" i="72"/>
  <c r="N1328" i="72" l="1"/>
  <c r="O1328" i="72" s="1"/>
  <c r="N2684" i="72"/>
  <c r="O2684" i="72" s="1"/>
  <c r="J2686" i="72"/>
  <c r="M2685" i="72"/>
  <c r="M1329" i="72"/>
  <c r="J1330" i="72"/>
  <c r="N1329" i="72" l="1"/>
  <c r="O1329" i="72" s="1"/>
  <c r="N2685" i="72"/>
  <c r="O2685" i="72" s="1"/>
  <c r="M2686" i="72"/>
  <c r="J2687" i="72"/>
  <c r="M1330" i="72"/>
  <c r="J1331" i="72"/>
  <c r="N1330" i="72" l="1"/>
  <c r="O1330" i="72" s="1"/>
  <c r="N2686" i="72"/>
  <c r="O2686" i="72" s="1"/>
  <c r="J2688" i="72"/>
  <c r="M2687" i="72"/>
  <c r="J1332" i="72"/>
  <c r="M1331" i="72"/>
  <c r="N1331" i="72" l="1"/>
  <c r="O1331" i="72" s="1"/>
  <c r="N2687" i="72"/>
  <c r="O2687" i="72" s="1"/>
  <c r="M2688" i="72"/>
  <c r="J2689" i="72"/>
  <c r="M1332" i="72"/>
  <c r="J1333" i="72"/>
  <c r="N1332" i="72" l="1"/>
  <c r="O1332" i="72" s="1"/>
  <c r="N2688" i="72"/>
  <c r="O2688" i="72" s="1"/>
  <c r="M2689" i="72"/>
  <c r="J2690" i="72"/>
  <c r="M1333" i="72"/>
  <c r="J1334" i="72"/>
  <c r="N1333" i="72" l="1"/>
  <c r="O1333" i="72" s="1"/>
  <c r="N2689" i="72"/>
  <c r="O2689" i="72" s="1"/>
  <c r="M2690" i="72"/>
  <c r="J2691" i="72"/>
  <c r="M1334" i="72"/>
  <c r="J1335" i="72"/>
  <c r="N1334" i="72" l="1"/>
  <c r="O1334" i="72" s="1"/>
  <c r="N2690" i="72"/>
  <c r="O2690" i="72" s="1"/>
  <c r="M2691" i="72"/>
  <c r="J2692" i="72"/>
  <c r="J1336" i="72"/>
  <c r="M1335" i="72"/>
  <c r="N1335" i="72" l="1"/>
  <c r="O1335" i="72" s="1"/>
  <c r="N2691" i="72"/>
  <c r="O2691" i="72" s="1"/>
  <c r="M2692" i="72"/>
  <c r="J2693" i="72"/>
  <c r="J1337" i="72"/>
  <c r="M1336" i="72"/>
  <c r="N1336" i="72" l="1"/>
  <c r="O1336" i="72" s="1"/>
  <c r="N2692" i="72"/>
  <c r="O2692" i="72" s="1"/>
  <c r="J2694" i="72"/>
  <c r="M2693" i="72"/>
  <c r="M1337" i="72"/>
  <c r="J1338" i="72"/>
  <c r="N1337" i="72" l="1"/>
  <c r="O1337" i="72" s="1"/>
  <c r="N2693" i="72"/>
  <c r="O2693" i="72" s="1"/>
  <c r="M2694" i="72"/>
  <c r="J2695" i="72"/>
  <c r="M1338" i="72"/>
  <c r="J1339" i="72"/>
  <c r="N1338" i="72" l="1"/>
  <c r="O1338" i="72" s="1"/>
  <c r="N2694" i="72"/>
  <c r="O2694" i="72" s="1"/>
  <c r="J2696" i="72"/>
  <c r="M2695" i="72"/>
  <c r="J1340" i="72"/>
  <c r="M1339" i="72"/>
  <c r="N1339" i="72" l="1"/>
  <c r="O1339" i="72" s="1"/>
  <c r="N2695" i="72"/>
  <c r="O2695" i="72" s="1"/>
  <c r="M2696" i="72"/>
  <c r="J2697" i="72"/>
  <c r="M1340" i="72"/>
  <c r="J1341" i="72"/>
  <c r="N1340" i="72" l="1"/>
  <c r="O1340" i="72" s="1"/>
  <c r="N2696" i="72"/>
  <c r="O2696" i="72" s="1"/>
  <c r="M2697" i="72"/>
  <c r="J2698" i="72"/>
  <c r="J1342" i="72"/>
  <c r="M1341" i="72"/>
  <c r="N1341" i="72" l="1"/>
  <c r="O1341" i="72" s="1"/>
  <c r="N2697" i="72"/>
  <c r="O2697" i="72" s="1"/>
  <c r="M2698" i="72"/>
  <c r="J2699" i="72"/>
  <c r="M1342" i="72"/>
  <c r="J1343" i="72"/>
  <c r="N1342" i="72" l="1"/>
  <c r="O1342" i="72" s="1"/>
  <c r="N2698" i="72"/>
  <c r="O2698" i="72" s="1"/>
  <c r="M2699" i="72"/>
  <c r="J2700" i="72"/>
  <c r="J1344" i="72"/>
  <c r="M1343" i="72"/>
  <c r="N1343" i="72" l="1"/>
  <c r="O1343" i="72" s="1"/>
  <c r="N2699" i="72"/>
  <c r="O2699" i="72" s="1"/>
  <c r="M2700" i="72"/>
  <c r="J2701" i="72"/>
  <c r="J1345" i="72"/>
  <c r="M1344" i="72"/>
  <c r="N1344" i="72" l="1"/>
  <c r="O1344" i="72" s="1"/>
  <c r="N2700" i="72"/>
  <c r="O2700" i="72" s="1"/>
  <c r="M2701" i="72"/>
  <c r="J2702" i="72"/>
  <c r="M1345" i="72"/>
  <c r="J1346" i="72"/>
  <c r="N1345" i="72" l="1"/>
  <c r="O1345" i="72" s="1"/>
  <c r="N2701" i="72"/>
  <c r="O2701" i="72" s="1"/>
  <c r="M2702" i="72"/>
  <c r="J2703" i="72"/>
  <c r="M1346" i="72"/>
  <c r="J1347" i="72"/>
  <c r="N1346" i="72" l="1"/>
  <c r="O1346" i="72" s="1"/>
  <c r="N2702" i="72"/>
  <c r="O2702" i="72" s="1"/>
  <c r="J2704" i="72"/>
  <c r="M2703" i="72"/>
  <c r="J1348" i="72"/>
  <c r="M1347" i="72"/>
  <c r="N1347" i="72" l="1"/>
  <c r="O1347" i="72" s="1"/>
  <c r="N2703" i="72"/>
  <c r="O2703" i="72" s="1"/>
  <c r="M2704" i="72"/>
  <c r="J2705" i="72"/>
  <c r="M1348" i="72"/>
  <c r="J1349" i="72"/>
  <c r="N1348" i="72" l="1"/>
  <c r="O1348" i="72" s="1"/>
  <c r="N2704" i="72"/>
  <c r="O2704" i="72" s="1"/>
  <c r="M2705" i="72"/>
  <c r="J2706" i="72"/>
  <c r="M1349" i="72"/>
  <c r="J1350" i="72"/>
  <c r="N1349" i="72" l="1"/>
  <c r="O1349" i="72" s="1"/>
  <c r="N2705" i="72"/>
  <c r="O2705" i="72" s="1"/>
  <c r="M2706" i="72"/>
  <c r="J2707" i="72"/>
  <c r="J1351" i="72"/>
  <c r="M1350" i="72"/>
  <c r="N1350" i="72" l="1"/>
  <c r="O1350" i="72" s="1"/>
  <c r="N2706" i="72"/>
  <c r="O2706" i="72" s="1"/>
  <c r="M2707" i="72"/>
  <c r="J2708" i="72"/>
  <c r="J1352" i="72"/>
  <c r="M1351" i="72"/>
  <c r="N1351" i="72" l="1"/>
  <c r="O1351" i="72" s="1"/>
  <c r="N2707" i="72"/>
  <c r="O2707" i="72" s="1"/>
  <c r="J2709" i="72"/>
  <c r="M2708" i="72"/>
  <c r="J1353" i="72"/>
  <c r="M1352" i="72"/>
  <c r="N2708" i="72" l="1"/>
  <c r="O2708" i="72" s="1"/>
  <c r="N1352" i="72"/>
  <c r="O1352" i="72" s="1"/>
  <c r="M2709" i="72"/>
  <c r="J2710" i="72"/>
  <c r="M1353" i="72"/>
  <c r="J1354" i="72"/>
  <c r="N1353" i="72" l="1"/>
  <c r="O1353" i="72" s="1"/>
  <c r="N2709" i="72"/>
  <c r="O2709" i="72" s="1"/>
  <c r="M2710" i="72"/>
  <c r="J2711" i="72"/>
  <c r="M1354" i="72"/>
  <c r="J1355" i="72"/>
  <c r="N1354" i="72" l="1"/>
  <c r="O1354" i="72" s="1"/>
  <c r="N2710" i="72"/>
  <c r="O2710" i="72" s="1"/>
  <c r="J2712" i="72"/>
  <c r="M2711" i="72"/>
  <c r="J1356" i="72"/>
  <c r="M1355" i="72"/>
  <c r="N1355" i="72" l="1"/>
  <c r="O1355" i="72" s="1"/>
  <c r="N2711" i="72"/>
  <c r="O2711" i="72" s="1"/>
  <c r="M2712" i="72"/>
  <c r="J2713" i="72"/>
  <c r="M1356" i="72"/>
  <c r="J1357" i="72"/>
  <c r="N1356" i="72" l="1"/>
  <c r="O1356" i="72" s="1"/>
  <c r="N2712" i="72"/>
  <c r="O2712" i="72" s="1"/>
  <c r="M2713" i="72"/>
  <c r="J2714" i="72"/>
  <c r="M1357" i="72"/>
  <c r="J1358" i="72"/>
  <c r="N1357" i="72" l="1"/>
  <c r="O1357" i="72" s="1"/>
  <c r="N2713" i="72"/>
  <c r="O2713" i="72" s="1"/>
  <c r="M2714" i="72"/>
  <c r="J2715" i="72"/>
  <c r="M1358" i="72"/>
  <c r="J1359" i="72"/>
  <c r="N1358" i="72" l="1"/>
  <c r="O1358" i="72" s="1"/>
  <c r="N2714" i="72"/>
  <c r="O2714" i="72" s="1"/>
  <c r="M2715" i="72"/>
  <c r="J2716" i="72"/>
  <c r="M1359" i="72"/>
  <c r="J1360" i="72"/>
  <c r="N1359" i="72" l="1"/>
  <c r="O1359" i="72" s="1"/>
  <c r="N2715" i="72"/>
  <c r="O2715" i="72" s="1"/>
  <c r="J2717" i="72"/>
  <c r="M2716" i="72"/>
  <c r="J1361" i="72"/>
  <c r="M1360" i="72"/>
  <c r="N1360" i="72" l="1"/>
  <c r="O1360" i="72" s="1"/>
  <c r="N2716" i="72"/>
  <c r="O2716" i="72" s="1"/>
  <c r="J2718" i="72"/>
  <c r="M2717" i="72"/>
  <c r="M1361" i="72"/>
  <c r="J1362" i="72"/>
  <c r="N1361" i="72" l="1"/>
  <c r="O1361" i="72" s="1"/>
  <c r="N2717" i="72"/>
  <c r="O2717" i="72" s="1"/>
  <c r="M2718" i="72"/>
  <c r="J2719" i="72"/>
  <c r="M1362" i="72"/>
  <c r="J1363" i="72"/>
  <c r="N1362" i="72" l="1"/>
  <c r="O1362" i="72" s="1"/>
  <c r="N2718" i="72"/>
  <c r="O2718" i="72" s="1"/>
  <c r="J2720" i="72"/>
  <c r="M2719" i="72"/>
  <c r="J1364" i="72"/>
  <c r="M1363" i="72"/>
  <c r="N1363" i="72" l="1"/>
  <c r="O1363" i="72" s="1"/>
  <c r="N2719" i="72"/>
  <c r="O2719" i="72" s="1"/>
  <c r="M2720" i="72"/>
  <c r="J2721" i="72"/>
  <c r="M1364" i="72"/>
  <c r="J1365" i="72"/>
  <c r="N1364" i="72" l="1"/>
  <c r="O1364" i="72" s="1"/>
  <c r="N2720" i="72"/>
  <c r="O2720" i="72" s="1"/>
  <c r="M2721" i="72"/>
  <c r="J2722" i="72"/>
  <c r="J1366" i="72"/>
  <c r="M1365" i="72"/>
  <c r="N2721" i="72" l="1"/>
  <c r="O2721" i="72" s="1"/>
  <c r="N1365" i="72"/>
  <c r="O1365" i="72" s="1"/>
  <c r="M2722" i="72"/>
  <c r="J2723" i="72"/>
  <c r="M1366" i="72"/>
  <c r="J1367" i="72"/>
  <c r="N1366" i="72" l="1"/>
  <c r="O1366" i="72" s="1"/>
  <c r="N2722" i="72"/>
  <c r="O2722" i="72" s="1"/>
  <c r="M2723" i="72"/>
  <c r="J2724" i="72"/>
  <c r="J1368" i="72"/>
  <c r="M1367" i="72"/>
  <c r="N1367" i="72" l="1"/>
  <c r="O1367" i="72" s="1"/>
  <c r="N2723" i="72"/>
  <c r="O2723" i="72" s="1"/>
  <c r="J2725" i="72"/>
  <c r="M2724" i="72"/>
  <c r="J1369" i="72"/>
  <c r="M1368" i="72"/>
  <c r="N1368" i="72" l="1"/>
  <c r="O1368" i="72" s="1"/>
  <c r="N2724" i="72"/>
  <c r="O2724" i="72" s="1"/>
  <c r="J2726" i="72"/>
  <c r="M2725" i="72"/>
  <c r="M1369" i="72"/>
  <c r="J1370" i="72"/>
  <c r="N1369" i="72" l="1"/>
  <c r="O1369" i="72" s="1"/>
  <c r="N2725" i="72"/>
  <c r="O2725" i="72" s="1"/>
  <c r="M2726" i="72"/>
  <c r="J2727" i="72"/>
  <c r="M1370" i="72"/>
  <c r="J1371" i="72"/>
  <c r="N1370" i="72" l="1"/>
  <c r="O1370" i="72" s="1"/>
  <c r="N2726" i="72"/>
  <c r="O2726" i="72" s="1"/>
  <c r="J2728" i="72"/>
  <c r="M2727" i="72"/>
  <c r="J1372" i="72"/>
  <c r="M1371" i="72"/>
  <c r="N1371" i="72" l="1"/>
  <c r="O1371" i="72" s="1"/>
  <c r="N2727" i="72"/>
  <c r="O2727" i="72" s="1"/>
  <c r="M2728" i="72"/>
  <c r="J2729" i="72"/>
  <c r="M1372" i="72"/>
  <c r="J1373" i="72"/>
  <c r="N1372" i="72" l="1"/>
  <c r="O1372" i="72" s="1"/>
  <c r="N2728" i="72"/>
  <c r="O2728" i="72" s="1"/>
  <c r="M2729" i="72"/>
  <c r="J2730" i="72"/>
  <c r="J1374" i="72"/>
  <c r="M1373" i="72"/>
  <c r="N1373" i="72" l="1"/>
  <c r="O1373" i="72" s="1"/>
  <c r="N2729" i="72"/>
  <c r="O2729" i="72" s="1"/>
  <c r="M2730" i="72"/>
  <c r="J2731" i="72"/>
  <c r="M1374" i="72"/>
  <c r="J1375" i="72"/>
  <c r="N1374" i="72" l="1"/>
  <c r="O1374" i="72" s="1"/>
  <c r="N2730" i="72"/>
  <c r="O2730" i="72" s="1"/>
  <c r="M2731" i="72"/>
  <c r="J2732" i="72"/>
  <c r="J1376" i="72"/>
  <c r="M1375" i="72"/>
  <c r="N1375" i="72" l="1"/>
  <c r="O1375" i="72" s="1"/>
  <c r="N2731" i="72"/>
  <c r="O2731" i="72" s="1"/>
  <c r="J2733" i="72"/>
  <c r="M2732" i="72"/>
  <c r="J1377" i="72"/>
  <c r="M1376" i="72"/>
  <c r="N1376" i="72" l="1"/>
  <c r="O1376" i="72" s="1"/>
  <c r="N2732" i="72"/>
  <c r="O2732" i="72" s="1"/>
  <c r="M2733" i="72"/>
  <c r="J2734" i="72"/>
  <c r="M1377" i="72"/>
  <c r="J1378" i="72"/>
  <c r="N1377" i="72" l="1"/>
  <c r="O1377" i="72" s="1"/>
  <c r="N2733" i="72"/>
  <c r="O2733" i="72" s="1"/>
  <c r="M2734" i="72"/>
  <c r="J2735" i="72"/>
  <c r="M1378" i="72"/>
  <c r="J1379" i="72"/>
  <c r="N1378" i="72" l="1"/>
  <c r="O1378" i="72" s="1"/>
  <c r="N2734" i="72"/>
  <c r="O2734" i="72" s="1"/>
  <c r="J2736" i="72"/>
  <c r="M2735" i="72"/>
  <c r="J1380" i="72"/>
  <c r="M1379" i="72"/>
  <c r="N1379" i="72" l="1"/>
  <c r="O1379" i="72" s="1"/>
  <c r="N2735" i="72"/>
  <c r="O2735" i="72" s="1"/>
  <c r="M2736" i="72"/>
  <c r="J2737" i="72"/>
  <c r="M1380" i="72"/>
  <c r="J1381" i="72"/>
  <c r="N1380" i="72" l="1"/>
  <c r="O1380" i="72" s="1"/>
  <c r="N2736" i="72"/>
  <c r="O2736" i="72" s="1"/>
  <c r="M2737" i="72"/>
  <c r="J2738" i="72"/>
  <c r="J1382" i="72"/>
  <c r="M1381" i="72"/>
  <c r="N1381" i="72" l="1"/>
  <c r="O1381" i="72" s="1"/>
  <c r="N2737" i="72"/>
  <c r="O2737" i="72" s="1"/>
  <c r="M2738" i="72"/>
  <c r="J2739" i="72"/>
  <c r="M1382" i="72"/>
  <c r="J1383" i="72"/>
  <c r="N1382" i="72" l="1"/>
  <c r="O1382" i="72" s="1"/>
  <c r="N2738" i="72"/>
  <c r="O2738" i="72" s="1"/>
  <c r="M2739" i="72"/>
  <c r="J2740" i="72"/>
  <c r="J1384" i="72"/>
  <c r="M1383" i="72"/>
  <c r="N1383" i="72" l="1"/>
  <c r="O1383" i="72" s="1"/>
  <c r="N2739" i="72"/>
  <c r="O2739" i="72" s="1"/>
  <c r="J2741" i="72"/>
  <c r="M2740" i="72"/>
  <c r="J1385" i="72"/>
  <c r="M1384" i="72"/>
  <c r="N1384" i="72" l="1"/>
  <c r="O1384" i="72" s="1"/>
  <c r="N2740" i="72"/>
  <c r="O2740" i="72" s="1"/>
  <c r="J2742" i="72"/>
  <c r="M2741" i="72"/>
  <c r="M1385" i="72"/>
  <c r="J1386" i="72"/>
  <c r="N1385" i="72" l="1"/>
  <c r="O1385" i="72" s="1"/>
  <c r="N2741" i="72"/>
  <c r="O2741" i="72" s="1"/>
  <c r="M2742" i="72"/>
  <c r="J2743" i="72"/>
  <c r="M1386" i="72"/>
  <c r="J1387" i="72"/>
  <c r="N1386" i="72" l="1"/>
  <c r="O1386" i="72" s="1"/>
  <c r="N2742" i="72"/>
  <c r="O2742" i="72" s="1"/>
  <c r="J2744" i="72"/>
  <c r="M2744" i="72" s="1"/>
  <c r="M2743" i="72"/>
  <c r="J1388" i="72"/>
  <c r="M1387" i="72"/>
  <c r="N1387" i="72" l="1"/>
  <c r="O1387" i="72" s="1"/>
  <c r="N2743" i="72"/>
  <c r="O2743" i="72" s="1"/>
  <c r="N2744" i="72"/>
  <c r="O2744" i="72" s="1"/>
  <c r="M1388" i="72"/>
  <c r="J1389" i="72"/>
  <c r="N1388" i="72" l="1"/>
  <c r="O1388" i="72" s="1"/>
  <c r="J1390" i="72"/>
  <c r="M1389" i="72"/>
  <c r="N1389" i="72" l="1"/>
  <c r="O1389" i="72" s="1"/>
  <c r="M1390" i="72"/>
  <c r="J1391" i="72"/>
  <c r="N1390" i="72" l="1"/>
  <c r="O1390" i="72" s="1"/>
  <c r="M1391" i="72"/>
  <c r="J1392" i="72"/>
  <c r="N1391" i="72" l="1"/>
  <c r="O1391" i="72" s="1"/>
  <c r="J1393" i="72"/>
  <c r="M1392" i="72"/>
  <c r="N1392" i="72" l="1"/>
  <c r="O1392" i="72" s="1"/>
  <c r="M1393" i="72"/>
  <c r="J1394" i="72"/>
  <c r="N1393" i="72" l="1"/>
  <c r="O1393" i="72" s="1"/>
  <c r="M1394" i="72"/>
  <c r="J1395" i="72"/>
  <c r="N1394" i="72" l="1"/>
  <c r="O1394" i="72" s="1"/>
  <c r="M1395" i="72"/>
  <c r="J1396" i="72"/>
  <c r="N1395" i="72" l="1"/>
  <c r="O1395" i="72" s="1"/>
  <c r="J1397" i="72"/>
  <c r="M1396" i="72"/>
  <c r="N1396" i="72" l="1"/>
  <c r="O1396" i="72" s="1"/>
  <c r="J1398" i="72"/>
  <c r="M1397" i="72"/>
  <c r="N1397" i="72" l="1"/>
  <c r="O1397" i="72" s="1"/>
  <c r="M1398" i="72"/>
  <c r="J1399" i="72"/>
  <c r="N1398" i="72" l="1"/>
  <c r="O1398" i="72" s="1"/>
  <c r="M1399" i="72"/>
  <c r="J1400" i="72"/>
  <c r="N1399" i="72" l="1"/>
  <c r="O1399" i="72" s="1"/>
  <c r="M1400" i="72"/>
  <c r="J1401" i="72"/>
  <c r="N1400" i="72" l="1"/>
  <c r="O1400" i="72" s="1"/>
  <c r="J1402" i="72"/>
  <c r="M1401" i="72"/>
  <c r="N1401" i="72" l="1"/>
  <c r="O1401" i="72" s="1"/>
  <c r="M1402" i="72"/>
  <c r="J1403" i="72"/>
  <c r="N1402" i="72" l="1"/>
  <c r="O1402" i="72" s="1"/>
  <c r="M1403" i="72"/>
  <c r="J1404" i="72"/>
  <c r="N1403" i="72" l="1"/>
  <c r="O1403" i="72" s="1"/>
  <c r="J1405" i="72"/>
  <c r="M1404" i="72"/>
  <c r="N1404" i="72" l="1"/>
  <c r="O1404" i="72" s="1"/>
  <c r="J1406" i="72"/>
  <c r="M1405" i="72"/>
  <c r="N1405" i="72" l="1"/>
  <c r="O1405" i="72" s="1"/>
  <c r="M1406" i="72"/>
  <c r="J1407" i="72"/>
  <c r="N1406" i="72" l="1"/>
  <c r="O1406" i="72" s="1"/>
  <c r="M1407" i="72"/>
  <c r="J1408" i="72"/>
  <c r="N1407" i="72" l="1"/>
  <c r="O1407" i="72" s="1"/>
  <c r="M1408" i="72"/>
  <c r="J1409" i="72"/>
  <c r="N1408" i="72" l="1"/>
  <c r="O1408" i="72" s="1"/>
  <c r="J1410" i="72"/>
  <c r="M1409" i="72"/>
  <c r="N1409" i="72" l="1"/>
  <c r="O1409" i="72" s="1"/>
  <c r="M1410" i="72"/>
  <c r="J1411" i="72"/>
  <c r="N1410" i="72" l="1"/>
  <c r="O1410" i="72" s="1"/>
  <c r="M1411" i="72"/>
  <c r="J1412" i="72"/>
  <c r="N1411" i="72" l="1"/>
  <c r="O1411" i="72" s="1"/>
  <c r="J1413" i="72"/>
  <c r="M1412" i="72"/>
  <c r="N1412" i="72" l="1"/>
  <c r="O1412" i="72" s="1"/>
  <c r="J1414" i="72"/>
  <c r="M1413" i="72"/>
  <c r="N1413" i="72" l="1"/>
  <c r="O1413" i="72" s="1"/>
  <c r="M1414" i="72"/>
  <c r="J1415" i="72"/>
  <c r="N1414" i="72" l="1"/>
  <c r="O1414" i="72" s="1"/>
  <c r="M1415" i="72"/>
  <c r="J1416" i="72"/>
  <c r="N1415" i="72" l="1"/>
  <c r="O1415" i="72" s="1"/>
  <c r="M1416" i="72"/>
  <c r="J1417" i="72"/>
  <c r="N1416" i="72" l="1"/>
  <c r="O1416" i="72" s="1"/>
  <c r="J1418" i="72"/>
  <c r="M1417" i="72"/>
  <c r="N1417" i="72" l="1"/>
  <c r="O1417" i="72" s="1"/>
  <c r="M1418" i="72"/>
  <c r="J1419" i="72"/>
  <c r="N1418" i="72" l="1"/>
  <c r="O1418" i="72" s="1"/>
  <c r="M1419" i="72"/>
  <c r="J1420" i="72"/>
  <c r="N1419" i="72" l="1"/>
  <c r="O1419" i="72" s="1"/>
  <c r="J1421" i="72"/>
  <c r="M1420" i="72"/>
  <c r="N1420" i="72" l="1"/>
  <c r="O1420" i="72" s="1"/>
  <c r="J1422" i="72"/>
  <c r="M1421" i="72"/>
  <c r="N1421" i="72" l="1"/>
  <c r="O1421" i="72" s="1"/>
  <c r="M1422" i="72"/>
  <c r="J1423" i="72"/>
  <c r="N1422" i="72" l="1"/>
  <c r="O1422" i="72" s="1"/>
  <c r="M1423" i="72"/>
  <c r="J1424" i="72"/>
  <c r="N1423" i="72" l="1"/>
  <c r="O1423" i="72" s="1"/>
  <c r="M1424" i="72"/>
  <c r="J1425" i="72"/>
  <c r="N1424" i="72" l="1"/>
  <c r="O1424" i="72" s="1"/>
  <c r="J1426" i="72"/>
  <c r="M1425" i="72"/>
  <c r="N1425" i="72" l="1"/>
  <c r="O1425" i="72" s="1"/>
  <c r="M1426" i="72"/>
  <c r="J1427" i="72"/>
  <c r="N1426" i="72" l="1"/>
  <c r="O1426" i="72" s="1"/>
  <c r="M1427" i="72"/>
  <c r="J1428" i="72"/>
  <c r="N1427" i="72" l="1"/>
  <c r="O1427" i="72" s="1"/>
  <c r="J1429" i="72"/>
  <c r="M1428" i="72"/>
  <c r="N1428" i="72" l="1"/>
  <c r="O1428" i="72" s="1"/>
  <c r="J1430" i="72"/>
  <c r="M1429" i="72"/>
  <c r="N1429" i="72" l="1"/>
  <c r="O1429" i="72" s="1"/>
  <c r="M1430" i="72"/>
  <c r="J1431" i="72"/>
  <c r="N1430" i="72" l="1"/>
  <c r="O1430" i="72" s="1"/>
  <c r="M1431" i="72"/>
  <c r="J1432" i="72"/>
  <c r="N1431" i="72" l="1"/>
  <c r="O1431" i="72" s="1"/>
  <c r="M1432" i="72"/>
  <c r="J1433" i="72"/>
  <c r="N1432" i="72" l="1"/>
  <c r="O1432" i="72" s="1"/>
  <c r="J1434" i="72"/>
  <c r="M1433" i="72"/>
  <c r="N1433" i="72" l="1"/>
  <c r="O1433" i="72" s="1"/>
  <c r="M1434" i="72"/>
  <c r="J1435" i="72"/>
  <c r="N1434" i="72" l="1"/>
  <c r="O1434" i="72" s="1"/>
  <c r="M1435" i="72"/>
  <c r="J1436" i="72"/>
  <c r="N1435" i="72" l="1"/>
  <c r="O1435" i="72" s="1"/>
  <c r="J1437" i="72"/>
  <c r="M1436" i="72"/>
  <c r="N1436" i="72" l="1"/>
  <c r="O1436" i="72" s="1"/>
  <c r="J1438" i="72"/>
  <c r="M1437" i="72"/>
  <c r="N1437" i="72" l="1"/>
  <c r="O1437" i="72" s="1"/>
  <c r="M1438" i="72"/>
  <c r="J1439" i="72"/>
  <c r="N1438" i="72" l="1"/>
  <c r="O1438" i="72" s="1"/>
  <c r="M1439" i="72"/>
  <c r="J1440" i="72"/>
  <c r="N1439" i="72" l="1"/>
  <c r="O1439" i="72" s="1"/>
  <c r="M1440" i="72"/>
  <c r="J1441" i="72"/>
  <c r="N1440" i="72" l="1"/>
  <c r="O1440" i="72" s="1"/>
  <c r="J1442" i="72"/>
  <c r="M1441" i="72"/>
  <c r="N1441" i="72" l="1"/>
  <c r="O1441" i="72" s="1"/>
  <c r="M1442" i="72"/>
  <c r="J1443" i="72"/>
  <c r="N1442" i="72" l="1"/>
  <c r="O1442" i="72" s="1"/>
  <c r="M1443" i="72"/>
  <c r="J1444" i="72"/>
  <c r="N1443" i="72" l="1"/>
  <c r="O1443" i="72" s="1"/>
  <c r="J1445" i="72"/>
  <c r="M1444" i="72"/>
  <c r="N1444" i="72" l="1"/>
  <c r="O1444" i="72" s="1"/>
  <c r="J1446" i="72"/>
  <c r="M1445" i="72"/>
  <c r="N1445" i="72" l="1"/>
  <c r="O1445" i="72" s="1"/>
  <c r="M1446" i="72"/>
  <c r="J1447" i="72"/>
  <c r="N1446" i="72" l="1"/>
  <c r="O1446" i="72" s="1"/>
  <c r="M1447" i="72"/>
  <c r="J1448" i="72"/>
  <c r="N1447" i="72" l="1"/>
  <c r="O1447" i="72" s="1"/>
  <c r="M1448" i="72"/>
  <c r="J1449" i="72"/>
  <c r="N1448" i="72" l="1"/>
  <c r="O1448" i="72" s="1"/>
  <c r="J1450" i="72"/>
  <c r="M1449" i="72"/>
  <c r="N1449" i="72" l="1"/>
  <c r="O1449" i="72" s="1"/>
  <c r="M1450" i="72"/>
  <c r="J1451" i="72"/>
  <c r="N1450" i="72" l="1"/>
  <c r="O1450" i="72" s="1"/>
  <c r="M1451" i="72"/>
  <c r="J1452" i="72"/>
  <c r="N1451" i="72" l="1"/>
  <c r="O1451" i="72" s="1"/>
  <c r="J1453" i="72"/>
  <c r="M1452" i="72"/>
  <c r="N1452" i="72" l="1"/>
  <c r="O1452" i="72" s="1"/>
  <c r="J1454" i="72"/>
  <c r="M1453" i="72"/>
  <c r="N1453" i="72" l="1"/>
  <c r="O1453" i="72" s="1"/>
  <c r="M1454" i="72"/>
  <c r="J1455" i="72"/>
  <c r="N1454" i="72" l="1"/>
  <c r="O1454" i="72" s="1"/>
  <c r="M1455" i="72"/>
  <c r="J1456" i="72"/>
  <c r="N1455" i="72" l="1"/>
  <c r="O1455" i="72" s="1"/>
  <c r="M1456" i="72"/>
  <c r="J1457" i="72"/>
  <c r="N1456" i="72" l="1"/>
  <c r="O1456" i="72" s="1"/>
  <c r="J1458" i="72"/>
  <c r="M1457" i="72"/>
  <c r="N1457" i="72" l="1"/>
  <c r="O1457" i="72" s="1"/>
  <c r="M1458" i="72"/>
  <c r="J1459" i="72"/>
  <c r="N1458" i="72" l="1"/>
  <c r="O1458" i="72" s="1"/>
  <c r="M1459" i="72"/>
  <c r="J1460" i="72"/>
  <c r="N1459" i="72" l="1"/>
  <c r="O1459" i="72" s="1"/>
  <c r="J1461" i="72"/>
  <c r="M1460" i="72"/>
  <c r="N1460" i="72" l="1"/>
  <c r="O1460" i="72" s="1"/>
  <c r="J1462" i="72"/>
  <c r="M1461" i="72"/>
  <c r="N1461" i="72" l="1"/>
  <c r="O1461" i="72" s="1"/>
  <c r="M1462" i="72"/>
  <c r="J1463" i="72"/>
  <c r="N1462" i="72" l="1"/>
  <c r="O1462" i="72" s="1"/>
  <c r="M1463" i="72"/>
  <c r="J1464" i="72"/>
  <c r="N1463" i="72" l="1"/>
  <c r="O1463" i="72" s="1"/>
  <c r="M1464" i="72"/>
  <c r="J1465" i="72"/>
  <c r="N1464" i="72" l="1"/>
  <c r="O1464" i="72" s="1"/>
  <c r="J1466" i="72"/>
  <c r="M1465" i="72"/>
  <c r="N1465" i="72" l="1"/>
  <c r="O1465" i="72" s="1"/>
  <c r="M1466" i="72"/>
  <c r="J1467" i="72"/>
  <c r="N1466" i="72" l="1"/>
  <c r="O1466" i="72" s="1"/>
  <c r="M1467" i="72"/>
  <c r="J1468" i="72"/>
  <c r="N1467" i="72" l="1"/>
  <c r="O1467" i="72" s="1"/>
  <c r="J1469" i="72"/>
  <c r="M1468" i="72"/>
  <c r="N1468" i="72" l="1"/>
  <c r="O1468" i="72" s="1"/>
  <c r="J1470" i="72"/>
  <c r="M1469" i="72"/>
  <c r="N1469" i="72" l="1"/>
  <c r="O1469" i="72" s="1"/>
  <c r="M1470" i="72"/>
  <c r="J1471" i="72"/>
  <c r="N1470" i="72" l="1"/>
  <c r="O1470" i="72" s="1"/>
  <c r="M1471" i="72"/>
  <c r="J1472" i="72"/>
  <c r="N1471" i="72" l="1"/>
  <c r="O1471" i="72" s="1"/>
  <c r="M1472" i="72"/>
  <c r="J1473" i="72"/>
  <c r="N1472" i="72" l="1"/>
  <c r="O1472" i="72" s="1"/>
  <c r="J1474" i="72"/>
  <c r="M1473" i="72"/>
  <c r="N1473" i="72" l="1"/>
  <c r="O1473" i="72" s="1"/>
  <c r="M1474" i="72"/>
  <c r="J1475" i="72"/>
  <c r="N1474" i="72" l="1"/>
  <c r="O1474" i="72" s="1"/>
  <c r="M1475" i="72"/>
  <c r="J1476" i="72"/>
  <c r="N1475" i="72" l="1"/>
  <c r="O1475" i="72" s="1"/>
  <c r="J1477" i="72"/>
  <c r="M1476" i="72"/>
  <c r="N1476" i="72" l="1"/>
  <c r="O1476" i="72" s="1"/>
  <c r="J1478" i="72"/>
  <c r="M1477" i="72"/>
  <c r="N1477" i="72" l="1"/>
  <c r="O1477" i="72" s="1"/>
  <c r="M1478" i="72"/>
  <c r="J1479" i="72"/>
  <c r="N1478" i="72" l="1"/>
  <c r="O1478" i="72" s="1"/>
  <c r="M1479" i="72"/>
  <c r="J1480" i="72"/>
  <c r="N1479" i="72" l="1"/>
  <c r="O1479" i="72" s="1"/>
  <c r="M1480" i="72"/>
  <c r="J1481" i="72"/>
  <c r="N1480" i="72" l="1"/>
  <c r="O1480" i="72" s="1"/>
  <c r="J1482" i="72"/>
  <c r="M1481" i="72"/>
  <c r="N1481" i="72" l="1"/>
  <c r="O1481" i="72" s="1"/>
  <c r="M1482" i="72"/>
  <c r="J1483" i="72"/>
  <c r="N1482" i="72" l="1"/>
  <c r="O1482" i="72" s="1"/>
  <c r="M1483" i="72"/>
  <c r="J1484" i="72"/>
  <c r="N1483" i="72" l="1"/>
  <c r="O1483" i="72" s="1"/>
  <c r="J1485" i="72"/>
  <c r="M1484" i="72"/>
  <c r="N1484" i="72" l="1"/>
  <c r="O1484" i="72" s="1"/>
  <c r="J1486" i="72"/>
  <c r="M1485" i="72"/>
  <c r="N1485" i="72" l="1"/>
  <c r="O1485" i="72" s="1"/>
  <c r="M1486" i="72"/>
  <c r="J1487" i="72"/>
  <c r="N1486" i="72" l="1"/>
  <c r="O1486" i="72" s="1"/>
  <c r="M1487" i="72"/>
  <c r="J1488" i="72"/>
  <c r="N1487" i="72" l="1"/>
  <c r="O1487" i="72" s="1"/>
  <c r="M1488" i="72"/>
  <c r="J1489" i="72"/>
  <c r="N1488" i="72" l="1"/>
  <c r="O1488" i="72" s="1"/>
  <c r="J1490" i="72"/>
  <c r="M1489" i="72"/>
  <c r="N1489" i="72" l="1"/>
  <c r="O1489" i="72" s="1"/>
  <c r="M1490" i="72"/>
  <c r="J1491" i="72"/>
  <c r="N1490" i="72" l="1"/>
  <c r="O1490" i="72" s="1"/>
  <c r="M1491" i="72"/>
  <c r="J1492" i="72"/>
  <c r="N1491" i="72" l="1"/>
  <c r="O1491" i="72" s="1"/>
  <c r="J1493" i="72"/>
  <c r="M1492" i="72"/>
  <c r="N1492" i="72" l="1"/>
  <c r="O1492" i="72" s="1"/>
  <c r="J1494" i="72"/>
  <c r="M1493" i="72"/>
  <c r="N1493" i="72" l="1"/>
  <c r="O1493" i="72" s="1"/>
  <c r="M1494" i="72"/>
  <c r="J1495" i="72"/>
  <c r="N1494" i="72" l="1"/>
  <c r="O1494" i="72" s="1"/>
  <c r="M1495" i="72"/>
  <c r="J1496" i="72"/>
  <c r="N1495" i="72" l="1"/>
  <c r="O1495" i="72" s="1"/>
  <c r="M1496" i="72"/>
  <c r="J1497" i="72"/>
  <c r="N1496" i="72" l="1"/>
  <c r="O1496" i="72" s="1"/>
  <c r="J1498" i="72"/>
  <c r="M1497" i="72"/>
  <c r="N1497" i="72" l="1"/>
  <c r="O1497" i="72" s="1"/>
  <c r="M1498" i="72"/>
  <c r="J1499" i="72"/>
  <c r="N1498" i="72" l="1"/>
  <c r="O1498" i="72" s="1"/>
  <c r="M1499" i="72"/>
  <c r="J1500" i="72"/>
  <c r="N1499" i="72" l="1"/>
  <c r="O1499" i="72" s="1"/>
  <c r="J1501" i="72"/>
  <c r="M1500" i="72"/>
  <c r="N1500" i="72" l="1"/>
  <c r="O1500" i="72" s="1"/>
  <c r="J1502" i="72"/>
  <c r="M1501" i="72"/>
  <c r="N1501" i="72" l="1"/>
  <c r="O1501" i="72" s="1"/>
  <c r="M1502" i="72"/>
  <c r="J1503" i="72"/>
  <c r="N1502" i="72" l="1"/>
  <c r="O1502" i="72" s="1"/>
  <c r="M1503" i="72"/>
  <c r="J1504" i="72"/>
  <c r="N1503" i="72" l="1"/>
  <c r="O1503" i="72" s="1"/>
  <c r="M1504" i="72"/>
  <c r="J1505" i="72"/>
  <c r="N1504" i="72" l="1"/>
  <c r="O1504" i="72" s="1"/>
  <c r="J1506" i="72"/>
  <c r="M1505" i="72"/>
  <c r="N1505" i="72" l="1"/>
  <c r="O1505" i="72" s="1"/>
  <c r="M1506" i="72"/>
  <c r="J1507" i="72"/>
  <c r="N1506" i="72" l="1"/>
  <c r="O1506" i="72" s="1"/>
  <c r="M1507" i="72"/>
  <c r="J1508" i="72"/>
  <c r="N1507" i="72" l="1"/>
  <c r="O1507" i="72" s="1"/>
  <c r="J1509" i="72"/>
  <c r="M1508" i="72"/>
  <c r="N1508" i="72" l="1"/>
  <c r="O1508" i="72" s="1"/>
  <c r="J1510" i="72"/>
  <c r="M1509" i="72"/>
  <c r="N1509" i="72" l="1"/>
  <c r="O1509" i="72" s="1"/>
  <c r="M1510" i="72"/>
  <c r="J1511" i="72"/>
  <c r="N1510" i="72" l="1"/>
  <c r="O1510" i="72" s="1"/>
  <c r="M1511" i="72"/>
  <c r="J1512" i="72"/>
  <c r="N1511" i="72" l="1"/>
  <c r="O1511" i="72" s="1"/>
  <c r="M1512" i="72"/>
  <c r="J1513" i="72"/>
  <c r="N1512" i="72" l="1"/>
  <c r="O1512" i="72" s="1"/>
  <c r="J1514" i="72"/>
  <c r="M1513" i="72"/>
  <c r="N1513" i="72" l="1"/>
  <c r="O1513" i="72" s="1"/>
  <c r="M1514" i="72"/>
  <c r="J1515" i="72"/>
  <c r="N1514" i="72" l="1"/>
  <c r="O1514" i="72" s="1"/>
  <c r="M1515" i="72"/>
  <c r="J1516" i="72"/>
  <c r="N1515" i="72" l="1"/>
  <c r="O1515" i="72" s="1"/>
  <c r="J1517" i="72"/>
  <c r="M1516" i="72"/>
  <c r="N1516" i="72" l="1"/>
  <c r="O1516" i="72" s="1"/>
  <c r="J1518" i="72"/>
  <c r="M1517" i="72"/>
  <c r="N1517" i="72" l="1"/>
  <c r="O1517" i="72" s="1"/>
  <c r="M1518" i="72"/>
  <c r="J1519" i="72"/>
  <c r="N1518" i="72" l="1"/>
  <c r="O1518" i="72" s="1"/>
  <c r="M1519" i="72"/>
  <c r="J1520" i="72"/>
  <c r="N1519" i="72" l="1"/>
  <c r="O1519" i="72" s="1"/>
  <c r="M1520" i="72"/>
  <c r="J1521" i="72"/>
  <c r="N1520" i="72" l="1"/>
  <c r="O1520" i="72" s="1"/>
  <c r="J1522" i="72"/>
  <c r="M1521" i="72"/>
  <c r="N1521" i="72" l="1"/>
  <c r="O1521" i="72" s="1"/>
  <c r="M1522" i="72"/>
  <c r="J1523" i="72"/>
  <c r="N1522" i="72" l="1"/>
  <c r="O1522" i="72" s="1"/>
  <c r="M1523" i="72"/>
  <c r="J1524" i="72"/>
  <c r="N1523" i="72" l="1"/>
  <c r="O1523" i="72" s="1"/>
  <c r="J1525" i="72"/>
  <c r="M1524" i="72"/>
  <c r="N1524" i="72" l="1"/>
  <c r="O1524" i="72" s="1"/>
  <c r="J1526" i="72"/>
  <c r="M1525" i="72"/>
  <c r="N1525" i="72" l="1"/>
  <c r="O1525" i="72" s="1"/>
  <c r="M1526" i="72"/>
  <c r="J1527" i="72"/>
  <c r="N1526" i="72" l="1"/>
  <c r="O1526" i="72" s="1"/>
  <c r="M1527" i="72"/>
  <c r="J1528" i="72"/>
  <c r="N1527" i="72" l="1"/>
  <c r="O1527" i="72" s="1"/>
  <c r="M1528" i="72"/>
  <c r="J1529" i="72"/>
  <c r="N1528" i="72" l="1"/>
  <c r="O1528" i="72" s="1"/>
  <c r="J1530" i="72"/>
  <c r="M1529" i="72"/>
  <c r="N1529" i="72" l="1"/>
  <c r="O1529" i="72" s="1"/>
  <c r="M1530" i="72"/>
  <c r="J1531" i="72"/>
  <c r="N1530" i="72" l="1"/>
  <c r="O1530" i="72" s="1"/>
  <c r="M1531" i="72"/>
  <c r="J1532" i="72"/>
  <c r="N1531" i="72" l="1"/>
  <c r="O1531" i="72" s="1"/>
  <c r="J1533" i="72"/>
  <c r="M1532" i="72"/>
  <c r="N1532" i="72" l="1"/>
  <c r="O1532" i="72" s="1"/>
  <c r="M1533" i="72"/>
  <c r="J1534" i="72"/>
  <c r="N1533" i="72" l="1"/>
  <c r="O1533" i="72" s="1"/>
  <c r="M1534" i="72"/>
  <c r="J1535" i="72"/>
  <c r="N1534" i="72" l="1"/>
  <c r="O1534" i="72" s="1"/>
  <c r="M1535" i="72"/>
  <c r="J1536" i="72"/>
  <c r="N1535" i="72" l="1"/>
  <c r="O1535" i="72" s="1"/>
  <c r="M1536" i="72"/>
  <c r="J1537" i="72"/>
  <c r="N1536" i="72" l="1"/>
  <c r="O1536" i="72" s="1"/>
  <c r="J1538" i="72"/>
  <c r="M1537" i="72"/>
  <c r="N1537" i="72" l="1"/>
  <c r="O1537" i="72" s="1"/>
  <c r="M1538" i="72"/>
  <c r="J1539" i="72"/>
  <c r="N1538" i="72" l="1"/>
  <c r="O1538" i="72" s="1"/>
  <c r="M1539" i="72"/>
  <c r="J1540" i="72"/>
  <c r="N1539" i="72" l="1"/>
  <c r="O1539" i="72" s="1"/>
  <c r="J1541" i="72"/>
  <c r="M1540" i="72"/>
  <c r="N1540" i="72" l="1"/>
  <c r="O1540" i="72" s="1"/>
  <c r="M1541" i="72"/>
  <c r="J1542" i="72"/>
  <c r="N1541" i="72" l="1"/>
  <c r="O1541" i="72" s="1"/>
  <c r="J1543" i="72"/>
  <c r="M1542" i="72"/>
  <c r="N1542" i="72" l="1"/>
  <c r="O1542" i="72" s="1"/>
  <c r="M1543" i="72"/>
  <c r="J1544" i="72"/>
  <c r="N1543" i="72" l="1"/>
  <c r="O1543" i="72" s="1"/>
  <c r="M1544" i="72"/>
  <c r="J1545" i="72"/>
  <c r="N1544" i="72" l="1"/>
  <c r="O1544" i="72" s="1"/>
  <c r="J1546" i="72"/>
  <c r="M1545" i="72"/>
  <c r="N1545" i="72" l="1"/>
  <c r="O1545" i="72" s="1"/>
  <c r="M1546" i="72"/>
  <c r="J1547" i="72"/>
  <c r="N1546" i="72" l="1"/>
  <c r="O1546" i="72" s="1"/>
  <c r="M1547" i="72"/>
  <c r="J1548" i="72"/>
  <c r="N1547" i="72" l="1"/>
  <c r="O1547" i="72" s="1"/>
  <c r="J1549" i="72"/>
  <c r="M1548" i="72"/>
  <c r="N1548" i="72" l="1"/>
  <c r="O1548" i="72" s="1"/>
  <c r="M1549" i="72"/>
  <c r="J1550" i="72"/>
  <c r="N1549" i="72" l="1"/>
  <c r="O1549" i="72" s="1"/>
  <c r="M1550" i="72"/>
  <c r="J1551" i="72"/>
  <c r="N1550" i="72" l="1"/>
  <c r="O1550" i="72" s="1"/>
  <c r="M1551" i="72"/>
  <c r="J1552" i="72"/>
  <c r="N1551" i="72" l="1"/>
  <c r="O1551" i="72" s="1"/>
  <c r="M1552" i="72"/>
  <c r="J1553" i="72"/>
  <c r="N1552" i="72" l="1"/>
  <c r="O1552" i="72" s="1"/>
  <c r="J1554" i="72"/>
  <c r="M1553" i="72"/>
  <c r="N1553" i="72" l="1"/>
  <c r="O1553" i="72" s="1"/>
  <c r="M1554" i="72"/>
  <c r="J1555" i="72"/>
  <c r="N1554" i="72" l="1"/>
  <c r="O1554" i="72" s="1"/>
  <c r="M1555" i="72"/>
  <c r="J1556" i="72"/>
  <c r="N1555" i="72" l="1"/>
  <c r="O1555" i="72" s="1"/>
  <c r="J1557" i="72"/>
  <c r="M1556" i="72"/>
  <c r="N1556" i="72" l="1"/>
  <c r="O1556" i="72" s="1"/>
  <c r="M1557" i="72"/>
  <c r="J1558" i="72"/>
  <c r="N1557" i="72" l="1"/>
  <c r="O1557" i="72" s="1"/>
  <c r="J1559" i="72"/>
  <c r="M1558" i="72"/>
  <c r="N1558" i="72" l="1"/>
  <c r="O1558" i="72" s="1"/>
  <c r="M1559" i="72"/>
  <c r="J1560" i="72"/>
  <c r="N1559" i="72" l="1"/>
  <c r="O1559" i="72" s="1"/>
  <c r="M1560" i="72"/>
  <c r="J1561" i="72"/>
  <c r="N1560" i="72" l="1"/>
  <c r="O1560" i="72" s="1"/>
  <c r="J1562" i="72"/>
  <c r="M1561" i="72"/>
  <c r="N1561" i="72" l="1"/>
  <c r="O1561" i="72" s="1"/>
  <c r="M1562" i="72"/>
  <c r="J1563" i="72"/>
  <c r="N1562" i="72" l="1"/>
  <c r="O1562" i="72" s="1"/>
  <c r="M1563" i="72"/>
  <c r="J1564" i="72"/>
  <c r="N1563" i="72" l="1"/>
  <c r="O1563" i="72" s="1"/>
  <c r="J1565" i="72"/>
  <c r="M1564" i="72"/>
  <c r="N1564" i="72" l="1"/>
  <c r="O1564" i="72" s="1"/>
  <c r="J1566" i="72"/>
  <c r="M1565" i="72"/>
  <c r="N1565" i="72" l="1"/>
  <c r="O1565" i="72" s="1"/>
  <c r="M1566" i="72"/>
  <c r="J1567" i="72"/>
  <c r="N1566" i="72" l="1"/>
  <c r="O1566" i="72" s="1"/>
  <c r="M1567" i="72"/>
  <c r="J1568" i="72"/>
  <c r="N1567" i="72" l="1"/>
  <c r="O1567" i="72" s="1"/>
  <c r="M1568" i="72"/>
  <c r="J1569" i="72"/>
  <c r="N1568" i="72" l="1"/>
  <c r="O1568" i="72" s="1"/>
  <c r="J1570" i="72"/>
  <c r="M1569" i="72"/>
  <c r="N1569" i="72" l="1"/>
  <c r="O1569" i="72" s="1"/>
  <c r="M1570" i="72"/>
  <c r="J1571" i="72"/>
  <c r="N1570" i="72" l="1"/>
  <c r="O1570" i="72" s="1"/>
  <c r="M1571" i="72"/>
  <c r="J1572" i="72"/>
  <c r="N1571" i="72" l="1"/>
  <c r="O1571" i="72" s="1"/>
  <c r="J1573" i="72"/>
  <c r="M1572" i="72"/>
  <c r="N1572" i="72" l="1"/>
  <c r="O1572" i="72" s="1"/>
  <c r="M1573" i="72"/>
  <c r="J1574" i="72"/>
  <c r="N1573" i="72" l="1"/>
  <c r="O1573" i="72" s="1"/>
  <c r="M1574" i="72"/>
  <c r="J1575" i="72"/>
  <c r="N1574" i="72" l="1"/>
  <c r="O1574" i="72" s="1"/>
  <c r="M1575" i="72"/>
  <c r="J1576" i="72"/>
  <c r="N1575" i="72" l="1"/>
  <c r="O1575" i="72" s="1"/>
  <c r="M1576" i="72"/>
  <c r="J1577" i="72"/>
  <c r="N1576" i="72" l="1"/>
  <c r="O1576" i="72" s="1"/>
  <c r="J1578" i="72"/>
  <c r="M1577" i="72"/>
  <c r="N1577" i="72" l="1"/>
  <c r="O1577" i="72" s="1"/>
  <c r="M1578" i="72"/>
  <c r="J1579" i="72"/>
  <c r="N1578" i="72" l="1"/>
  <c r="O1578" i="72" s="1"/>
  <c r="M1579" i="72"/>
  <c r="J1580" i="72"/>
  <c r="N1579" i="72" l="1"/>
  <c r="O1579" i="72" s="1"/>
  <c r="J1581" i="72"/>
  <c r="M1580" i="72"/>
  <c r="N1580" i="72" l="1"/>
  <c r="O1580" i="72" s="1"/>
  <c r="M1581" i="72"/>
  <c r="J1582" i="72"/>
  <c r="N1581" i="72" l="1"/>
  <c r="O1581" i="72" s="1"/>
  <c r="J1583" i="72"/>
  <c r="M1582" i="72"/>
  <c r="N1582" i="72" l="1"/>
  <c r="O1582" i="72" s="1"/>
  <c r="M1583" i="72"/>
  <c r="J1584" i="72"/>
  <c r="N1583" i="72" l="1"/>
  <c r="O1583" i="72" s="1"/>
  <c r="M1584" i="72"/>
  <c r="J1585" i="72"/>
  <c r="N1584" i="72" l="1"/>
  <c r="O1584" i="72" s="1"/>
  <c r="J1586" i="72"/>
  <c r="M1585" i="72"/>
  <c r="N1585" i="72" l="1"/>
  <c r="O1585" i="72" s="1"/>
  <c r="M1586" i="72"/>
  <c r="J1587" i="72"/>
  <c r="N1586" i="72" l="1"/>
  <c r="O1586" i="72" s="1"/>
  <c r="M1587" i="72"/>
  <c r="J1588" i="72"/>
  <c r="N1587" i="72" l="1"/>
  <c r="O1587" i="72" s="1"/>
  <c r="J1589" i="72"/>
  <c r="M1588" i="72"/>
  <c r="N1588" i="72" l="1"/>
  <c r="O1588" i="72" s="1"/>
  <c r="M1589" i="72"/>
  <c r="J1590" i="72"/>
  <c r="N1589" i="72" l="1"/>
  <c r="O1589" i="72" s="1"/>
  <c r="M1590" i="72"/>
  <c r="J1591" i="72"/>
  <c r="N1590" i="72" l="1"/>
  <c r="O1590" i="72" s="1"/>
  <c r="M1591" i="72"/>
  <c r="J1592" i="72"/>
  <c r="N1591" i="72" l="1"/>
  <c r="O1591" i="72" s="1"/>
  <c r="M1592" i="72"/>
  <c r="J1593" i="72"/>
  <c r="N1592" i="72" l="1"/>
  <c r="O1592" i="72" s="1"/>
  <c r="J1594" i="72"/>
  <c r="M1593" i="72"/>
  <c r="N1593" i="72" l="1"/>
  <c r="O1593" i="72" s="1"/>
  <c r="J1595" i="72"/>
  <c r="M1594" i="72"/>
  <c r="N1594" i="72" l="1"/>
  <c r="O1594" i="72" s="1"/>
  <c r="M1595" i="72"/>
  <c r="J1596" i="72"/>
  <c r="N1595" i="72" l="1"/>
  <c r="O1595" i="72" s="1"/>
  <c r="M1596" i="72"/>
  <c r="J1597" i="72"/>
  <c r="N1596" i="72" l="1"/>
  <c r="O1596" i="72" s="1"/>
  <c r="M1597" i="72"/>
  <c r="J1598" i="72"/>
  <c r="N1597" i="72" l="1"/>
  <c r="O1597" i="72" s="1"/>
  <c r="J1599" i="72"/>
  <c r="M1598" i="72"/>
  <c r="N1598" i="72" l="1"/>
  <c r="O1598" i="72" s="1"/>
  <c r="M1599" i="72"/>
  <c r="J1600" i="72"/>
  <c r="N1599" i="72" l="1"/>
  <c r="O1599" i="72" s="1"/>
  <c r="M1600" i="72"/>
  <c r="J1601" i="72"/>
  <c r="N1600" i="72" l="1"/>
  <c r="O1600" i="72" s="1"/>
  <c r="J1602" i="72"/>
  <c r="M1601" i="72"/>
  <c r="N1601" i="72" l="1"/>
  <c r="O1601" i="72" s="1"/>
  <c r="J1603" i="72"/>
  <c r="M1602" i="72"/>
  <c r="N1602" i="72" l="1"/>
  <c r="O1602" i="72" s="1"/>
  <c r="M1603" i="72"/>
  <c r="J1604" i="72"/>
  <c r="N1603" i="72" l="1"/>
  <c r="O1603" i="72" s="1"/>
  <c r="M1604" i="72"/>
  <c r="J1605" i="72"/>
  <c r="N1604" i="72" l="1"/>
  <c r="O1604" i="72" s="1"/>
  <c r="M1605" i="72"/>
  <c r="J1606" i="72"/>
  <c r="N1605" i="72" l="1"/>
  <c r="O1605" i="72" s="1"/>
  <c r="J1607" i="72"/>
  <c r="M1606" i="72"/>
  <c r="N1606" i="72" l="1"/>
  <c r="O1606" i="72" s="1"/>
  <c r="M1607" i="72"/>
  <c r="J1608" i="72"/>
  <c r="N1607" i="72" l="1"/>
  <c r="O1607" i="72" s="1"/>
  <c r="M1608" i="72"/>
  <c r="J1609" i="72"/>
  <c r="N1608" i="72" l="1"/>
  <c r="O1608" i="72" s="1"/>
  <c r="J1610" i="72"/>
  <c r="M1609" i="72"/>
  <c r="N1609" i="72" l="1"/>
  <c r="O1609" i="72" s="1"/>
  <c r="J1611" i="72"/>
  <c r="M1610" i="72"/>
  <c r="N1610" i="72" l="1"/>
  <c r="O1610" i="72" s="1"/>
  <c r="M1611" i="72"/>
  <c r="J1612" i="72"/>
  <c r="N1611" i="72" l="1"/>
  <c r="O1611" i="72" s="1"/>
  <c r="M1612" i="72"/>
  <c r="J1613" i="72"/>
  <c r="N1612" i="72" l="1"/>
  <c r="O1612" i="72" s="1"/>
  <c r="M1613" i="72"/>
  <c r="J1614" i="72"/>
  <c r="N1613" i="72" l="1"/>
  <c r="O1613" i="72" s="1"/>
  <c r="J1615" i="72"/>
  <c r="M1614" i="72"/>
  <c r="N1614" i="72" l="1"/>
  <c r="O1614" i="72" s="1"/>
  <c r="M1615" i="72"/>
  <c r="J1616" i="72"/>
  <c r="N1615" i="72" l="1"/>
  <c r="O1615" i="72" s="1"/>
  <c r="M1616" i="72"/>
  <c r="J1617" i="72"/>
  <c r="N1616" i="72" l="1"/>
  <c r="O1616" i="72" s="1"/>
  <c r="J1618" i="72"/>
  <c r="M1617" i="72"/>
  <c r="N1617" i="72" l="1"/>
  <c r="O1617" i="72" s="1"/>
  <c r="J1619" i="72"/>
  <c r="M1618" i="72"/>
  <c r="N1618" i="72" l="1"/>
  <c r="O1618" i="72" s="1"/>
  <c r="M1619" i="72"/>
  <c r="J1620" i="72"/>
  <c r="N1619" i="72" l="1"/>
  <c r="O1619" i="72" s="1"/>
  <c r="M1620" i="72"/>
  <c r="J1621" i="72"/>
  <c r="N1620" i="72" l="1"/>
  <c r="O1620" i="72" s="1"/>
  <c r="M1621" i="72"/>
  <c r="J1622" i="72"/>
  <c r="N1621" i="72" l="1"/>
  <c r="O1621" i="72" s="1"/>
  <c r="J1623" i="72"/>
  <c r="M1622" i="72"/>
  <c r="N1622" i="72" l="1"/>
  <c r="O1622" i="72" s="1"/>
  <c r="M1623" i="72"/>
  <c r="J1624" i="72"/>
  <c r="N1623" i="72" l="1"/>
  <c r="O1623" i="72" s="1"/>
  <c r="M1624" i="72"/>
  <c r="J1625" i="72"/>
  <c r="N1624" i="72" l="1"/>
  <c r="O1624" i="72" s="1"/>
  <c r="J1626" i="72"/>
  <c r="M1625" i="72"/>
  <c r="N1625" i="72" l="1"/>
  <c r="O1625" i="72" s="1"/>
  <c r="J1627" i="72"/>
  <c r="M1626" i="72"/>
  <c r="N1626" i="72" l="1"/>
  <c r="O1626" i="72" s="1"/>
  <c r="M1627" i="72"/>
  <c r="J1628" i="72"/>
  <c r="N1627" i="72" l="1"/>
  <c r="O1627" i="72" s="1"/>
  <c r="M1628" i="72"/>
  <c r="J1629" i="72"/>
  <c r="N1628" i="72" l="1"/>
  <c r="O1628" i="72" s="1"/>
  <c r="M1629" i="72"/>
  <c r="J1630" i="72"/>
  <c r="N1629" i="72" l="1"/>
  <c r="O1629" i="72" s="1"/>
  <c r="J1631" i="72"/>
  <c r="M1630" i="72"/>
  <c r="N1630" i="72" l="1"/>
  <c r="O1630" i="72" s="1"/>
  <c r="M1631" i="72"/>
  <c r="J1632" i="72"/>
  <c r="N1631" i="72" l="1"/>
  <c r="O1631" i="72" s="1"/>
  <c r="M1632" i="72"/>
  <c r="J1633" i="72"/>
  <c r="N1632" i="72" l="1"/>
  <c r="O1632" i="72" s="1"/>
  <c r="J1634" i="72"/>
  <c r="M1633" i="72"/>
  <c r="N1633" i="72" l="1"/>
  <c r="O1633" i="72" s="1"/>
  <c r="J1635" i="72"/>
  <c r="M1634" i="72"/>
  <c r="N1634" i="72" l="1"/>
  <c r="O1634" i="72" s="1"/>
  <c r="M1635" i="72"/>
  <c r="J1636" i="72"/>
  <c r="N1635" i="72" l="1"/>
  <c r="O1635" i="72" s="1"/>
  <c r="M1636" i="72"/>
  <c r="J1637" i="72"/>
  <c r="N1636" i="72" l="1"/>
  <c r="O1636" i="72" s="1"/>
  <c r="M1637" i="72"/>
  <c r="J1638" i="72"/>
  <c r="N1637" i="72" l="1"/>
  <c r="O1637" i="72" s="1"/>
  <c r="J1639" i="72"/>
  <c r="M1638" i="72"/>
  <c r="N1638" i="72" l="1"/>
  <c r="O1638" i="72" s="1"/>
  <c r="M1639" i="72"/>
  <c r="J1640" i="72"/>
  <c r="N1639" i="72" l="1"/>
  <c r="O1639" i="72" s="1"/>
  <c r="M1640" i="72"/>
  <c r="J1641" i="72"/>
  <c r="N1640" i="72" l="1"/>
  <c r="O1640" i="72" s="1"/>
  <c r="J1642" i="72"/>
  <c r="M1641" i="72"/>
  <c r="N1641" i="72" l="1"/>
  <c r="O1641" i="72" s="1"/>
  <c r="J1643" i="72"/>
  <c r="M1642" i="72"/>
  <c r="N1642" i="72" l="1"/>
  <c r="O1642" i="72" s="1"/>
  <c r="M1643" i="72"/>
  <c r="J1644" i="72"/>
  <c r="N1643" i="72" l="1"/>
  <c r="O1643" i="72" s="1"/>
  <c r="M1644" i="72"/>
  <c r="J1645" i="72"/>
  <c r="N1644" i="72" l="1"/>
  <c r="O1644" i="72" s="1"/>
  <c r="M1645" i="72"/>
  <c r="J1646" i="72"/>
  <c r="N1645" i="72" l="1"/>
  <c r="O1645" i="72" s="1"/>
  <c r="J1647" i="72"/>
  <c r="M1646" i="72"/>
  <c r="N1646" i="72" l="1"/>
  <c r="O1646" i="72" s="1"/>
  <c r="M1647" i="72"/>
  <c r="J1648" i="72"/>
  <c r="N1647" i="72" l="1"/>
  <c r="O1647" i="72" s="1"/>
  <c r="M1648" i="72"/>
  <c r="J1649" i="72"/>
  <c r="N1648" i="72" l="1"/>
  <c r="O1648" i="72" s="1"/>
  <c r="J1650" i="72"/>
  <c r="M1649" i="72"/>
  <c r="N1649" i="72" l="1"/>
  <c r="O1649" i="72" s="1"/>
  <c r="J1651" i="72"/>
  <c r="M1650" i="72"/>
  <c r="N1650" i="72" l="1"/>
  <c r="O1650" i="72" s="1"/>
  <c r="M1651" i="72"/>
  <c r="J1652" i="72"/>
  <c r="N1651" i="72" l="1"/>
  <c r="O1651" i="72" s="1"/>
  <c r="M1652" i="72"/>
  <c r="J1653" i="72"/>
  <c r="N1652" i="72" l="1"/>
  <c r="O1652" i="72" s="1"/>
  <c r="M1653" i="72"/>
  <c r="J1654" i="72"/>
  <c r="N1653" i="72" l="1"/>
  <c r="O1653" i="72" s="1"/>
  <c r="J1655" i="72"/>
  <c r="M1654" i="72"/>
  <c r="N1654" i="72" l="1"/>
  <c r="O1654" i="72" s="1"/>
  <c r="M1655" i="72"/>
  <c r="J1656" i="72"/>
  <c r="N1655" i="72" l="1"/>
  <c r="O1655" i="72" s="1"/>
  <c r="M1656" i="72"/>
  <c r="J1657" i="72"/>
  <c r="N1656" i="72" l="1"/>
  <c r="O1656" i="72" s="1"/>
  <c r="J1658" i="72"/>
  <c r="M1657" i="72"/>
  <c r="N1657" i="72" l="1"/>
  <c r="O1657" i="72" s="1"/>
  <c r="J1659" i="72"/>
  <c r="M1658" i="72"/>
  <c r="N1658" i="72" l="1"/>
  <c r="O1658" i="72" s="1"/>
  <c r="M1659" i="72"/>
  <c r="J1660" i="72"/>
  <c r="N1659" i="72" l="1"/>
  <c r="O1659" i="72" s="1"/>
  <c r="M1660" i="72"/>
  <c r="J1661" i="72"/>
  <c r="N1660" i="72" l="1"/>
  <c r="O1660" i="72" s="1"/>
  <c r="M1661" i="72"/>
  <c r="J1662" i="72"/>
  <c r="N1661" i="72" l="1"/>
  <c r="O1661" i="72" s="1"/>
  <c r="J1663" i="72"/>
  <c r="M1662" i="72"/>
  <c r="N1662" i="72" l="1"/>
  <c r="O1662" i="72" s="1"/>
  <c r="M1663" i="72"/>
  <c r="J1664" i="72"/>
  <c r="N1663" i="72" l="1"/>
  <c r="O1663" i="72" s="1"/>
  <c r="M1664" i="72"/>
  <c r="J1665" i="72"/>
  <c r="N1664" i="72" l="1"/>
  <c r="O1664" i="72" s="1"/>
  <c r="J1666" i="72"/>
  <c r="M1665" i="72"/>
  <c r="N1665" i="72" l="1"/>
  <c r="O1665" i="72" s="1"/>
  <c r="J1667" i="72"/>
  <c r="M1666" i="72"/>
  <c r="N1666" i="72" l="1"/>
  <c r="O1666" i="72" s="1"/>
  <c r="M1667" i="72"/>
  <c r="J1668" i="72"/>
  <c r="N1667" i="72" l="1"/>
  <c r="O1667" i="72" s="1"/>
  <c r="M1668" i="72"/>
  <c r="J1669" i="72"/>
  <c r="N1668" i="72" l="1"/>
  <c r="O1668" i="72" s="1"/>
  <c r="M1669" i="72"/>
  <c r="J1670" i="72"/>
  <c r="N1669" i="72" l="1"/>
  <c r="O1669" i="72" s="1"/>
  <c r="J1671" i="72"/>
  <c r="M1670" i="72"/>
  <c r="N1670" i="72" l="1"/>
  <c r="O1670" i="72" s="1"/>
  <c r="M1671" i="72"/>
  <c r="J1672" i="72"/>
  <c r="N1671" i="72" l="1"/>
  <c r="O1671" i="72" s="1"/>
  <c r="M1672" i="72"/>
  <c r="J1673" i="72"/>
  <c r="N1672" i="72" l="1"/>
  <c r="O1672" i="72" s="1"/>
  <c r="J1674" i="72"/>
  <c r="M1673" i="72"/>
  <c r="N1673" i="72" l="1"/>
  <c r="O1673" i="72" s="1"/>
  <c r="J1675" i="72"/>
  <c r="M1674" i="72"/>
  <c r="N1674" i="72" l="1"/>
  <c r="O1674" i="72" s="1"/>
  <c r="M1675" i="72"/>
  <c r="J1676" i="72"/>
  <c r="N1675" i="72" l="1"/>
  <c r="O1675" i="72" s="1"/>
  <c r="M1676" i="72"/>
  <c r="J1677" i="72"/>
  <c r="N1676" i="72" l="1"/>
  <c r="O1676" i="72" s="1"/>
  <c r="M1677" i="72"/>
  <c r="J1678" i="72"/>
  <c r="N1677" i="72" l="1"/>
  <c r="O1677" i="72" s="1"/>
  <c r="J1679" i="72"/>
  <c r="M1678" i="72"/>
  <c r="N1678" i="72" l="1"/>
  <c r="O1678" i="72" s="1"/>
  <c r="M1679" i="72"/>
  <c r="J1680" i="72"/>
  <c r="N1679" i="72" l="1"/>
  <c r="O1679" i="72" s="1"/>
  <c r="M1680" i="72"/>
  <c r="J1681" i="72"/>
  <c r="N1680" i="72" l="1"/>
  <c r="O1680" i="72" s="1"/>
  <c r="J1682" i="72"/>
  <c r="M1681" i="72"/>
  <c r="N1681" i="72" l="1"/>
  <c r="O1681" i="72" s="1"/>
  <c r="J1683" i="72"/>
  <c r="M1682" i="72"/>
  <c r="N1682" i="72" l="1"/>
  <c r="O1682" i="72" s="1"/>
  <c r="M1683" i="72"/>
  <c r="J1684" i="72"/>
  <c r="N1683" i="72" l="1"/>
  <c r="O1683" i="72" s="1"/>
  <c r="M1684" i="72"/>
  <c r="J1685" i="72"/>
  <c r="N1684" i="72" l="1"/>
  <c r="O1684" i="72" s="1"/>
  <c r="M1685" i="72"/>
  <c r="J1686" i="72"/>
  <c r="N1685" i="72" l="1"/>
  <c r="O1685" i="72" s="1"/>
  <c r="J1687" i="72"/>
  <c r="M1686" i="72"/>
  <c r="N1686" i="72" l="1"/>
  <c r="O1686" i="72" s="1"/>
  <c r="M1687" i="72"/>
  <c r="J1688" i="72"/>
  <c r="N1687" i="72" l="1"/>
  <c r="O1687" i="72" s="1"/>
  <c r="M1688" i="72"/>
  <c r="J1689" i="72"/>
  <c r="N1688" i="72" l="1"/>
  <c r="O1688" i="72" s="1"/>
  <c r="J1690" i="72"/>
  <c r="M1689" i="72"/>
  <c r="N1689" i="72" l="1"/>
  <c r="O1689" i="72" s="1"/>
  <c r="J1691" i="72"/>
  <c r="M1690" i="72"/>
  <c r="N1690" i="72" l="1"/>
  <c r="O1690" i="72" s="1"/>
  <c r="M1691" i="72"/>
  <c r="J1692" i="72"/>
  <c r="N1691" i="72" l="1"/>
  <c r="O1691" i="72" s="1"/>
  <c r="M1692" i="72"/>
  <c r="J1693" i="72"/>
  <c r="N1692" i="72" l="1"/>
  <c r="O1692" i="72" s="1"/>
  <c r="M1693" i="72"/>
  <c r="J1694" i="72"/>
  <c r="N1693" i="72" l="1"/>
  <c r="O1693" i="72" s="1"/>
  <c r="J1695" i="72"/>
  <c r="M1694" i="72"/>
  <c r="N1694" i="72" l="1"/>
  <c r="O1694" i="72" s="1"/>
  <c r="M1695" i="72"/>
  <c r="J1696" i="72"/>
  <c r="N1695" i="72" l="1"/>
  <c r="O1695" i="72" s="1"/>
  <c r="M1696" i="72"/>
  <c r="J1697" i="72"/>
  <c r="N1696" i="72" l="1"/>
  <c r="O1696" i="72" s="1"/>
  <c r="J1698" i="72"/>
  <c r="M1697" i="72"/>
  <c r="N1697" i="72" l="1"/>
  <c r="O1697" i="72" s="1"/>
  <c r="J1699" i="72"/>
  <c r="M1698" i="72"/>
  <c r="N1698" i="72" l="1"/>
  <c r="O1698" i="72" s="1"/>
  <c r="M1699" i="72"/>
  <c r="J1700" i="72"/>
  <c r="N1699" i="72" l="1"/>
  <c r="O1699" i="72" s="1"/>
  <c r="M1700" i="72"/>
  <c r="J1701" i="72"/>
  <c r="N1700" i="72" l="1"/>
  <c r="O1700" i="72" s="1"/>
  <c r="M1701" i="72"/>
  <c r="J1702" i="72"/>
  <c r="N1701" i="72" l="1"/>
  <c r="O1701" i="72" s="1"/>
  <c r="J1703" i="72"/>
  <c r="M1702" i="72"/>
  <c r="N1702" i="72" l="1"/>
  <c r="O1702" i="72" s="1"/>
  <c r="M1703" i="72"/>
  <c r="J1704" i="72"/>
  <c r="N1703" i="72" l="1"/>
  <c r="O1703" i="72" s="1"/>
  <c r="M1704" i="72"/>
  <c r="J1705" i="72"/>
  <c r="N1704" i="72" l="1"/>
  <c r="O1704" i="72" s="1"/>
  <c r="J1706" i="72"/>
  <c r="M1705" i="72"/>
  <c r="N1705" i="72" l="1"/>
  <c r="O1705" i="72" s="1"/>
  <c r="J1707" i="72"/>
  <c r="M1706" i="72"/>
  <c r="N1706" i="72" l="1"/>
  <c r="O1706" i="72" s="1"/>
  <c r="J1708" i="72"/>
  <c r="M1707" i="72"/>
  <c r="N1707" i="72" l="1"/>
  <c r="O1707" i="72" s="1"/>
  <c r="M1708" i="72"/>
  <c r="J1709" i="72"/>
  <c r="N1708" i="72" l="1"/>
  <c r="O1708" i="72" s="1"/>
  <c r="M1709" i="72"/>
  <c r="J1710" i="72"/>
  <c r="N1709" i="72" l="1"/>
  <c r="O1709" i="72" s="1"/>
  <c r="J1711" i="72"/>
  <c r="M1710" i="72"/>
  <c r="N1710" i="72" l="1"/>
  <c r="O1710" i="72" s="1"/>
  <c r="M1711" i="72"/>
  <c r="J1712" i="72"/>
  <c r="N1711" i="72" l="1"/>
  <c r="O1711" i="72" s="1"/>
  <c r="M1712" i="72"/>
  <c r="J1713" i="72"/>
  <c r="N1712" i="72" l="1"/>
  <c r="O1712" i="72" s="1"/>
  <c r="J1714" i="72"/>
  <c r="M1713" i="72"/>
  <c r="N1713" i="72" l="1"/>
  <c r="O1713" i="72" s="1"/>
  <c r="M1714" i="72"/>
  <c r="J1715" i="72"/>
  <c r="N1714" i="72" l="1"/>
  <c r="O1714" i="72" s="1"/>
  <c r="M1715" i="72"/>
  <c r="J1716" i="72"/>
  <c r="N1715" i="72" l="1"/>
  <c r="O1715" i="72" s="1"/>
  <c r="M1716" i="72"/>
  <c r="J1717" i="72"/>
  <c r="M1717" i="72" s="1"/>
  <c r="N1717" i="72" l="1"/>
  <c r="O1717" i="72" s="1"/>
  <c r="N1716" i="72"/>
  <c r="O1716" i="7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6C3719-36D8-4555-B498-F5511731E91B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9E3F9D-E1A4-4CA0-A9F1-49B5C264AE0B}" name="WorksheetConnection_CtrlParam_T220_2P0_020_V1P4.xlsx!표12" type="102" refreshedVersion="6" minRefreshableVersion="5">
    <extLst>
      <ext xmlns:x15="http://schemas.microsoft.com/office/spreadsheetml/2010/11/main" uri="{DE250136-89BD-433C-8126-D09CA5730AF9}">
        <x15:connection id="표12" autoDelete="1">
          <x15:rangePr sourceName="_xlcn.WorksheetConnection_CtrlParam_T220_2P0_020_V1P4.xlsx표12"/>
        </x15:connection>
      </ext>
    </extLst>
  </connection>
</connections>
</file>

<file path=xl/sharedStrings.xml><?xml version="1.0" encoding="utf-8"?>
<sst xmlns="http://schemas.openxmlformats.org/spreadsheetml/2006/main" count="2467" uniqueCount="1400">
  <si>
    <t>a01_Main</t>
    <phoneticPr fontId="4" type="noConversion"/>
  </si>
  <si>
    <t>Value</t>
    <phoneticPr fontId="4" type="noConversion"/>
  </si>
  <si>
    <t>Note</t>
    <phoneticPr fontId="4" type="noConversion"/>
  </si>
  <si>
    <t>sGa</t>
    <phoneticPr fontId="1" type="noConversion"/>
  </si>
  <si>
    <t>C01ISENS</t>
    <phoneticPr fontId="1" type="noConversion"/>
  </si>
  <si>
    <t>c01_MainAdc</t>
    <phoneticPr fontId="4" type="noConversion"/>
  </si>
  <si>
    <t>Details</t>
    <phoneticPr fontId="4" type="noConversion"/>
  </si>
  <si>
    <t>Note</t>
    <phoneticPr fontId="1" type="noConversion"/>
  </si>
  <si>
    <t>Variable</t>
    <phoneticPr fontId="4" type="noConversion"/>
  </si>
  <si>
    <t>Struct</t>
    <phoneticPr fontId="4" type="noConversion"/>
  </si>
  <si>
    <t>Struct</t>
    <phoneticPr fontId="1" type="noConversion"/>
  </si>
  <si>
    <t>Type</t>
    <phoneticPr fontId="1" type="noConversion"/>
  </si>
  <si>
    <t>Variable</t>
    <phoneticPr fontId="1" type="noConversion"/>
  </si>
  <si>
    <t>Revision History</t>
    <phoneticPr fontId="1" type="noConversion"/>
  </si>
  <si>
    <t>버전</t>
    <phoneticPr fontId="1" type="noConversion"/>
  </si>
  <si>
    <t>날짜</t>
    <phoneticPr fontId="1" type="noConversion"/>
  </si>
  <si>
    <t>내용</t>
    <phoneticPr fontId="1" type="noConversion"/>
  </si>
  <si>
    <t>Power [kW]</t>
    <phoneticPr fontId="4" type="noConversion"/>
  </si>
  <si>
    <t>0.6 kW</t>
    <phoneticPr fontId="4" type="noConversion"/>
  </si>
  <si>
    <t>ENC Type</t>
    <phoneticPr fontId="4" type="noConversion"/>
  </si>
  <si>
    <t xml:space="preserve">TAMAGAWA 17Bit </t>
  </si>
  <si>
    <t xml:space="preserve">TAMAGAWA 17Bit </t>
    <phoneticPr fontId="4" type="noConversion"/>
  </si>
  <si>
    <t>2.0 kW</t>
    <phoneticPr fontId="4" type="noConversion"/>
  </si>
  <si>
    <t>sResolut</t>
    <phoneticPr fontId="1" type="noConversion"/>
  </si>
  <si>
    <t>sHwOffset</t>
    <phoneticPr fontId="1" type="noConversion"/>
  </si>
  <si>
    <t>sOpampOffset</t>
    <phoneticPr fontId="1" type="noConversion"/>
  </si>
  <si>
    <t>sAdChipOffset</t>
    <phoneticPr fontId="1" type="noConversion"/>
  </si>
  <si>
    <t>■ Draft</t>
    <phoneticPr fontId="1" type="noConversion"/>
  </si>
  <si>
    <t>V1P0</t>
    <phoneticPr fontId="1" type="noConversion"/>
  </si>
  <si>
    <t>C01VSENS</t>
  </si>
  <si>
    <t>No.</t>
    <phoneticPr fontId="1" type="noConversion"/>
  </si>
  <si>
    <t>sCalCurrGain</t>
  </si>
  <si>
    <t>C01HVSWF</t>
    <phoneticPr fontId="1" type="noConversion"/>
  </si>
  <si>
    <t>sHVdcLa</t>
    <phoneticPr fontId="1" type="noConversion"/>
  </si>
  <si>
    <t>sHVdcLb</t>
    <phoneticPr fontId="1" type="noConversion"/>
  </si>
  <si>
    <t>sValue</t>
    <phoneticPr fontId="1" type="noConversion"/>
  </si>
  <si>
    <t>uFlag</t>
    <phoneticPr fontId="1" type="noConversion"/>
  </si>
  <si>
    <t>sHwGain</t>
    <phoneticPr fontId="1" type="noConversion"/>
  </si>
  <si>
    <t>sHwOffest</t>
    <phoneticPr fontId="1" type="noConversion"/>
  </si>
  <si>
    <t>sCofHvdc</t>
    <phoneticPr fontId="1" type="noConversion"/>
  </si>
  <si>
    <t>sVdcInit</t>
    <phoneticPr fontId="1" type="noConversion"/>
  </si>
  <si>
    <t>sVdcLowerLim</t>
    <phoneticPr fontId="1" type="noConversion"/>
  </si>
  <si>
    <t>sVdcMin</t>
    <phoneticPr fontId="1" type="noConversion"/>
  </si>
  <si>
    <t>C01VTEST</t>
    <phoneticPr fontId="1" type="noConversion"/>
  </si>
  <si>
    <t>sRs</t>
  </si>
  <si>
    <t>sLq</t>
  </si>
  <si>
    <t>sLs</t>
  </si>
  <si>
    <t>sInvPolePairs</t>
  </si>
  <si>
    <t>sInvLd</t>
  </si>
  <si>
    <t>sInvKe</t>
  </si>
  <si>
    <t>sThetaOffset</t>
  </si>
  <si>
    <t>A02MTRPA</t>
  </si>
  <si>
    <t>sBemfConstPerPhase</t>
    <phoneticPr fontId="1" type="noConversion"/>
  </si>
  <si>
    <t>A02MSPEC</t>
    <phoneticPr fontId="1" type="noConversion"/>
  </si>
  <si>
    <t>sRatedPwr</t>
    <phoneticPr fontId="1" type="noConversion"/>
  </si>
  <si>
    <t>sRatedSpd</t>
    <phoneticPr fontId="1" type="noConversion"/>
  </si>
  <si>
    <t>sMaxSpeed</t>
    <phoneticPr fontId="1" type="noConversion"/>
  </si>
  <si>
    <t>sRatedTq</t>
    <phoneticPr fontId="1" type="noConversion"/>
  </si>
  <si>
    <t>sMaxTq</t>
    <phoneticPr fontId="1" type="noConversion"/>
  </si>
  <si>
    <t>sRatedCurr</t>
    <phoneticPr fontId="1" type="noConversion"/>
  </si>
  <si>
    <t>sMaxCurr</t>
    <phoneticPr fontId="1" type="noConversion"/>
  </si>
  <si>
    <t>sRotorInertia</t>
    <phoneticPr fontId="1" type="noConversion"/>
  </si>
  <si>
    <t>▷ Maximum torque: 5.73 [N·m]</t>
  </si>
  <si>
    <t>▷ Rated current: 4.10 [Arms],  7.10 [Apeak]</t>
  </si>
  <si>
    <t>▷ Rotor Inertia: 0.93 x 300% -&gt; 2.79 [×10-4kg·m^2]</t>
  </si>
  <si>
    <t>▷ BEMF Constant(per phase) = 18.7*sqrt(2) [×10-3V(peak)/min-1]</t>
  </si>
  <si>
    <t>▷ sPoles</t>
  </si>
  <si>
    <t>▷ sPolePairs</t>
  </si>
  <si>
    <t>▷  R = 0.410 [Ω]</t>
  </si>
  <si>
    <t>▷ Ld = 3.0 [mH]</t>
  </si>
  <si>
    <t>▷ Ls = 3.0 [mH]</t>
  </si>
  <si>
    <t>▷ Ke = BEMF Constant/1000 x 60/(2*PI) [Vp/wm] =  0.253 [Vp/wm]
   ※ wm = 2*pi()*n=2*pi()*N/60, N = wm*60/(2*PI)</t>
  </si>
  <si>
    <t>▷ phi_f = Ke* 2/P =  0.063</t>
  </si>
  <si>
    <t>▷ Kt = P/2 x 3/2 x phi_f = 0.379</t>
  </si>
  <si>
    <t>▷ Rated torque: 1.19 [N·m]</t>
    <phoneticPr fontId="1" type="noConversion"/>
  </si>
  <si>
    <t>▷ Maximum speed: 5000 [r/min]</t>
    <phoneticPr fontId="1" type="noConversion"/>
  </si>
  <si>
    <t>▷ Rated speed: 3000 [r/min]</t>
    <phoneticPr fontId="1" type="noConversion"/>
  </si>
  <si>
    <t>▷ Rated Power: 600 [W]</t>
    <phoneticPr fontId="1" type="noConversion"/>
  </si>
  <si>
    <t>sFcc</t>
    <phoneticPr fontId="1" type="noConversion"/>
  </si>
  <si>
    <t>sWcc</t>
    <phoneticPr fontId="1" type="noConversion"/>
  </si>
  <si>
    <t>sFsc</t>
    <phoneticPr fontId="1" type="noConversion"/>
  </si>
  <si>
    <t>sWsc</t>
    <phoneticPr fontId="1" type="noConversion"/>
  </si>
  <si>
    <t>sKpsc</t>
    <phoneticPr fontId="1" type="noConversion"/>
  </si>
  <si>
    <t>sKisc</t>
    <phoneticPr fontId="1" type="noConversion"/>
  </si>
  <si>
    <t>sKasc</t>
    <phoneticPr fontId="1" type="noConversion"/>
  </si>
  <si>
    <t>sKpcc</t>
    <phoneticPr fontId="1" type="noConversion"/>
  </si>
  <si>
    <t>sKicc</t>
    <phoneticPr fontId="1" type="noConversion"/>
  </si>
  <si>
    <t>sKacc</t>
    <phoneticPr fontId="1" type="noConversion"/>
  </si>
  <si>
    <t>A02CURRG</t>
  </si>
  <si>
    <t>A02SPEDG</t>
    <phoneticPr fontId="1" type="noConversion"/>
  </si>
  <si>
    <t>mDefine</t>
    <phoneticPr fontId="1" type="noConversion"/>
  </si>
  <si>
    <t>1.4 kW</t>
    <phoneticPr fontId="4" type="noConversion"/>
  </si>
  <si>
    <t>T220_0P6</t>
    <phoneticPr fontId="4" type="noConversion"/>
  </si>
  <si>
    <t>T220_1P4</t>
    <phoneticPr fontId="4" type="noConversion"/>
  </si>
  <si>
    <t>T220_2P0</t>
    <phoneticPr fontId="4" type="noConversion"/>
  </si>
  <si>
    <t>a02_BaseParam</t>
    <phoneticPr fontId="4" type="noConversion"/>
  </si>
  <si>
    <t>mSim</t>
  </si>
  <si>
    <t>sBm</t>
    <phoneticPr fontId="1" type="noConversion"/>
  </si>
  <si>
    <t>▷ Max current: 12.30 [Arms], 17.4[Apeak]</t>
    <phoneticPr fontId="1" type="noConversion"/>
  </si>
  <si>
    <t>sInvKt</t>
    <phoneticPr fontId="1" type="noConversion"/>
  </si>
  <si>
    <t>sPolePairs</t>
    <phoneticPr fontId="1" type="noConversion"/>
  </si>
  <si>
    <t>sPoles</t>
    <phoneticPr fontId="1" type="noConversion"/>
  </si>
  <si>
    <t>sLd</t>
    <phoneticPr fontId="1" type="noConversion"/>
  </si>
  <si>
    <t>sKe</t>
    <phoneticPr fontId="1" type="noConversion"/>
  </si>
  <si>
    <t>sPhif</t>
    <phoneticPr fontId="1" type="noConversion"/>
  </si>
  <si>
    <t>sKt</t>
    <phoneticPr fontId="1" type="noConversion"/>
  </si>
  <si>
    <t>X8</t>
    <phoneticPr fontId="1" type="noConversion"/>
  </si>
  <si>
    <t>HVdc</t>
    <phoneticPr fontId="1" type="noConversion"/>
  </si>
  <si>
    <t>분압 회로</t>
    <phoneticPr fontId="1" type="noConversion"/>
  </si>
  <si>
    <t>Gain 1.72</t>
    <phoneticPr fontId="1" type="noConversion"/>
  </si>
  <si>
    <t>Gain 1.5</t>
    <phoneticPr fontId="1" type="noConversion"/>
  </si>
  <si>
    <t>ADV</t>
    <phoneticPr fontId="1" type="noConversion"/>
  </si>
  <si>
    <t>Gain 5/4096</t>
    <phoneticPr fontId="1" type="noConversion"/>
  </si>
  <si>
    <t>Offset +2.5</t>
    <phoneticPr fontId="1" type="noConversion"/>
  </si>
  <si>
    <t>dPositionSensType</t>
    <phoneticPr fontId="4" type="noConversion"/>
  </si>
  <si>
    <t>dEncoderPPR</t>
    <phoneticPr fontId="4" type="noConversion"/>
  </si>
  <si>
    <t>HVdc
(Gain 97.38)</t>
    <phoneticPr fontId="1" type="noConversion"/>
  </si>
  <si>
    <t>B01SCHED</t>
    <phoneticPr fontId="1" type="noConversion"/>
  </si>
  <si>
    <t>i32CntMaxForSch</t>
  </si>
  <si>
    <t>i32CntMaxForSpdCtrl</t>
  </si>
  <si>
    <t>i32CntMaxForVarGain</t>
  </si>
  <si>
    <t>i32InitCntForSch</t>
  </si>
  <si>
    <t>sOutloopTime</t>
    <phoneticPr fontId="1" type="noConversion"/>
  </si>
  <si>
    <t>i32Every8</t>
    <phoneticPr fontId="1" type="noConversion"/>
  </si>
  <si>
    <t>Temp[℃]</t>
    <phoneticPr fontId="1" type="noConversion"/>
  </si>
  <si>
    <t>Vo[V]</t>
    <phoneticPr fontId="1" type="noConversion"/>
  </si>
  <si>
    <t>sIgbtNtcResolut</t>
  </si>
  <si>
    <t>sIgbtNtcV0</t>
  </si>
  <si>
    <t>sIgbtNtcTmax</t>
  </si>
  <si>
    <t>sIgbtNtcTmin</t>
  </si>
  <si>
    <t>sIgbtTempOfs</t>
  </si>
  <si>
    <t>C02IGBTS</t>
    <phoneticPr fontId="1" type="noConversion"/>
  </si>
  <si>
    <t>sIgbtNtcHwOffset</t>
    <phoneticPr fontId="1" type="noConversion"/>
  </si>
  <si>
    <t>sIgbtNtcHwGain</t>
    <phoneticPr fontId="1" type="noConversion"/>
  </si>
  <si>
    <t>▷ K1 = 4.99/3.6 = 1.38611, K2 = 1+2/4.3 = 1.465,  K1*k2 = 2.030652615F
▷ sIgbtNtcHwGain = 1/(k1*K2) = 1/2.030652615 = 0.492452521F</t>
    <phoneticPr fontId="1" type="noConversion"/>
  </si>
  <si>
    <t>McuIn[V]</t>
    <phoneticPr fontId="1" type="noConversion"/>
  </si>
  <si>
    <t>ADC</t>
    <phoneticPr fontId="1" type="noConversion"/>
  </si>
  <si>
    <t>c02_SubAdc</t>
    <phoneticPr fontId="4" type="noConversion"/>
  </si>
  <si>
    <t>C02MTRTS</t>
    <phoneticPr fontId="1" type="noConversion"/>
  </si>
  <si>
    <t>c02_IGBTNTC</t>
    <phoneticPr fontId="4" type="noConversion"/>
  </si>
  <si>
    <t xml:space="preserve">Isec[mA]  </t>
    <phoneticPr fontId="1" type="noConversion"/>
  </si>
  <si>
    <t>sIgbtNtcR0</t>
    <phoneticPr fontId="1" type="noConversion"/>
  </si>
  <si>
    <t>c02_MTRNTC</t>
    <phoneticPr fontId="4" type="noConversion"/>
  </si>
  <si>
    <t>R[ohm]</t>
    <phoneticPr fontId="1" type="noConversion"/>
  </si>
  <si>
    <t>Ftn_CalMtrTempA_R</t>
  </si>
  <si>
    <t>Ftn_CalMtrTempA_Rindex</t>
  </si>
  <si>
    <t>Ftn_CalMtrTempA_Tnow</t>
  </si>
  <si>
    <t>합  계</t>
    <phoneticPr fontId="1" type="noConversion"/>
  </si>
  <si>
    <t>sTempInit</t>
  </si>
  <si>
    <t>sTempInit</t>
    <phoneticPr fontId="1" type="noConversion"/>
  </si>
  <si>
    <t>sCofTemp</t>
  </si>
  <si>
    <t>sCofTemp</t>
    <phoneticPr fontId="1" type="noConversion"/>
  </si>
  <si>
    <t>sTempLa</t>
  </si>
  <si>
    <t>sTempLa</t>
    <phoneticPr fontId="1" type="noConversion"/>
  </si>
  <si>
    <t>sTempLb</t>
  </si>
  <si>
    <t>sTempLb</t>
    <phoneticPr fontId="1" type="noConversion"/>
  </si>
  <si>
    <t>sMtrNtcResolut</t>
  </si>
  <si>
    <t>sMtrNtcHwOffset</t>
  </si>
  <si>
    <t>sMtrNtcR0</t>
  </si>
  <si>
    <t>sMtrNtcHwGain</t>
  </si>
  <si>
    <t>▷ K1 = 6.2/3.6 = 1.72222, K2 = 1+5.1/5.1 = 2.0,  K1*k2 = 3.44444
▷ sMtrNtcHwGain = 1/(k1*K2) = 1/3.44444 = 0.2903F</t>
  </si>
  <si>
    <t>sMtrNtcV0</t>
  </si>
  <si>
    <t>sMtrNtcTmax</t>
  </si>
  <si>
    <t>sMtrNtcTmin</t>
  </si>
  <si>
    <t>sMtrTempOfs</t>
  </si>
  <si>
    <t>▷ Lq = 3.0 [mH]</t>
    <phoneticPr fontId="1" type="noConversion"/>
  </si>
  <si>
    <t>▷ Turret / F500 / 0.6 kW</t>
    <phoneticPr fontId="4" type="noConversion"/>
  </si>
  <si>
    <t xml:space="preserve">▷ TAMAGAWA 17Bit </t>
    <phoneticPr fontId="4" type="noConversion"/>
  </si>
  <si>
    <t>▷ Switching Frequency</t>
    <phoneticPr fontId="1" type="noConversion"/>
  </si>
  <si>
    <t>▷ Switching Interval Time</t>
    <phoneticPr fontId="4" type="noConversion"/>
  </si>
  <si>
    <t>▷ Fcc = 500</t>
    <phoneticPr fontId="1" type="noConversion"/>
  </si>
  <si>
    <t>▷ Wcc = 2*PI*Fcc = 3141.59</t>
    <phoneticPr fontId="1" type="noConversion"/>
  </si>
  <si>
    <t>▷ Kp = Wcc*L =  18.54</t>
    <phoneticPr fontId="1" type="noConversion"/>
  </si>
  <si>
    <t>▷ Ki = Wcc*R =  2827.43</t>
    <phoneticPr fontId="1" type="noConversion"/>
  </si>
  <si>
    <t>▷ Ka = 1/Kpd =  0.054</t>
    <phoneticPr fontId="1" type="noConversion"/>
  </si>
  <si>
    <t>▷ Fsc = 200</t>
    <phoneticPr fontId="1" type="noConversion"/>
  </si>
  <si>
    <t>▷ Wsc = 2*PI*Fsc = 1256.64</t>
    <phoneticPr fontId="1" type="noConversion"/>
  </si>
  <si>
    <t>▷ Kpsc = J*Wsc = 0.93 * 10^-4 * 3 * Wsc = 0.351</t>
    <phoneticPr fontId="1" type="noConversion"/>
  </si>
  <si>
    <t>▷ Kisc = Kpsc*Wsc/5 =  0.351 * 1256.64 / 5 = 88.0</t>
    <phoneticPr fontId="1" type="noConversion"/>
  </si>
  <si>
    <t>▷ Kasc = (1~3)/Kpsc =   3 / Kpsc = 9</t>
    <phoneticPr fontId="1" type="noConversion"/>
  </si>
  <si>
    <t>E04VTDC</t>
    <phoneticPr fontId="1" type="noConversion"/>
  </si>
  <si>
    <t>sVltTdcGa</t>
  </si>
  <si>
    <t>sVltTdcGb</t>
  </si>
  <si>
    <t>sCofVltRatio</t>
  </si>
  <si>
    <t>sVltRatioLa</t>
  </si>
  <si>
    <t>sVltRatioLb</t>
  </si>
  <si>
    <t>sVltTdcWmMax</t>
    <phoneticPr fontId="1" type="noConversion"/>
  </si>
  <si>
    <t>sVltTdcWmMin</t>
    <phoneticPr fontId="1" type="noConversion"/>
  </si>
  <si>
    <t>sVltTdcRadMax</t>
    <phoneticPr fontId="1" type="noConversion"/>
  </si>
  <si>
    <t>sVltTdcRadMin</t>
    <phoneticPr fontId="1" type="noConversion"/>
  </si>
  <si>
    <t>▷ 3000 [RPM] = 3000 * 2 * PI() / 60 [Rad/s]</t>
    <phoneticPr fontId="1" type="noConversion"/>
  </si>
  <si>
    <t>▷ 0 [Rad/s]</t>
    <phoneticPr fontId="1" type="noConversion"/>
  </si>
  <si>
    <t>▷ 6 deg * 2*pi()/360 [Rad]</t>
    <phoneticPr fontId="1" type="noConversion"/>
  </si>
  <si>
    <t>▷ 0 [Rad]</t>
    <phoneticPr fontId="1" type="noConversion"/>
  </si>
  <si>
    <t>▷ 전압 시지연 보상 최대값</t>
    <phoneticPr fontId="1" type="noConversion"/>
  </si>
  <si>
    <t>▷ 전압 시지연 보상 최솟값</t>
    <phoneticPr fontId="1" type="noConversion"/>
  </si>
  <si>
    <t>▷ 전압 이용률 Low Pass Filter 차단 주파수</t>
    <phoneticPr fontId="1" type="noConversion"/>
  </si>
  <si>
    <t>▷ 전압 시지연 a 게인</t>
    <phoneticPr fontId="1" type="noConversion"/>
  </si>
  <si>
    <t>▷ 전압 시지연 b 게인</t>
    <phoneticPr fontId="1" type="noConversion"/>
  </si>
  <si>
    <t>▷ 전압 이용률 Low Pass Filter의 a 게인</t>
    <phoneticPr fontId="1" type="noConversion"/>
  </si>
  <si>
    <t>▷ 전압 이용률 Low Pass Filter의 b 게인</t>
    <phoneticPr fontId="1" type="noConversion"/>
  </si>
  <si>
    <t>E04SWF</t>
    <phoneticPr fontId="1" type="noConversion"/>
  </si>
  <si>
    <t>b01_Define_Const</t>
    <phoneticPr fontId="4" type="noConversion"/>
  </si>
  <si>
    <t>MBD Variable</t>
    <phoneticPr fontId="1" type="noConversion"/>
  </si>
  <si>
    <t>C_MODE1_VF</t>
  </si>
  <si>
    <t>C_MODE2_V</t>
  </si>
  <si>
    <t>C_MODE4_CURR</t>
  </si>
  <si>
    <t>CnstMde</t>
    <phoneticPr fontId="1" type="noConversion"/>
  </si>
  <si>
    <t>CnstCnst</t>
    <phoneticPr fontId="1" type="noConversion"/>
  </si>
  <si>
    <t>C_PI2</t>
    <phoneticPr fontId="1" type="noConversion"/>
  </si>
  <si>
    <t>C_NegPI2</t>
    <phoneticPr fontId="1" type="noConversion"/>
  </si>
  <si>
    <t xml:space="preserve">C_NUM_60_DEN_PI2 </t>
  </si>
  <si>
    <t xml:space="preserve">C_A360_INV_PI2 </t>
  </si>
  <si>
    <t xml:space="preserve">C_INV_N3 </t>
  </si>
  <si>
    <t xml:space="preserve">C_PI </t>
  </si>
  <si>
    <t xml:space="preserve">C_SQRT3 </t>
  </si>
  <si>
    <t xml:space="preserve">C_SQRT3_INV_2 </t>
  </si>
  <si>
    <t xml:space="preserve">C_PI2_INV_60 </t>
  </si>
  <si>
    <t xml:space="preserve">C_PI2_INV_360 </t>
  </si>
  <si>
    <t xml:space="preserve">C_INV_SQRT2 </t>
  </si>
  <si>
    <t xml:space="preserve">C_Neg1 </t>
  </si>
  <si>
    <t xml:space="preserve">C_Eps </t>
  </si>
  <si>
    <t xml:space="preserve">C_NegHalf </t>
  </si>
  <si>
    <t xml:space="preserve">C_Half </t>
  </si>
  <si>
    <t xml:space="preserve">C_sEps </t>
  </si>
  <si>
    <t xml:space="preserve">C_PI2_Div_6 </t>
  </si>
  <si>
    <t xml:space="preserve">C_PI2_Div_3 </t>
  </si>
  <si>
    <t xml:space="preserve">C_PI2_Div_3_by2 </t>
  </si>
  <si>
    <t>C_PI2_Div_6_by5</t>
    <phoneticPr fontId="1" type="noConversion"/>
  </si>
  <si>
    <t>CnstNr</t>
    <phoneticPr fontId="1" type="noConversion"/>
  </si>
  <si>
    <t>C_i32_N1</t>
    <phoneticPr fontId="1" type="noConversion"/>
  </si>
  <si>
    <t>C_i32_0</t>
    <phoneticPr fontId="1" type="noConversion"/>
  </si>
  <si>
    <t>C_i32_1</t>
  </si>
  <si>
    <t>C_i32_2</t>
  </si>
  <si>
    <t>C_i32_3</t>
  </si>
  <si>
    <t>C_i32_4</t>
  </si>
  <si>
    <t>C_i32_5</t>
  </si>
  <si>
    <t>C_i32_6</t>
  </si>
  <si>
    <t>C_i32_7</t>
  </si>
  <si>
    <t>C_i32_8</t>
  </si>
  <si>
    <t>C_i32_9</t>
  </si>
  <si>
    <t>C_u32_0</t>
    <phoneticPr fontId="1" type="noConversion"/>
  </si>
  <si>
    <t>C_u32_1</t>
    <phoneticPr fontId="1" type="noConversion"/>
  </si>
  <si>
    <t>C_u32_2</t>
  </si>
  <si>
    <t>C_u32_3</t>
  </si>
  <si>
    <t>C_u32_4</t>
  </si>
  <si>
    <t>C_u32_5</t>
  </si>
  <si>
    <t>C_u32_6</t>
  </si>
  <si>
    <t>C_u32_7</t>
  </si>
  <si>
    <t>C_u32_8</t>
  </si>
  <si>
    <t>C_u32_9</t>
  </si>
  <si>
    <t>C_u32_10</t>
  </si>
  <si>
    <t>C_u16_0</t>
    <phoneticPr fontId="1" type="noConversion"/>
  </si>
  <si>
    <t>C_u16_2</t>
  </si>
  <si>
    <t>C_u16_3</t>
  </si>
  <si>
    <t>C_u16_4</t>
  </si>
  <si>
    <t>C_u16_5</t>
  </si>
  <si>
    <t>C_u16_6</t>
  </si>
  <si>
    <t>C_u16_7</t>
  </si>
  <si>
    <t>C_u16_8</t>
  </si>
  <si>
    <t>C_u16_9</t>
  </si>
  <si>
    <t>C_u16_10</t>
  </si>
  <si>
    <t xml:space="preserve">C_2 </t>
    <phoneticPr fontId="1" type="noConversion"/>
  </si>
  <si>
    <t xml:space="preserve">C_2_INV_SQRT3 </t>
    <phoneticPr fontId="1" type="noConversion"/>
  </si>
  <si>
    <t xml:space="preserve">C_90 </t>
    <phoneticPr fontId="1" type="noConversion"/>
  </si>
  <si>
    <t>uPrd</t>
    <phoneticPr fontId="1" type="noConversion"/>
  </si>
  <si>
    <t>uPrdHalf</t>
    <phoneticPr fontId="1" type="noConversion"/>
  </si>
  <si>
    <t>uPrdSOC</t>
  </si>
  <si>
    <t>uPrdDeadTime</t>
  </si>
  <si>
    <t>uPrdQuter</t>
    <phoneticPr fontId="1" type="noConversion"/>
  </si>
  <si>
    <t>dFreq</t>
    <phoneticPr fontId="4" type="noConversion"/>
  </si>
  <si>
    <t>dTime</t>
    <phoneticPr fontId="4" type="noConversion"/>
  </si>
  <si>
    <t>dPrd</t>
    <phoneticPr fontId="4" type="noConversion"/>
  </si>
  <si>
    <t>dPrdHalf</t>
    <phoneticPr fontId="4" type="noConversion"/>
  </si>
  <si>
    <t>dPrdQuter</t>
    <phoneticPr fontId="4" type="noConversion"/>
  </si>
  <si>
    <t>dPeriodSOC</t>
    <phoneticPr fontId="4" type="noConversion"/>
  </si>
  <si>
    <t>dDeadTime</t>
    <phoneticPr fontId="4" type="noConversion"/>
  </si>
  <si>
    <t>sFreq</t>
    <phoneticPr fontId="1" type="noConversion"/>
  </si>
  <si>
    <t>sTime</t>
  </si>
  <si>
    <t>sTime2</t>
    <phoneticPr fontId="1" type="noConversion"/>
  </si>
  <si>
    <t>u32MaxEncCnt</t>
    <phoneticPr fontId="1" type="noConversion"/>
  </si>
  <si>
    <t>sPI2InvPPR</t>
  </si>
  <si>
    <t>sCofEstWm</t>
  </si>
  <si>
    <t>sEstWmLa</t>
  </si>
  <si>
    <t>sEstWmLb</t>
  </si>
  <si>
    <t>E02PST</t>
    <phoneticPr fontId="1" type="noConversion"/>
  </si>
  <si>
    <t>E02SWF</t>
    <phoneticPr fontId="1" type="noConversion"/>
  </si>
  <si>
    <t>sCofEstWe</t>
  </si>
  <si>
    <t>sEstWeLa</t>
  </si>
  <si>
    <t>sEstWeLb</t>
  </si>
  <si>
    <t>sCofEstRpm</t>
  </si>
  <si>
    <t>sEstSpdLa</t>
  </si>
  <si>
    <t>sEstSpdLb</t>
  </si>
  <si>
    <t>▷ PolePairs의 역수</t>
    <phoneticPr fontId="1" type="noConversion"/>
  </si>
  <si>
    <t>sEncElectMaxCnt</t>
    <phoneticPr fontId="1" type="noConversion"/>
  </si>
  <si>
    <t>sInvEncElectMaxCnt</t>
    <phoneticPr fontId="1" type="noConversion"/>
  </si>
  <si>
    <t>▷ sEncElectMaxCnt 값을 2*pi()로 변환</t>
    <phoneticPr fontId="1" type="noConversion"/>
  </si>
  <si>
    <t>E02ITDC</t>
    <phoneticPr fontId="1" type="noConversion"/>
  </si>
  <si>
    <t>▷ -2 deg * 2*pi()/360 [Rad]</t>
    <phoneticPr fontId="1" type="noConversion"/>
  </si>
  <si>
    <t>▷ 전류 시지연 보상 최대값</t>
    <phoneticPr fontId="1" type="noConversion"/>
  </si>
  <si>
    <t>▷ 전류 시지연 보상 최솟값</t>
    <phoneticPr fontId="1" type="noConversion"/>
  </si>
  <si>
    <t>▷ 전류 시지연 a 게인</t>
    <phoneticPr fontId="1" type="noConversion"/>
  </si>
  <si>
    <t>▷ 전류 시지연 b 게인</t>
    <phoneticPr fontId="1" type="noConversion"/>
  </si>
  <si>
    <t>▷ 기계 각속도 Low Pass Filter 차단 주파수</t>
    <phoneticPr fontId="1" type="noConversion"/>
  </si>
  <si>
    <t>▷ 기계 각속도 Low Pass Filter의 a게인</t>
    <phoneticPr fontId="1" type="noConversion"/>
  </si>
  <si>
    <t>▷ 기계 각속도 Low Pass Filter의 b게인</t>
    <phoneticPr fontId="1" type="noConversion"/>
  </si>
  <si>
    <t>▷ 전기 각속도 Low Pass Filter 차단 주파수</t>
    <phoneticPr fontId="1" type="noConversion"/>
  </si>
  <si>
    <t>▷ 전기 각속도 Low Pass Filter의 a게인</t>
    <phoneticPr fontId="1" type="noConversion"/>
  </si>
  <si>
    <t>▷ 전기 각속도 Low Pass Filter의 b게인</t>
    <phoneticPr fontId="1" type="noConversion"/>
  </si>
  <si>
    <t>▷ 모터 속도 Low Pass Filter 차단 주파수</t>
    <phoneticPr fontId="1" type="noConversion"/>
  </si>
  <si>
    <t>▷ 모터 속도 Low Pass Filter의 a게인</t>
    <phoneticPr fontId="1" type="noConversion"/>
  </si>
  <si>
    <t>▷ 모터 속도 Low Pass Filter의 b게인</t>
    <phoneticPr fontId="1" type="noConversion"/>
  </si>
  <si>
    <t>sThetaOffset</t>
    <phoneticPr fontId="1" type="noConversion"/>
  </si>
  <si>
    <t>▷ sThetaOffset</t>
    <phoneticPr fontId="1" type="noConversion"/>
  </si>
  <si>
    <t>▷ 회전자 위치센서 Conunt 최솟값
     ※ N = (60/Tc)*(m/PPR) = (60 / Tsw) * (M_data /sEncMecMaxCnt)
         N  = M_data * (60 * Fsw) / sEncMecMaxCnt
         M_data = N  * sEncMecMaxCnt / (60 * Fsw) = 1311</t>
    <phoneticPr fontId="1" type="noConversion"/>
  </si>
  <si>
    <t>i32EncMecMaxCnt</t>
    <phoneticPr fontId="1" type="noConversion"/>
  </si>
  <si>
    <t>i16EncElectMaxCnt</t>
    <phoneticPr fontId="1" type="noConversion"/>
  </si>
  <si>
    <t>▷ 엔코더 신호 최대값 (기계각, 모터 한 바퀴에 해당하는 값)
    -. Tamagawa 17bit 엔코더: 131071</t>
    <phoneticPr fontId="1" type="noConversion"/>
  </si>
  <si>
    <t>▷ sEncElectMaxCnt 역수 = 1/32767</t>
    <phoneticPr fontId="1" type="noConversion"/>
  </si>
  <si>
    <t>i16AllowedCntMin</t>
    <phoneticPr fontId="1" type="noConversion"/>
  </si>
  <si>
    <t>▷ 엔코더 신호 최대값 (전기각), 실수 타잎
    -. sEncMecMaxCnt / PolePairs = 32767</t>
    <phoneticPr fontId="1" type="noConversion"/>
  </si>
  <si>
    <t>▷ 엔코더 신호 최대값 (전기각), 정수 타잎
    -. sEncMecMaxCnt / PolePairs = 32767</t>
    <phoneticPr fontId="1" type="noConversion"/>
  </si>
  <si>
    <t>E01PCG</t>
    <phoneticPr fontId="1" type="noConversion"/>
  </si>
  <si>
    <t>E01SCG</t>
    <phoneticPr fontId="1" type="noConversion"/>
  </si>
  <si>
    <t>sMax</t>
    <phoneticPr fontId="1" type="noConversion"/>
  </si>
  <si>
    <t>sMin</t>
    <phoneticPr fontId="1" type="noConversion"/>
  </si>
  <si>
    <t>sWmMax</t>
    <phoneticPr fontId="1" type="noConversion"/>
  </si>
  <si>
    <t>sWmMin</t>
    <phoneticPr fontId="1" type="noConversion"/>
  </si>
  <si>
    <t>sSpdMax</t>
    <phoneticPr fontId="1" type="noConversion"/>
  </si>
  <si>
    <t>sSpdMin</t>
    <phoneticPr fontId="1" type="noConversion"/>
  </si>
  <si>
    <t>sValMax</t>
    <phoneticPr fontId="1" type="noConversion"/>
  </si>
  <si>
    <t>sValMin</t>
    <phoneticPr fontId="1" type="noConversion"/>
  </si>
  <si>
    <t>sPCG_KpMax</t>
    <phoneticPr fontId="1" type="noConversion"/>
  </si>
  <si>
    <t>sPCG_KpMin</t>
    <phoneticPr fontId="1" type="noConversion"/>
  </si>
  <si>
    <t>sPCG_KpGa</t>
    <phoneticPr fontId="1" type="noConversion"/>
  </si>
  <si>
    <t>sPCG_KpGb</t>
    <phoneticPr fontId="1" type="noConversion"/>
  </si>
  <si>
    <t>sPCG_Ki</t>
    <phoneticPr fontId="1" type="noConversion"/>
  </si>
  <si>
    <t>sPCG_Kd</t>
    <phoneticPr fontId="1" type="noConversion"/>
  </si>
  <si>
    <t>sPCG_Ka</t>
    <phoneticPr fontId="1" type="noConversion"/>
  </si>
  <si>
    <t>sPCG_Apst</t>
    <phoneticPr fontId="1" type="noConversion"/>
  </si>
  <si>
    <t>sSCG_KpMax</t>
    <phoneticPr fontId="1" type="noConversion"/>
  </si>
  <si>
    <t>sSCG_KpMin</t>
    <phoneticPr fontId="1" type="noConversion"/>
  </si>
  <si>
    <t>sSCG_KpGa</t>
    <phoneticPr fontId="1" type="noConversion"/>
  </si>
  <si>
    <t>sSCG_KpGb</t>
    <phoneticPr fontId="1" type="noConversion"/>
  </si>
  <si>
    <t>sSCG_Ki</t>
    <phoneticPr fontId="1" type="noConversion"/>
  </si>
  <si>
    <t>sSCG_Ka</t>
    <phoneticPr fontId="1" type="noConversion"/>
  </si>
  <si>
    <t>e01_MtrCtrl_VarGain</t>
    <phoneticPr fontId="4" type="noConversion"/>
  </si>
  <si>
    <t>▷ VDC*(330/(221*10^3*3+330))*8*(1.72*1.5)
    → 1/((330/(221*10^3*3+330))*8*(1.72*1.5)) = 97.39</t>
    <phoneticPr fontId="1" type="noConversion"/>
  </si>
  <si>
    <t>▷ Motor Control Mode: V/F</t>
    <phoneticPr fontId="1" type="noConversion"/>
  </si>
  <si>
    <t>▷ Motor Control Mode: Current</t>
  </si>
  <si>
    <t>▷ Motor Control Mode: Torque</t>
  </si>
  <si>
    <t>▷ Motor Control Mode: Speed</t>
  </si>
  <si>
    <t>▷ Motor Control Mode: Voltage Align</t>
  </si>
  <si>
    <t>▷ Motor Control Mode: Current Align</t>
  </si>
  <si>
    <t>▷ Motor Control Mode: I/F</t>
  </si>
  <si>
    <t>▷ Motor Control Mode: Voltage</t>
    <phoneticPr fontId="1" type="noConversion"/>
  </si>
  <si>
    <t>sSCG_Alpha</t>
    <phoneticPr fontId="1" type="noConversion"/>
  </si>
  <si>
    <t>▷ 위체 제어 Kd 게인</t>
    <phoneticPr fontId="1" type="noConversion"/>
  </si>
  <si>
    <t>▷ 위체 제어 Ka 게인</t>
    <phoneticPr fontId="1" type="noConversion"/>
  </si>
  <si>
    <t>▷ 가속도 보상 게인</t>
    <phoneticPr fontId="1" type="noConversion"/>
  </si>
  <si>
    <t>▷ 가변 위치 제어 Kp 게인 Max</t>
    <phoneticPr fontId="1" type="noConversion"/>
  </si>
  <si>
    <t>▷ 가변 위치 제어 게인 Kp 하한 속도</t>
    <phoneticPr fontId="1" type="noConversion"/>
  </si>
  <si>
    <t>▷ 가변 위치 제어 Kp 게인 Min</t>
    <phoneticPr fontId="1" type="noConversion"/>
  </si>
  <si>
    <t>▷ 가변 위치 제어 Kp 게인의 Ga</t>
    <phoneticPr fontId="1" type="noConversion"/>
  </si>
  <si>
    <t>▷ 가변 위치 제어 Kp 게인의 Gb</t>
    <phoneticPr fontId="1" type="noConversion"/>
  </si>
  <si>
    <t>▷ 위치 제어 Ki 게인</t>
    <phoneticPr fontId="1" type="noConversion"/>
  </si>
  <si>
    <t>▷ 가변 속도 제어 Kp 게인 Max</t>
    <phoneticPr fontId="1" type="noConversion"/>
  </si>
  <si>
    <t>▷ 가변 속도 제어 Kp 게인 Min</t>
    <phoneticPr fontId="1" type="noConversion"/>
  </si>
  <si>
    <t>▷ 가변 속도 제어 Kp 게인의 Ga</t>
    <phoneticPr fontId="1" type="noConversion"/>
  </si>
  <si>
    <t>▷ 가변 속도 제어 Kp 게인의 Gb</t>
    <phoneticPr fontId="1" type="noConversion"/>
  </si>
  <si>
    <t>▷ 속도 제어 Ki 게인</t>
    <phoneticPr fontId="1" type="noConversion"/>
  </si>
  <si>
    <t>▷ 속도 제어 Ka 게인</t>
    <phoneticPr fontId="1" type="noConversion"/>
  </si>
  <si>
    <t>▷ 가변 위치 게인 Kp Max</t>
    <phoneticPr fontId="1" type="noConversion"/>
  </si>
  <si>
    <t>▷ 가변 위치 게인 Kp Min</t>
    <phoneticPr fontId="1" type="noConversion"/>
  </si>
  <si>
    <t>▷ 가변 위치 게인 Kp 상한 속도</t>
    <phoneticPr fontId="1" type="noConversion"/>
  </si>
  <si>
    <t>▷ 가변 속도 게인 Kp Max</t>
    <phoneticPr fontId="1" type="noConversion"/>
  </si>
  <si>
    <t>▷ 가변 속도 게인 Kp Min</t>
    <phoneticPr fontId="1" type="noConversion"/>
  </si>
  <si>
    <t>▷ 가변 속도 게인 Kp 상한 속도</t>
    <phoneticPr fontId="1" type="noConversion"/>
  </si>
  <si>
    <t>▷ 가변 속도 게인 Kp 하한 속도</t>
    <phoneticPr fontId="1" type="noConversion"/>
  </si>
  <si>
    <t>▷ 속도 제어 PI/I 혼합 제어기 비율</t>
    <phoneticPr fontId="1" type="noConversion"/>
  </si>
  <si>
    <t>sCCG_Kpd</t>
    <phoneticPr fontId="1" type="noConversion"/>
  </si>
  <si>
    <t>sCCG_Kid</t>
    <phoneticPr fontId="1" type="noConversion"/>
  </si>
  <si>
    <t>sCCG_Kad</t>
    <phoneticPr fontId="1" type="noConversion"/>
  </si>
  <si>
    <t>sCCG_Kpq</t>
    <phoneticPr fontId="1" type="noConversion"/>
  </si>
  <si>
    <t>sCCG_Kiq</t>
    <phoneticPr fontId="1" type="noConversion"/>
  </si>
  <si>
    <t>sCCG_Kaq</t>
    <phoneticPr fontId="1" type="noConversion"/>
  </si>
  <si>
    <t>E01CCG</t>
    <phoneticPr fontId="1" type="noConversion"/>
  </si>
  <si>
    <t>▷ d축 전류 제어 Kp 게인</t>
    <phoneticPr fontId="1" type="noConversion"/>
  </si>
  <si>
    <t>▷ d축 전류 제어 Ki 게인</t>
    <phoneticPr fontId="1" type="noConversion"/>
  </si>
  <si>
    <t>▷ d축 전류 제어 Ka 게인</t>
    <phoneticPr fontId="1" type="noConversion"/>
  </si>
  <si>
    <t>▷ q축 전류 제어 Kp 게인</t>
    <phoneticPr fontId="1" type="noConversion"/>
  </si>
  <si>
    <t>▷ q축 전류 제어 Ki 게인</t>
    <phoneticPr fontId="1" type="noConversion"/>
  </si>
  <si>
    <t>▷ q축 전류 제어 Ka 게인</t>
    <phoneticPr fontId="1" type="noConversion"/>
  </si>
  <si>
    <t>E01SLP</t>
    <phoneticPr fontId="1" type="noConversion"/>
  </si>
  <si>
    <t xml:space="preserve"> sSpdRising</t>
  </si>
  <si>
    <t xml:space="preserve"> sSpdFalling</t>
  </si>
  <si>
    <t xml:space="preserve"> sCurrRising</t>
  </si>
  <si>
    <t xml:space="preserve"> sCurrFalling</t>
  </si>
  <si>
    <t>고장진단
활성화</t>
    <phoneticPr fontId="1" type="noConversion"/>
  </si>
  <si>
    <t>진단 주기</t>
    <phoneticPr fontId="1" type="noConversion"/>
  </si>
  <si>
    <t>Requirements</t>
    <phoneticPr fontId="1" type="noConversion"/>
  </si>
  <si>
    <t>T10</t>
    <phoneticPr fontId="1" type="noConversion"/>
  </si>
  <si>
    <t>d01_Diaglnteg</t>
    <phoneticPr fontId="4" type="noConversion"/>
  </si>
  <si>
    <t>과전류 고장 검출 레벨 값</t>
    <phoneticPr fontId="1" type="noConversion"/>
  </si>
  <si>
    <t>D01VDC</t>
    <phoneticPr fontId="1" type="noConversion"/>
  </si>
  <si>
    <t>D01SPD</t>
    <phoneticPr fontId="1" type="noConversion"/>
  </si>
  <si>
    <t>과속 고장 검출 레벨</t>
    <phoneticPr fontId="1" type="noConversion"/>
  </si>
  <si>
    <t>D01TEMP</t>
    <phoneticPr fontId="1" type="noConversion"/>
  </si>
  <si>
    <t>FltStat</t>
  </si>
  <si>
    <t>ALL</t>
    <phoneticPr fontId="1" type="noConversion"/>
  </si>
  <si>
    <t>D02FLTS</t>
    <phoneticPr fontId="1" type="noConversion"/>
  </si>
  <si>
    <t>T01</t>
  </si>
  <si>
    <t>T01</t>
    <phoneticPr fontId="1" type="noConversion"/>
  </si>
  <si>
    <t>T30</t>
  </si>
  <si>
    <t>T30</t>
    <phoneticPr fontId="1" type="noConversion"/>
  </si>
  <si>
    <t>Variable</t>
  </si>
  <si>
    <t>▷ F01 이후의 고장의 대표 값</t>
    <phoneticPr fontId="1" type="noConversion"/>
  </si>
  <si>
    <t>▷ Gate Driver Fault 검출
   -. 0: 고장, 1: 정상</t>
    <phoneticPr fontId="1" type="noConversion"/>
  </si>
  <si>
    <t>▷ Estop Switch 신호 검출
   -. 0: 비상 (신호 반전)
   -. 1: 정상 (신호 반전)</t>
    <phoneticPr fontId="1" type="noConversion"/>
  </si>
  <si>
    <t>▷ 과전류 검출
   -. 3상 전류의 최댓값이 20.9 [Apeak] 이상일 경우
   -. 검출 레벨: 모터 최대 전류 *1.2</t>
    <phoneticPr fontId="1" type="noConversion"/>
  </si>
  <si>
    <t>▷ 인버터 온도 센서 고장 검출
   -. -40 ℃ 이하일 경우</t>
    <phoneticPr fontId="1" type="noConversion"/>
  </si>
  <si>
    <t>▷ 인버터 과온 고장 검출
   -. 75 ℃ 이상일 경우</t>
    <phoneticPr fontId="1" type="noConversion"/>
  </si>
  <si>
    <t>▷ 모터 온도 센서 고장 검출
   -. -40 ℃ 이하, 180 ℃ 이상일 경우</t>
    <phoneticPr fontId="1" type="noConversion"/>
  </si>
  <si>
    <t>▷ 모터 과온 고장 검출
   -. 110 ℃ 이상일 경우</t>
    <phoneticPr fontId="1" type="noConversion"/>
  </si>
  <si>
    <t>▷ 모터 과속 고장 검출
   -. 모터 속도가 2200 [rpm] 이상일 경우</t>
    <phoneticPr fontId="1" type="noConversion"/>
  </si>
  <si>
    <t>▷ 통신 고장</t>
    <phoneticPr fontId="1" type="noConversion"/>
  </si>
  <si>
    <t>고전압 고장 검출 레벨</t>
  </si>
  <si>
    <t>Chopper 구동 전압 레벨</t>
    <phoneticPr fontId="1" type="noConversion"/>
  </si>
  <si>
    <t>▷ 구속 전류 검출
   -. 일정 시간 동안 전류의 위상이 변하지 않을 경우
   -. 검출 조건
     → 전류: 정격 이상 (D01CURR.sSetDtcFixedCurr = 7.1)
     → 시간: 0.5 초 이상 (D01CURR.i32CntTsecFixedCurr)</t>
    <phoneticPr fontId="1" type="noConversion"/>
  </si>
  <si>
    <t>전류 센서 고장 검출 레벨 값</t>
    <phoneticPr fontId="1" type="noConversion"/>
  </si>
  <si>
    <t>과전류 고장 디바운스 카운터 설정 값</t>
    <phoneticPr fontId="1" type="noConversion"/>
  </si>
  <si>
    <t>과속 고장 디바운스 카운터 설정 값</t>
    <phoneticPr fontId="1" type="noConversion"/>
  </si>
  <si>
    <t>sFanOnIvtTempSet</t>
    <phoneticPr fontId="1" type="noConversion"/>
  </si>
  <si>
    <t>sFanOffIvtTempSet</t>
    <phoneticPr fontId="1" type="noConversion"/>
  </si>
  <si>
    <t>sOvrCrtFltDtcLvl</t>
    <phoneticPr fontId="1" type="noConversion"/>
  </si>
  <si>
    <t>sFixedCrtFltDtcLvl</t>
  </si>
  <si>
    <t>sCrtSnsrFltDtcLvl</t>
    <phoneticPr fontId="1" type="noConversion"/>
  </si>
  <si>
    <t>i32FixedCrtFltDtcCnt</t>
    <phoneticPr fontId="1" type="noConversion"/>
  </si>
  <si>
    <t>sDcOvrVltFltDtcLvl</t>
    <phoneticPr fontId="1" type="noConversion"/>
  </si>
  <si>
    <t>sDcOvrWarnFltDtcLvl</t>
    <phoneticPr fontId="1" type="noConversion"/>
  </si>
  <si>
    <t>sDcVltInitRlyOprLvl</t>
    <phoneticPr fontId="1" type="noConversion"/>
  </si>
  <si>
    <t>sDcOvrChpHysOprLvl</t>
    <phoneticPr fontId="1" type="noConversion"/>
  </si>
  <si>
    <t>초기 초충 회로 Relay 동작 전압</t>
    <phoneticPr fontId="1" type="noConversion"/>
  </si>
  <si>
    <t>Chopper 히스테리 시스 구동 전압 레벨</t>
    <phoneticPr fontId="1" type="noConversion"/>
  </si>
  <si>
    <t>sOvrSpdFltDtcLvl</t>
    <phoneticPr fontId="1" type="noConversion"/>
  </si>
  <si>
    <t>i32OvrSpdFltDebCnt</t>
    <phoneticPr fontId="1" type="noConversion"/>
  </si>
  <si>
    <t>i32CrtFltDebCnt</t>
    <phoneticPr fontId="1" type="noConversion"/>
  </si>
  <si>
    <t>sIvtTempSnsrFltDtcLow</t>
    <phoneticPr fontId="1" type="noConversion"/>
  </si>
  <si>
    <t>sIvtOvrTempFltDtcLvl</t>
    <phoneticPr fontId="1" type="noConversion"/>
  </si>
  <si>
    <t>sMtrOvrTempFltDtcLvl</t>
    <phoneticPr fontId="1" type="noConversion"/>
  </si>
  <si>
    <t>sMtrTempSnsrDtcHigh</t>
    <phoneticPr fontId="1" type="noConversion"/>
  </si>
  <si>
    <t>sMtrTempSnsrDtcLow</t>
    <phoneticPr fontId="1" type="noConversion"/>
  </si>
  <si>
    <t>인버터 온도 센서 고장 검출 하한 값</t>
    <phoneticPr fontId="1" type="noConversion"/>
  </si>
  <si>
    <t>인버터 과온 고장 검출 레벨 값</t>
    <phoneticPr fontId="1" type="noConversion"/>
  </si>
  <si>
    <t>Fan 구동 온도 설정 값</t>
    <phoneticPr fontId="1" type="noConversion"/>
  </si>
  <si>
    <t>Fan 정지 온도 설정 값</t>
    <phoneticPr fontId="1" type="noConversion"/>
  </si>
  <si>
    <t>모터 온도 센서 고장 검출 하한 값</t>
    <phoneticPr fontId="1" type="noConversion"/>
  </si>
  <si>
    <t>모터 온도 센서 고장 검출 상한 값</t>
    <phoneticPr fontId="1" type="noConversion"/>
  </si>
  <si>
    <t>모터 과온 고장 검출 레벨 값</t>
    <phoneticPr fontId="1" type="noConversion"/>
  </si>
  <si>
    <t>D01CRT</t>
    <phoneticPr fontId="1" type="noConversion"/>
  </si>
  <si>
    <t>mDISBFLT ALL</t>
    <phoneticPr fontId="1" type="noConversion"/>
  </si>
  <si>
    <t>u32DisFltAll</t>
    <phoneticPr fontId="1" type="noConversion"/>
  </si>
  <si>
    <t>T01</t>
    <phoneticPr fontId="1" type="noConversion"/>
  </si>
  <si>
    <t>-</t>
    <phoneticPr fontId="1" type="noConversion"/>
  </si>
  <si>
    <t>▷ 비활성화 진단 항목 선택을 위한 비교 변수</t>
    <phoneticPr fontId="1" type="noConversion"/>
  </si>
  <si>
    <t>D02DFLT</t>
    <phoneticPr fontId="1" type="noConversion"/>
  </si>
  <si>
    <t xml:space="preserve">▷ HV 과전압 검출
   -. sDcUdrVltFltDtcLvl      = 180.0 
   -. sDcVltInitRlyOprLvl     = 240.0 
   -. sDcOvrChpHysOprLvl  = 375.0 
   -. sDcOvrWarnFltDtcLvl  = 385.0 
   -. sDcOvrVltFltDtcLvl      = 405.0 </t>
    <phoneticPr fontId="1" type="noConversion"/>
  </si>
  <si>
    <t xml:space="preserve">▷ HV 저전압 검출
   -. sDcUdrVltFltDtcLvl      = 180.0 
   -. sDcVltInitRlyOprLvl     = 240.0 
   -. sDcOvrChpHysOprLvl  = 375.0 
   -. sDcOvrWarnFltDtcLvl  = 385.0 
   -. sDcOvrVltFltDtcLvl      = 405.0 </t>
    <phoneticPr fontId="1" type="noConversion"/>
  </si>
  <si>
    <t>IgptShrtFlt</t>
  </si>
  <si>
    <t>HvdcOvrVolFlt</t>
  </si>
  <si>
    <t>HvdcUdrVolFlt</t>
  </si>
  <si>
    <t>IvtTempSnsrFlt</t>
  </si>
  <si>
    <t>IvtTempOvrFlt</t>
  </si>
  <si>
    <t>MtrTempSnsrFlt</t>
  </si>
  <si>
    <t>MtrTempOvrFlt</t>
  </si>
  <si>
    <t>CommFlt</t>
  </si>
  <si>
    <t>MtrSpdFlt</t>
    <phoneticPr fontId="1" type="noConversion"/>
  </si>
  <si>
    <t>MtrLineOpnFlt</t>
    <phoneticPr fontId="1" type="noConversion"/>
  </si>
  <si>
    <t>T10</t>
    <phoneticPr fontId="1" type="noConversion"/>
  </si>
  <si>
    <t>mSched_i32CntForSch</t>
  </si>
  <si>
    <t>mSched_uFlagSpdCtrl</t>
  </si>
  <si>
    <t>mSched_uFlagSpdSlop</t>
  </si>
  <si>
    <t>mSched_i32CntForVarGain</t>
  </si>
  <si>
    <t>Ftn_CalIgbtTemp_R</t>
  </si>
  <si>
    <t>Ftn_CalIgbtTemp_Rindex</t>
  </si>
  <si>
    <t>Ftn_CalIgbtTemp_Tnow</t>
  </si>
  <si>
    <t>Ftn_TsenLPF</t>
  </si>
  <si>
    <t>b01_OSnScheduler</t>
    <phoneticPr fontId="1" type="noConversion"/>
  </si>
  <si>
    <t>c02_SubAdc</t>
    <phoneticPr fontId="1" type="noConversion"/>
  </si>
  <si>
    <t>d01_Diaglnteg</t>
    <phoneticPr fontId="1" type="noConversion"/>
  </si>
  <si>
    <t>Ftn_T30IvtTempFltDtc</t>
    <phoneticPr fontId="1" type="noConversion"/>
  </si>
  <si>
    <t>Ftn_T30MtrTempFltDtc</t>
    <phoneticPr fontId="1" type="noConversion"/>
  </si>
  <si>
    <t>Ftn_T30InitChrgRlyOpr</t>
    <phoneticPr fontId="1" type="noConversion"/>
  </si>
  <si>
    <t>CrtSnsrFlt</t>
    <phoneticPr fontId="1" type="noConversion"/>
  </si>
  <si>
    <t>CrtStallFlt</t>
    <phoneticPr fontId="1" type="noConversion"/>
  </si>
  <si>
    <t>CrtOvrFlt</t>
    <phoneticPr fontId="1" type="noConversion"/>
  </si>
  <si>
    <t>CrtSnsrOfsFlt</t>
    <phoneticPr fontId="1" type="noConversion"/>
  </si>
  <si>
    <t>▷ 전류 센서 고장 검출 (Out of range)
   -. 3상 전류의 절대값이 65 [Apeak] 이상일 경우
   -. 검출 레벨: H/W 신호 레벨 이내 0.25~4.25V 범위 이내</t>
    <phoneticPr fontId="1" type="noConversion"/>
  </si>
  <si>
    <t>▷ 전류 센서 고장 검출 (Current offset)
   -. 전류 센서 Offset이 ± 2A 이상일 경우</t>
    <phoneticPr fontId="1" type="noConversion"/>
  </si>
  <si>
    <t>i32CrtSnsrFltDebCnt</t>
    <phoneticPr fontId="1" type="noConversion"/>
  </si>
  <si>
    <t>전류 센서 고장 디바운스 카운터 설정 값</t>
    <phoneticPr fontId="1" type="noConversion"/>
  </si>
  <si>
    <t>Stall torque 검출 시간 (sTbaseFreq * 0.5sec)</t>
    <phoneticPr fontId="1" type="noConversion"/>
  </si>
  <si>
    <t>▷ Motor Control Mode: Position</t>
    <phoneticPr fontId="1" type="noConversion"/>
  </si>
  <si>
    <t>Stall 전류 검출 토크 레벨 (최대 토크의 80%)</t>
    <phoneticPr fontId="1" type="noConversion"/>
  </si>
  <si>
    <t>C_MODE8_TQ</t>
    <phoneticPr fontId="1" type="noConversion"/>
  </si>
  <si>
    <t>C_MODE16_SPD</t>
    <phoneticPr fontId="1" type="noConversion"/>
  </si>
  <si>
    <t>C_MODE32_PST</t>
    <phoneticPr fontId="1" type="noConversion"/>
  </si>
  <si>
    <t>C_MODE64_VALIGN</t>
    <phoneticPr fontId="1" type="noConversion"/>
  </si>
  <si>
    <t>C_MODE128_ALIGN</t>
    <phoneticPr fontId="1" type="noConversion"/>
  </si>
  <si>
    <t>C_MODE256_IF</t>
    <phoneticPr fontId="1" type="noConversion"/>
  </si>
  <si>
    <t>EstopSwitchFlt</t>
    <phoneticPr fontId="1" type="noConversion"/>
  </si>
  <si>
    <t>T01</t>
    <phoneticPr fontId="1" type="noConversion"/>
  </si>
  <si>
    <t>Ftn_T30StalAndCrtSnsrFltDtc</t>
    <phoneticPr fontId="1" type="noConversion"/>
  </si>
  <si>
    <t>Ftn_T10MtrSpdFltDtc</t>
    <phoneticPr fontId="1" type="noConversion"/>
  </si>
  <si>
    <t>sDcUdrVltFltDtcLvl</t>
    <phoneticPr fontId="1" type="noConversion"/>
  </si>
  <si>
    <t>저전압 고장 검출 레벨</t>
    <phoneticPr fontId="1" type="noConversion"/>
  </si>
  <si>
    <t>sDcUdrVltLedOffSet</t>
    <phoneticPr fontId="1" type="noConversion"/>
  </si>
  <si>
    <t>커패시터 잔류 전압 확인용 LED 동작 전압</t>
    <phoneticPr fontId="1" type="noConversion"/>
  </si>
  <si>
    <t>전류 Offset 계산 카운트</t>
  </si>
  <si>
    <t>전류 Offset 계산 카운트의 역수</t>
  </si>
  <si>
    <t>전류 센서 H/W offset 고장 진단 설정 값</t>
  </si>
  <si>
    <t>i32CntMaxMcuInit</t>
  </si>
  <si>
    <t>sInvMaxCnt</t>
  </si>
  <si>
    <t>sOcfISensOfs</t>
  </si>
  <si>
    <t>j01_McuInit</t>
    <phoneticPr fontId="4" type="noConversion"/>
  </si>
  <si>
    <t>J01MINIT</t>
    <phoneticPr fontId="1" type="noConversion"/>
  </si>
  <si>
    <t>Master</t>
    <phoneticPr fontId="1" type="noConversion"/>
  </si>
  <si>
    <t>Signal</t>
    <phoneticPr fontId="1" type="noConversion"/>
  </si>
  <si>
    <t>Function</t>
    <phoneticPr fontId="1" type="noConversion"/>
  </si>
  <si>
    <t>Description</t>
    <phoneticPr fontId="1" type="noConversion"/>
  </si>
  <si>
    <t>StartBit</t>
    <phoneticPr fontId="1" type="noConversion"/>
  </si>
  <si>
    <t>Data
Length</t>
    <phoneticPr fontId="1" type="noConversion"/>
  </si>
  <si>
    <t>Factor</t>
    <phoneticPr fontId="4" type="noConversion"/>
  </si>
  <si>
    <t>Offset</t>
    <phoneticPr fontId="4" type="noConversion"/>
  </si>
  <si>
    <t>MIN</t>
    <phoneticPr fontId="1" type="noConversion"/>
  </si>
  <si>
    <t>MAX</t>
    <phoneticPr fontId="1" type="noConversion"/>
  </si>
  <si>
    <t>Init Value</t>
    <phoneticPr fontId="4" type="noConversion"/>
  </si>
  <si>
    <t>Unit</t>
    <phoneticPr fontId="4" type="noConversion"/>
  </si>
  <si>
    <t>비고</t>
    <phoneticPr fontId="1" type="noConversion"/>
  </si>
  <si>
    <t>Rx_ClearBit</t>
    <phoneticPr fontId="1" type="noConversion"/>
  </si>
  <si>
    <t>ClearBit</t>
    <phoneticPr fontId="1" type="noConversion"/>
  </si>
  <si>
    <t>eComp Target Speed command (duty signal)</t>
    <phoneticPr fontId="1" type="noConversion"/>
  </si>
  <si>
    <t>Allowing Operation</t>
    <phoneticPr fontId="1" type="noConversion"/>
  </si>
  <si>
    <t>Operation Mode</t>
    <phoneticPr fontId="1" type="noConversion"/>
  </si>
  <si>
    <t>DAC 출력 Case</t>
    <phoneticPr fontId="1" type="noConversion"/>
  </si>
  <si>
    <t>Slave_1</t>
    <phoneticPr fontId="1" type="noConversion"/>
  </si>
  <si>
    <t>[V]</t>
    <phoneticPr fontId="1" type="noConversion"/>
  </si>
  <si>
    <t>Slave_2</t>
    <phoneticPr fontId="1" type="noConversion"/>
  </si>
  <si>
    <t>　</t>
  </si>
  <si>
    <t>eComp condition of interlock</t>
    <phoneticPr fontId="1" type="noConversion"/>
  </si>
  <si>
    <t>0H : Normal
1H : Error</t>
  </si>
  <si>
    <t>[Falg]</t>
    <phoneticPr fontId="4" type="noConversion"/>
  </si>
  <si>
    <t>CAN DataBase</t>
    <phoneticPr fontId="4" type="noConversion"/>
  </si>
  <si>
    <t>P-JOG</t>
  </si>
  <si>
    <t>구분</t>
  </si>
  <si>
    <t>N-JOG</t>
  </si>
  <si>
    <t>동작</t>
  </si>
  <si>
    <t>미세</t>
  </si>
  <si>
    <t>운전</t>
  </si>
  <si>
    <t>단위</t>
  </si>
  <si>
    <t>알람 및 경고 상태를 해제합니다.</t>
  </si>
  <si>
    <t>‘MPG_EN’ 핀의 설정에 따라 2가지 모드로 사용됩니다.</t>
  </si>
  <si>
    <t>CCW 방향으로 5[RMP]으로 운전</t>
  </si>
  <si>
    <t>CW 방향으로 5[RMP]으로 운전</t>
  </si>
  <si>
    <t>CCW 방향으로 150[RMP]으로 운</t>
  </si>
  <si>
    <t>CW 방향으로 150[RMP]으로 운전</t>
  </si>
  <si>
    <t>P-JOG 및 N-JOG 핀과 연동하여 미세운전 및 단위운전 모드를 설정합니다.</t>
  </si>
  <si>
    <t>신호명</t>
    <phoneticPr fontId="4" type="noConversion"/>
  </si>
  <si>
    <t>원점 데이터를 초기화 합니다. 원점이 초기화되면 ‘OP7/SEL7’ 핀이 ON 됩니다..</t>
    <phoneticPr fontId="1" type="noConversion"/>
  </si>
  <si>
    <t>서보 모터의 구동 가능 여부를 결정합니다.(ON: 구동 가능, OFF: 구동 불가)</t>
    <phoneticPr fontId="1" type="noConversion"/>
  </si>
  <si>
    <t>No</t>
    <phoneticPr fontId="4" type="noConversion"/>
  </si>
  <si>
    <t>단위 운전 모드에서는 JOG 신호가 ON에서 OFF로 변경되면 다음 지령 위치로 이동합니다.</t>
    <phoneticPr fontId="1" type="noConversion"/>
  </si>
  <si>
    <t>0H: Not-Request
1H: Request</t>
    <phoneticPr fontId="4" type="noConversion"/>
  </si>
  <si>
    <t>0H: Operation is not allowed
1H: Operation is allowed</t>
    <phoneticPr fontId="4" type="noConversion"/>
  </si>
  <si>
    <t>Voltage / Current / Torque Reference</t>
    <phoneticPr fontId="4" type="noConversion"/>
  </si>
  <si>
    <t>Frequency / Beta Reference Reference</t>
    <phoneticPr fontId="4" type="noConversion"/>
  </si>
  <si>
    <t>Digital Input Signal</t>
  </si>
  <si>
    <t>비상 정지 신호 (1: Normal, 0: EMG)</t>
  </si>
  <si>
    <t>알람 및 경고 상태를 해제</t>
  </si>
  <si>
    <t>동작이 완료되고 기구가 정 위치에 있을 경우 Clamp 신호</t>
  </si>
  <si>
    <t>기존의 원점 데이터를 초기화 후 현재 위치를 원점으로 설정</t>
  </si>
  <si>
    <t xml:space="preserve">원점 데이터를 초기화 </t>
  </si>
  <si>
    <t>MPG 신호</t>
  </si>
  <si>
    <t>DAC 출력 Case</t>
    <phoneticPr fontId="4" type="noConversion"/>
  </si>
  <si>
    <t>구동 시작 신호</t>
  </si>
  <si>
    <t>1: VF / 2: V / 4: CURR / 8: TQ / 16: SPD / 32: PST / 
64: VALIGN / 128: ALIGN / 256: IF / 0: DigtalInput</t>
    <phoneticPr fontId="4" type="noConversion"/>
  </si>
  <si>
    <t>DC 링크 전압</t>
    <phoneticPr fontId="4" type="noConversion"/>
  </si>
  <si>
    <t>드라이버 온도</t>
    <phoneticPr fontId="4" type="noConversion"/>
  </si>
  <si>
    <t>모터 온도</t>
    <phoneticPr fontId="4" type="noConversion"/>
  </si>
  <si>
    <t>모터 토크</t>
    <phoneticPr fontId="4" type="noConversion"/>
  </si>
  <si>
    <t>모터 전류</t>
    <phoneticPr fontId="4" type="noConversion"/>
  </si>
  <si>
    <t>Byte Order</t>
  </si>
  <si>
    <t>Value Type</t>
  </si>
  <si>
    <t>Intel</t>
  </si>
  <si>
    <t>Unsigned</t>
  </si>
  <si>
    <t>운영 모드</t>
    <phoneticPr fontId="4" type="noConversion"/>
  </si>
  <si>
    <t>S/W 버전</t>
    <phoneticPr fontId="4" type="noConversion"/>
  </si>
  <si>
    <t>0H ~ FEH : Normal
FFH : ERROR</t>
    <phoneticPr fontId="4" type="noConversion"/>
  </si>
  <si>
    <t>핀번호</t>
    <phoneticPr fontId="4" type="noConversion"/>
  </si>
  <si>
    <r>
      <t>동작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바탕"/>
        <family val="1"/>
        <charset val="129"/>
      </rPr>
      <t>설명</t>
    </r>
    <phoneticPr fontId="4" type="noConversion"/>
  </si>
  <si>
    <t>원점 설정 유무를 나타내는 출력입니다. (ON: 원점 설정 없음, OFF: 원점 설정)</t>
    <phoneticPr fontId="1" type="noConversion"/>
  </si>
  <si>
    <t>Digital Input</t>
    <phoneticPr fontId="4" type="noConversion"/>
  </si>
  <si>
    <t>Digital Output</t>
    <phoneticPr fontId="4" type="noConversion"/>
  </si>
  <si>
    <t>드라이브 알람 발생시 출력이 OFF되고 정상일 경우 출력이 ON 됩니다.</t>
    <phoneticPr fontId="1" type="noConversion"/>
  </si>
  <si>
    <t>드라이브 준비 완료 신호입니다. SVON 신호가 ON된 후 드라이버에 이상이 없으면 ON 됩니다.</t>
    <phoneticPr fontId="1" type="noConversion"/>
  </si>
  <si>
    <t>지정된 위치에 도달했을 경우 ON 됩니다.</t>
    <phoneticPr fontId="1" type="noConversion"/>
  </si>
  <si>
    <t>사용하지 않습니다.</t>
    <phoneticPr fontId="1" type="noConversion"/>
  </si>
  <si>
    <t>SV_ON 신호가 ON 상태에서 OFF 되면 위치 데이터(Binary Code) 입력의 위치로 이동합니다.
ON 되는 시간은 최소 100msec이상 유지시켜 주십시오.</t>
    <phoneticPr fontId="1" type="noConversion"/>
  </si>
  <si>
    <t>Turret의 동작이 완료되고 기구가 정 위치에 있을 경우 Clamp 신호를 입력합니다.
이 Clamp 신호는 엔코더 데이터 포화 시 새로운 원점을 설정하는데 사용됩니다.</t>
    <phoneticPr fontId="1" type="noConversion"/>
  </si>
  <si>
    <t>기존의 원점 데이터를 초기화 후 현재 위치를 원점으로 설정합니다.
출력 ‘OP7/SEL7’ 핀이 ON 상태일 경우 원점이 설정되어 있다는 표시입니다.</t>
    <phoneticPr fontId="1" type="noConversion"/>
  </si>
  <si>
    <t>외부 비상 발생시 강제로 서보 드라이브의 모든 입력상태를 무시하고 구동을 차단(Free-Run)합니다.
1: Normal, 0: EMG</t>
    <phoneticPr fontId="1" type="noConversion"/>
  </si>
  <si>
    <t>MPG_EN</t>
    <phoneticPr fontId="1" type="noConversion"/>
  </si>
  <si>
    <t>[℃]</t>
  </si>
  <si>
    <t>[Falg]</t>
  </si>
  <si>
    <t>N/A</t>
  </si>
  <si>
    <t>N/A</t>
    <phoneticPr fontId="4" type="noConversion"/>
  </si>
  <si>
    <t>드라이브 준비 완료 신호</t>
  </si>
  <si>
    <t>SVON 신호가 ON된 후 드라이버에 이상이 없으면 ON</t>
    <phoneticPr fontId="4" type="noConversion"/>
  </si>
  <si>
    <t>드라이브 알람 발생시 출력</t>
    <phoneticPr fontId="4" type="noConversion"/>
  </si>
  <si>
    <t>0: 정상, 1: 고장</t>
    <phoneticPr fontId="4" type="noConversion"/>
  </si>
  <si>
    <t xml:space="preserve">원점 설정 유무를 나타내는 출력입니다. </t>
    <phoneticPr fontId="4" type="noConversion"/>
  </si>
  <si>
    <t>ON: 원점 설정 없음, OFF: 원점 설정</t>
    <phoneticPr fontId="4" type="noConversion"/>
  </si>
  <si>
    <t>지정된 위치에 도달했을 경우 ON 됩니다.</t>
    <phoneticPr fontId="4" type="noConversion"/>
  </si>
  <si>
    <t>In Position</t>
    <phoneticPr fontId="4" type="noConversion"/>
  </si>
  <si>
    <t>위치 데이터 출력신호로 현재 위치</t>
    <phoneticPr fontId="4" type="noConversion"/>
  </si>
  <si>
    <t/>
  </si>
  <si>
    <t>[℃]</t>
    <phoneticPr fontId="1" type="noConversion"/>
  </si>
  <si>
    <t>[Nm]</t>
    <phoneticPr fontId="4" type="noConversion"/>
  </si>
  <si>
    <t>[Ap]</t>
    <phoneticPr fontId="1" type="noConversion"/>
  </si>
  <si>
    <t>[rpm]</t>
    <phoneticPr fontId="1" type="noConversion"/>
  </si>
  <si>
    <t>R100_sHVdcLow</t>
    <phoneticPr fontId="4" type="noConversion"/>
  </si>
  <si>
    <t>R101_sIvtTemp</t>
    <phoneticPr fontId="4" type="noConversion"/>
  </si>
  <si>
    <t>R102_sMrtTemp</t>
    <phoneticPr fontId="4" type="noConversion"/>
  </si>
  <si>
    <t>R103_sMtrTqNm</t>
    <phoneticPr fontId="4" type="noConversion"/>
  </si>
  <si>
    <t>R104_sMtrCrtPeak</t>
    <phoneticPr fontId="4" type="noConversion"/>
  </si>
  <si>
    <t>R105_sMtrSpd</t>
    <phoneticPr fontId="4" type="noConversion"/>
  </si>
  <si>
    <t>f01_CommRx1</t>
    <phoneticPr fontId="4" type="noConversion"/>
  </si>
  <si>
    <t>u32HalfBit</t>
    <phoneticPr fontId="1" type="noConversion"/>
  </si>
  <si>
    <t>i32CntMaxForRx1</t>
    <phoneticPr fontId="1" type="noConversion"/>
  </si>
  <si>
    <t>CRX1</t>
    <phoneticPr fontId="1" type="noConversion"/>
  </si>
  <si>
    <t>T100_uAllowingOperation</t>
    <phoneticPr fontId="4" type="noConversion"/>
  </si>
  <si>
    <t>T102_uMtrCtrlMde</t>
    <phoneticPr fontId="4" type="noConversion"/>
  </si>
  <si>
    <t>T103_sVltCurrTqCmd</t>
    <phoneticPr fontId="4" type="noConversion"/>
  </si>
  <si>
    <t>T104_sFreqBetaCmd</t>
    <phoneticPr fontId="4" type="noConversion"/>
  </si>
  <si>
    <t>T105_uSvOn</t>
    <phoneticPr fontId="4" type="noConversion"/>
  </si>
  <si>
    <t>T106_uStart</t>
    <phoneticPr fontId="4" type="noConversion"/>
  </si>
  <si>
    <t>T107_uEmg</t>
    <phoneticPr fontId="4" type="noConversion"/>
  </si>
  <si>
    <t>T108_uAlarmRst</t>
    <phoneticPr fontId="4" type="noConversion"/>
  </si>
  <si>
    <t>R200_uAlarm</t>
    <phoneticPr fontId="4" type="noConversion"/>
  </si>
  <si>
    <t>R201_uStandby</t>
    <phoneticPr fontId="4" type="noConversion"/>
  </si>
  <si>
    <t>R202_uBrake</t>
    <phoneticPr fontId="4" type="noConversion"/>
  </si>
  <si>
    <t>R203_uOrgOut</t>
    <phoneticPr fontId="4" type="noConversion"/>
  </si>
  <si>
    <t>R204_uInPst</t>
    <phoneticPr fontId="4" type="noConversion"/>
  </si>
  <si>
    <t>R200_ExternalOutput</t>
    <phoneticPr fontId="4" type="noConversion"/>
  </si>
  <si>
    <t>uSW_REV</t>
    <phoneticPr fontId="1" type="noConversion"/>
  </si>
  <si>
    <t>dDrvNr</t>
    <phoneticPr fontId="4" type="noConversion"/>
  </si>
  <si>
    <t>DrvNr</t>
    <phoneticPr fontId="4" type="noConversion"/>
  </si>
  <si>
    <t>S/W 버전</t>
    <phoneticPr fontId="4" type="noConversion"/>
  </si>
  <si>
    <t>CTX3</t>
    <phoneticPr fontId="1" type="noConversion"/>
  </si>
  <si>
    <t>i32CntMaxForTx3</t>
    <phoneticPr fontId="1" type="noConversion"/>
  </si>
  <si>
    <t>e03_MtrCtrl_MtrCtrl</t>
    <phoneticPr fontId="4" type="noConversion"/>
  </si>
  <si>
    <t>e02_MtrCtrl_Pst</t>
    <phoneticPr fontId="4" type="noConversion"/>
  </si>
  <si>
    <t>d02_Dem</t>
    <phoneticPr fontId="4" type="noConversion"/>
  </si>
  <si>
    <t>b01_OSnScheduler</t>
    <phoneticPr fontId="4" type="noConversion"/>
  </si>
  <si>
    <t>e04_MtrCtrl_PwmSet</t>
    <phoneticPr fontId="4" type="noConversion"/>
  </si>
  <si>
    <t>g03_CommTx</t>
    <phoneticPr fontId="4" type="noConversion"/>
  </si>
  <si>
    <t>E03MCMV</t>
    <phoneticPr fontId="1" type="noConversion"/>
  </si>
  <si>
    <t>sVltSlopRising</t>
    <phoneticPr fontId="1" type="noConversion"/>
  </si>
  <si>
    <t>sVltSlopFalling</t>
    <phoneticPr fontId="1" type="noConversion"/>
  </si>
  <si>
    <t>전압 지령 상승 기울기</t>
    <phoneticPr fontId="1" type="noConversion"/>
  </si>
  <si>
    <t>전압 지령 하강 기울기</t>
    <phoneticPr fontId="1" type="noConversion"/>
  </si>
  <si>
    <t>E03INIT</t>
    <phoneticPr fontId="1" type="noConversion"/>
  </si>
  <si>
    <t>VF 지령 전압 초기값</t>
    <phoneticPr fontId="1" type="noConversion"/>
  </si>
  <si>
    <t>V 지령 전압 초기값</t>
    <phoneticPr fontId="1" type="noConversion"/>
  </si>
  <si>
    <t>sAlign16Vout</t>
    <phoneticPr fontId="1" type="noConversion"/>
  </si>
  <si>
    <t>sAlign16Angle</t>
    <phoneticPr fontId="1" type="noConversion"/>
  </si>
  <si>
    <t>회전자 정렬 전압</t>
    <phoneticPr fontId="1" type="noConversion"/>
  </si>
  <si>
    <t>회전자 정렬 위상</t>
    <phoneticPr fontId="1" type="noConversion"/>
  </si>
  <si>
    <t>E03MTRSWF</t>
    <phoneticPr fontId="1" type="noConversion"/>
  </si>
  <si>
    <t>sCofVdqe</t>
  </si>
  <si>
    <t>sVdqeLa</t>
  </si>
  <si>
    <t>sVdqeLb</t>
  </si>
  <si>
    <t>sAlignCurr</t>
    <phoneticPr fontId="1" type="noConversion"/>
  </si>
  <si>
    <t>Align 전류 지령 (전류 지령 방식)</t>
    <phoneticPr fontId="1" type="noConversion"/>
  </si>
  <si>
    <t>sAlignDeg</t>
    <phoneticPr fontId="1" type="noConversion"/>
  </si>
  <si>
    <t>IF Align Angle</t>
    <phoneticPr fontId="1" type="noConversion"/>
  </si>
  <si>
    <t>IF 제어 시간 설정</t>
    <phoneticPr fontId="1" type="noConversion"/>
  </si>
  <si>
    <t>sIfTsec</t>
    <phoneticPr fontId="1" type="noConversion"/>
  </si>
  <si>
    <t>sIfSetFreq</t>
  </si>
  <si>
    <t>IF 주파수 설정 (800rpm)</t>
    <phoneticPr fontId="1" type="noConversion"/>
  </si>
  <si>
    <t>sIfInitTheta</t>
    <phoneticPr fontId="1" type="noConversion"/>
  </si>
  <si>
    <t>sIfTheta 초기값: 0deg*2*PI()/360</t>
    <phoneticPr fontId="1" type="noConversion"/>
  </si>
  <si>
    <t>sIfCurr</t>
    <phoneticPr fontId="1" type="noConversion"/>
  </si>
  <si>
    <t>IF 제어 전류 지령</t>
    <phoneticPr fontId="1" type="noConversion"/>
  </si>
  <si>
    <t>C_SEQ_Step1_Ready</t>
  </si>
  <si>
    <t>C_SEQ_Step2_Align</t>
  </si>
  <si>
    <t>C_SEQ_Step3_IfCtrl</t>
  </si>
  <si>
    <t>C_SEQ_Step4_IfThetaMixed</t>
  </si>
  <si>
    <t>C_SEQ_Step5_SnlsThetaMixed</t>
  </si>
  <si>
    <t>C_SEQ_Step6_Idle</t>
  </si>
  <si>
    <t>C_SEQ_Step7_Spin</t>
  </si>
  <si>
    <t>sThetaMixedCntStp</t>
    <phoneticPr fontId="1" type="noConversion"/>
  </si>
  <si>
    <t>1/(0.02sec*14000)</t>
    <phoneticPr fontId="1" type="noConversion"/>
  </si>
  <si>
    <t>x01_ExInterface</t>
    <phoneticPr fontId="4" type="noConversion"/>
  </si>
  <si>
    <t>ADR_i32IaSens</t>
  </si>
  <si>
    <t>ADR_i32IbSens</t>
  </si>
  <si>
    <t>ADR_i32IcSens</t>
  </si>
  <si>
    <t>ADR_i32HVdcSens</t>
  </si>
  <si>
    <t>ADR_i32IvtTempSens</t>
  </si>
  <si>
    <t>ADR_i32MtrTempSens</t>
  </si>
  <si>
    <t>Dimensions</t>
    <phoneticPr fontId="1" type="noConversion"/>
  </si>
  <si>
    <t>Min</t>
    <phoneticPr fontId="1" type="noConversion"/>
  </si>
  <si>
    <t>Max</t>
    <phoneticPr fontId="1" type="noConversion"/>
  </si>
  <si>
    <t>mSched_uFlagSpdSlop</t>
    <phoneticPr fontId="1" type="noConversion"/>
  </si>
  <si>
    <t>mSched_i32CntForSch</t>
    <phoneticPr fontId="1" type="noConversion"/>
  </si>
  <si>
    <t>mSched_i32CntForVarGain</t>
    <phoneticPr fontId="1" type="noConversion"/>
  </si>
  <si>
    <t>mSched_uFlagSpdCtrl</t>
    <phoneticPr fontId="1" type="noConversion"/>
  </si>
  <si>
    <t>mBSW_sTime</t>
    <phoneticPr fontId="1" type="noConversion"/>
  </si>
  <si>
    <t>mBSW_sTime2</t>
    <phoneticPr fontId="1" type="noConversion"/>
  </si>
  <si>
    <t>mBSW_sOutloopTime</t>
    <phoneticPr fontId="1" type="noConversion"/>
  </si>
  <si>
    <t>mBSW_sFreq</t>
    <phoneticPr fontId="1" type="noConversion"/>
  </si>
  <si>
    <t>mBSW_uEstpSwitchDtc</t>
    <phoneticPr fontId="1" type="noConversion"/>
  </si>
  <si>
    <t>mBSW_uGateFltDtc</t>
    <phoneticPr fontId="1" type="noConversion"/>
  </si>
  <si>
    <t>mMsens_sIa</t>
    <phoneticPr fontId="1" type="noConversion"/>
  </si>
  <si>
    <t>mMsens_sIb</t>
    <phoneticPr fontId="1" type="noConversion"/>
  </si>
  <si>
    <t>mMsens_sIc</t>
    <phoneticPr fontId="1" type="noConversion"/>
  </si>
  <si>
    <t>mMsens_sAbsIa</t>
    <phoneticPr fontId="1" type="noConversion"/>
  </si>
  <si>
    <t>mMsens_sAbsIb</t>
    <phoneticPr fontId="1" type="noConversion"/>
  </si>
  <si>
    <t>mMsens_sAbsIc</t>
    <phoneticPr fontId="1" type="noConversion"/>
  </si>
  <si>
    <t>mMsens_sHVdcLow</t>
    <phoneticPr fontId="1" type="noConversion"/>
  </si>
  <si>
    <t>mMsens_sInvHVdcLow</t>
  </si>
  <si>
    <t>mSsens_sIvtTempLow</t>
    <phoneticPr fontId="1" type="noConversion"/>
  </si>
  <si>
    <t>mSsens_sMrtTempLow</t>
    <phoneticPr fontId="1" type="noConversion"/>
  </si>
  <si>
    <t>mCRX1_uRxChSel</t>
    <phoneticPr fontId="1" type="noConversion"/>
  </si>
  <si>
    <t>mCRX1_u32CrrDataLow</t>
    <phoneticPr fontId="1" type="noConversion"/>
  </si>
  <si>
    <t>mCRX1_u32CrrDataHigh</t>
    <phoneticPr fontId="1" type="noConversion"/>
  </si>
  <si>
    <t>Uinit</t>
    <phoneticPr fontId="1" type="noConversion"/>
  </si>
  <si>
    <t>mDIAG_uFltStat</t>
  </si>
  <si>
    <t>mDIAG_u32FltAll</t>
  </si>
  <si>
    <t>mDIAG_uFan1On0Off</t>
  </si>
  <si>
    <t>mDIAG_uCntCrtOvr</t>
  </si>
  <si>
    <t>sF01_T01_EstopSwitchFlt</t>
  </si>
  <si>
    <t>sF02_T01_IgptShrtFlt</t>
  </si>
  <si>
    <t>sF03_T01_HvdcOvrVolFlt</t>
  </si>
  <si>
    <t>sF04_T01_HvdcUdrVolFlt</t>
  </si>
  <si>
    <t>sF05_T30_CrtSnsrFlt</t>
  </si>
  <si>
    <t>sF06_T30_CrtSnsrOfsFlt</t>
  </si>
  <si>
    <t>sF07_T30_CrtStallFlt</t>
  </si>
  <si>
    <t>sF08_T01_CrtOvrFlt</t>
  </si>
  <si>
    <t>sF09_T30_IvtTempSnsrFlt</t>
  </si>
  <si>
    <t>sF10_T30_IvtTempOvrFlt</t>
  </si>
  <si>
    <t>sF11_T30_MtrTempSnsrFlt</t>
  </si>
  <si>
    <t>sF12_T30_MtrTempOvrFlt</t>
  </si>
  <si>
    <t>sF13_T10_MtrSpdFlt</t>
  </si>
  <si>
    <t>mMCVG_sPCG_Kp</t>
  </si>
  <si>
    <t>mMCVG_sPCG_Ki</t>
  </si>
  <si>
    <t>mMCVG_sPCG_Kd</t>
  </si>
  <si>
    <t>mMCVG_sPCG_Ka</t>
  </si>
  <si>
    <t>mMCVG_sPCG_Apst</t>
  </si>
  <si>
    <t>mMCVG_sSCG_Apst</t>
  </si>
  <si>
    <t>mMCVG_sCCG_Kad</t>
  </si>
  <si>
    <t>mMCVG_sCCG_Kaq</t>
  </si>
  <si>
    <t>mMCVG_sTqSlpRising</t>
  </si>
  <si>
    <t>mMCVG_sTqSlpFalling</t>
  </si>
  <si>
    <t>mMCVG_sCurrSlpFalling</t>
    <phoneticPr fontId="1" type="noConversion"/>
  </si>
  <si>
    <t>mMTPST_sWm</t>
  </si>
  <si>
    <t>mMTPST_sWe</t>
  </si>
  <si>
    <t>mMTPST_sRpm</t>
  </si>
  <si>
    <t>mMTPST_sIde</t>
  </si>
  <si>
    <t>mMTPST_sIqe</t>
  </si>
  <si>
    <t>mMTPST_sIds</t>
  </si>
  <si>
    <t>mMTPST_sIqs</t>
    <phoneticPr fontId="1" type="noConversion"/>
  </si>
  <si>
    <t>mGPwm_sVanRef</t>
    <phoneticPr fontId="1" type="noConversion"/>
  </si>
  <si>
    <t>mGPwm_sVbnRef</t>
    <phoneticPr fontId="1" type="noConversion"/>
  </si>
  <si>
    <t>mGPwm_sVcnRef</t>
    <phoneticPr fontId="1" type="noConversion"/>
  </si>
  <si>
    <t>mGPwm_sMiLow</t>
    <phoneticPr fontId="1" type="noConversion"/>
  </si>
  <si>
    <t>mGPwm_sThetaCtrl</t>
    <phoneticPr fontId="1" type="noConversion"/>
  </si>
  <si>
    <t>mMinit_sCurrOfsIa</t>
    <phoneticPr fontId="1" type="noConversion"/>
  </si>
  <si>
    <t>mMinit_sCurrOfsIb</t>
    <phoneticPr fontId="1" type="noConversion"/>
  </si>
  <si>
    <t>mMinit_uFlgChangeISR</t>
    <phoneticPr fontId="1" type="noConversion"/>
  </si>
  <si>
    <t>mMinit_uHwFltCurrOffset</t>
    <phoneticPr fontId="1" type="noConversion"/>
  </si>
  <si>
    <t>B01SCHED</t>
  </si>
  <si>
    <t>C01MADC</t>
  </si>
  <si>
    <t>C02SADC</t>
  </si>
  <si>
    <t>COMRX</t>
  </si>
  <si>
    <t>D01DIAG</t>
  </si>
  <si>
    <t>E01MCVG</t>
  </si>
  <si>
    <t>E02MTPST</t>
  </si>
  <si>
    <t>E03MCTRL</t>
  </si>
  <si>
    <t>E04GPWM</t>
  </si>
  <si>
    <t>F01CRX1</t>
  </si>
  <si>
    <t>G03CTX</t>
  </si>
  <si>
    <t>H01SMDE</t>
  </si>
  <si>
    <t>J01MINIT</t>
  </si>
  <si>
    <t>ADCREAD</t>
    <phoneticPr fontId="1" type="noConversion"/>
  </si>
  <si>
    <t>E03LIM</t>
    <phoneticPr fontId="1" type="noConversion"/>
  </si>
  <si>
    <t>sCurrLim</t>
    <phoneticPr fontId="1" type="noConversion"/>
  </si>
  <si>
    <t>sNegCurrLim</t>
    <phoneticPr fontId="1" type="noConversion"/>
  </si>
  <si>
    <t>sVrefLim</t>
    <phoneticPr fontId="1" type="noConversion"/>
  </si>
  <si>
    <t>dq축 전압 지령 + 제한 값</t>
    <phoneticPr fontId="1" type="noConversion"/>
  </si>
  <si>
    <t>sNegVrefLim</t>
    <phoneticPr fontId="1" type="noConversion"/>
  </si>
  <si>
    <t>dq축 전압 지령 - 제한 값</t>
    <phoneticPr fontId="1" type="noConversion"/>
  </si>
  <si>
    <t>sMaxTqSet</t>
    <phoneticPr fontId="1" type="noConversion"/>
  </si>
  <si>
    <t>토크 제한 값</t>
    <phoneticPr fontId="1" type="noConversion"/>
  </si>
  <si>
    <t>sNegMaxTqSet</t>
    <phoneticPr fontId="1" type="noConversion"/>
  </si>
  <si>
    <t>음토크 제한 값</t>
    <phoneticPr fontId="1" type="noConversion"/>
  </si>
  <si>
    <t>sTqRefInit</t>
    <phoneticPr fontId="1" type="noConversion"/>
  </si>
  <si>
    <t>초기 토크 지령</t>
    <phoneticPr fontId="1" type="noConversion"/>
  </si>
  <si>
    <t>토크 상수의 역수</t>
    <phoneticPr fontId="1" type="noConversion"/>
  </si>
  <si>
    <t>양전류 제한 값</t>
    <phoneticPr fontId="1" type="noConversion"/>
  </si>
  <si>
    <t>음전류 제한 값</t>
    <phoneticPr fontId="1" type="noConversion"/>
  </si>
  <si>
    <t>sIsRefInZ</t>
    <phoneticPr fontId="1" type="noConversion"/>
  </si>
  <si>
    <t>Is 전류 지령 초기 값</t>
    <phoneticPr fontId="1" type="noConversion"/>
  </si>
  <si>
    <t>sBetaRiseStep</t>
    <phoneticPr fontId="1" type="noConversion"/>
  </si>
  <si>
    <t>30도를 0.2초 동안 증가 시킴</t>
    <phoneticPr fontId="1" type="noConversion"/>
  </si>
  <si>
    <t>E03CCTRL</t>
    <phoneticPr fontId="1" type="noConversion"/>
  </si>
  <si>
    <t>sLq</t>
    <phoneticPr fontId="1" type="noConversion"/>
  </si>
  <si>
    <t>sKad</t>
    <phoneticPr fontId="1" type="noConversion"/>
  </si>
  <si>
    <t>sKaq</t>
    <phoneticPr fontId="1" type="noConversion"/>
  </si>
  <si>
    <t>모터 파라메터_d축 인덕턴스</t>
    <phoneticPr fontId="1" type="noConversion"/>
  </si>
  <si>
    <t>모터 파라메터_q축 인덕턴스</t>
    <phoneticPr fontId="1" type="noConversion"/>
  </si>
  <si>
    <t>모터 파라메터_역기전력 상수</t>
    <phoneticPr fontId="1" type="noConversion"/>
  </si>
  <si>
    <t>모터 파라메터_극쌍수</t>
    <phoneticPr fontId="1" type="noConversion"/>
  </si>
  <si>
    <t>d축 전류 제어 안티와인덥 게인</t>
    <phoneticPr fontId="1" type="noConversion"/>
  </si>
  <si>
    <t>q축 전류 제어 안티와인덥 게인</t>
    <phoneticPr fontId="1" type="noConversion"/>
  </si>
  <si>
    <t>d축 전류 적분 초기 값</t>
    <phoneticPr fontId="1" type="noConversion"/>
  </si>
  <si>
    <t>sIdeCtrlIntegZ</t>
    <phoneticPr fontId="1" type="noConversion"/>
  </si>
  <si>
    <t>sIqeCtrlIntegZ</t>
    <phoneticPr fontId="1" type="noConversion"/>
  </si>
  <si>
    <t>q축 전류 적분 초기 값</t>
    <phoneticPr fontId="1" type="noConversion"/>
  </si>
  <si>
    <t>uSoftMdeCurr</t>
    <phoneticPr fontId="1" type="noConversion"/>
  </si>
  <si>
    <t>Spare0</t>
  </si>
  <si>
    <t>Spare1</t>
  </si>
  <si>
    <t>Spare1</t>
    <phoneticPr fontId="1" type="noConversion"/>
  </si>
  <si>
    <t>mSMDE_uFlagInverterOut</t>
    <phoneticPr fontId="1" type="noConversion"/>
  </si>
  <si>
    <t>mSMDE_sSpdRefInSeqOut</t>
    <phoneticPr fontId="1" type="noConversion"/>
  </si>
  <si>
    <t>mSMDE_sSpdRef</t>
    <phoneticPr fontId="1" type="noConversion"/>
  </si>
  <si>
    <t>mSMDE_sIfFreqSeqOut</t>
    <phoneticPr fontId="1" type="noConversion"/>
  </si>
  <si>
    <t>mMCVG_sCCG_Kpd</t>
    <phoneticPr fontId="1" type="noConversion"/>
  </si>
  <si>
    <t>mMCVG_sCCG_Kid</t>
    <phoneticPr fontId="1" type="noConversion"/>
  </si>
  <si>
    <t>mMCVG_sCCG_Kpq</t>
    <phoneticPr fontId="1" type="noConversion"/>
  </si>
  <si>
    <t>mMCVG_sCCG_Kiq</t>
    <phoneticPr fontId="1" type="noConversion"/>
  </si>
  <si>
    <t>mMCVG_sSCG_Kp</t>
    <phoneticPr fontId="1" type="noConversion"/>
  </si>
  <si>
    <t>mMCVG_sSCG_Ki</t>
    <phoneticPr fontId="1" type="noConversion"/>
  </si>
  <si>
    <t>mMCVG_sSCG_Ka</t>
    <phoneticPr fontId="1" type="noConversion"/>
  </si>
  <si>
    <t>mMCVG_sCurrSlpRising</t>
    <phoneticPr fontId="1" type="noConversion"/>
  </si>
  <si>
    <t>mMCVG_sSpdSlpRising</t>
    <phoneticPr fontId="1" type="noConversion"/>
  </si>
  <si>
    <t>mMCVG_sSpdSlpFalling</t>
    <phoneticPr fontId="1" type="noConversion"/>
  </si>
  <si>
    <t>mCTRL_sTqRefIn</t>
  </si>
  <si>
    <t>mCTRL_sVdeRef</t>
  </si>
  <si>
    <t>mCTRL_sVqeRef</t>
  </si>
  <si>
    <t>mCTRL_sIsRef</t>
  </si>
  <si>
    <t>mCTRL_sIdeRef</t>
    <phoneticPr fontId="1" type="noConversion"/>
  </si>
  <si>
    <t>mCTRL_sIqeRef</t>
    <phoneticPr fontId="1" type="noConversion"/>
  </si>
  <si>
    <t>mCTRL_sIde</t>
  </si>
  <si>
    <t>mCTRL_sIqe</t>
  </si>
  <si>
    <t>mCTRL_sIfTheta</t>
  </si>
  <si>
    <t>mCTRL_sIfFreq</t>
  </si>
  <si>
    <t>mCTRL_sSpdRefIn</t>
  </si>
  <si>
    <t>mCTRL_sThetaCtrl</t>
    <phoneticPr fontId="1" type="noConversion"/>
  </si>
  <si>
    <t>mCTX_u32DataLowTx1</t>
    <phoneticPr fontId="1" type="noConversion"/>
  </si>
  <si>
    <t>mCTX_u32DataHighTx1</t>
    <phoneticPr fontId="1" type="noConversion"/>
  </si>
  <si>
    <t>mCTX_u32DataLowTx2</t>
    <phoneticPr fontId="1" type="noConversion"/>
  </si>
  <si>
    <t>mCTX_u32DataHighTx2</t>
    <phoneticPr fontId="1" type="noConversion"/>
  </si>
  <si>
    <t>mCTRL_sVdeRefLow</t>
    <phoneticPr fontId="1" type="noConversion"/>
  </si>
  <si>
    <t>mCTRL_sVqeRefLow</t>
    <phoneticPr fontId="1" type="noConversion"/>
  </si>
  <si>
    <t>sMaxFreq</t>
    <phoneticPr fontId="1" type="noConversion"/>
  </si>
  <si>
    <t>I/F 제어 최대 운전 주파수</t>
    <phoneticPr fontId="1" type="noConversion"/>
  </si>
  <si>
    <t>sVfVltSlopVqeRefZ</t>
    <phoneticPr fontId="1" type="noConversion"/>
  </si>
  <si>
    <t>sVVltSlopVqeRefZ</t>
    <phoneticPr fontId="1" type="noConversion"/>
  </si>
  <si>
    <t>C_sZero</t>
    <phoneticPr fontId="1" type="noConversion"/>
  </si>
  <si>
    <t>C_sOne</t>
    <phoneticPr fontId="1" type="noConversion"/>
  </si>
  <si>
    <t>전류 Slop 제어 활성화 변수 (0: Bypass, 2: Slop)</t>
    <phoneticPr fontId="1" type="noConversion"/>
  </si>
  <si>
    <t>▷ 300[Mhz]*3.4[us] = 990</t>
    <phoneticPr fontId="4" type="noConversion"/>
  </si>
  <si>
    <t>▷ Bm: ?? [Nm/(rad/s)]</t>
    <phoneticPr fontId="1" type="noConversion"/>
  </si>
  <si>
    <t>■ 설명: A상 전류 센서 ADCV</t>
  </si>
  <si>
    <t>■ 설명: B상 전류 센서 ADCV</t>
  </si>
  <si>
    <t>■ 설명: C상 전류 센서 ADCV</t>
  </si>
  <si>
    <t>■ 설명: DC Link 전압 센서 ADCV</t>
  </si>
  <si>
    <t>■ 설명: IGBT 온도 센서 ADCV</t>
  </si>
  <si>
    <t>■ 설명: 모터 온도 센서 ADCV</t>
  </si>
  <si>
    <t>sec</t>
  </si>
  <si>
    <t>■ 설명: Main Task 주기</t>
  </si>
  <si>
    <t>■ 설명: Main Task 2배 주기</t>
  </si>
  <si>
    <t>■ 설명: Main Task 10배 주기</t>
  </si>
  <si>
    <t>Hz</t>
  </si>
  <si>
    <t>■ 설명: 제어 주파수</t>
  </si>
  <si>
    <t>■ 설명: E-Stop Swhitch Signal Input</t>
  </si>
  <si>
    <t>■ 설명: Digital Input Signal</t>
  </si>
  <si>
    <t>■ 설명: 운전 모드 설정 (0: I/O, 1: 통신)</t>
  </si>
  <si>
    <t>■ 설명: 통신 입력 Low 32bit</t>
  </si>
  <si>
    <t>■ 설명: 통신 입력 High 32bit</t>
  </si>
  <si>
    <t>■ 설명: 속도 지령 Slop 스케쥴 카운터</t>
  </si>
  <si>
    <t>■ 설명: 가변게인 스케쥴 카운터</t>
  </si>
  <si>
    <t>Apk</t>
  </si>
  <si>
    <t>■ 설명: A상 전류</t>
  </si>
  <si>
    <t>■ 설명: B상 전류</t>
  </si>
  <si>
    <t>■ 설명: C상 전류</t>
  </si>
  <si>
    <t>■ 설명: A상 전류 절대값</t>
  </si>
  <si>
    <t>■ 설명: B상 전류 절대값</t>
  </si>
  <si>
    <t>■ 설명: C상 전류 절대값</t>
  </si>
  <si>
    <t>Vdc</t>
  </si>
  <si>
    <t>■ 설명: DC Link 전압</t>
  </si>
  <si>
    <t>1/Vdc</t>
  </si>
  <si>
    <t>■ 설명: DC Link 전압 역수</t>
  </si>
  <si>
    <t>deg</t>
  </si>
  <si>
    <t>■ 설명: IGBT 온도</t>
  </si>
  <si>
    <t>■ 설명: 모터 온도</t>
  </si>
  <si>
    <t>■ 설명: 고장 신호 대표 값</t>
  </si>
  <si>
    <t>■ 설명: 고장 신호 전체값</t>
  </si>
  <si>
    <t>■ 설명: Chopper 구동 신호 (0: Off, 1: On)</t>
  </si>
  <si>
    <t>■ 설명: Fan 구동 신호 (0: Off, 1: On)</t>
  </si>
  <si>
    <t>■ 설명: 과전류 검출 카운터</t>
  </si>
  <si>
    <t>■ 설명: E-Stop Swhitch 검출 (0: Normal, 1: Fault)</t>
  </si>
  <si>
    <t>■ 설명: IGBT 고장 신호 (0: Normal, 1: Fault)</t>
  </si>
  <si>
    <t>■ 설명: DC Link 과전압 고장 검출 신호 (0: Normal, 1: Fault)</t>
  </si>
  <si>
    <t>■ 설명: DC Link 저전압 고장 검출 신호 (0: Normal, 1: Fault)</t>
  </si>
  <si>
    <t>■ 설명: 전류 센서 고장 검출 신호 (0: Normal, 1: Fault)</t>
  </si>
  <si>
    <t>■ 설명: 전류 센서 옵셋 고장 검출 신호 (0: Normal, 1: Fault)</t>
  </si>
  <si>
    <t>■ 설명: 구속 전류 고장 검출 신호 (0: Normal, 1: Fault)</t>
  </si>
  <si>
    <t>■ 설명: 과전류 고장 검출 신호 (0: Normal, 1: Fault)</t>
  </si>
  <si>
    <t>■ 설명: IGBT 온도 센서 고장 검출 신호 (0: Normal, 1: Fault)</t>
  </si>
  <si>
    <t>■ 설명: IGBT 과온 고장 검출 신호 (0: Normal, 1: Fault)</t>
  </si>
  <si>
    <t>■ 설명: 모터 온도 센서 고장 검출 신호 (0: Normal, 1: Fault)</t>
  </si>
  <si>
    <t>■ 설명: 모터 과온 고장 검출 신호 (0: Normal, 1: Fault)</t>
  </si>
  <si>
    <t>■ 설명: 과속 고장 검출 신호  (0: Normal, 1: Fault)</t>
  </si>
  <si>
    <t>■ 설명: 속도 제어 게인 Kp</t>
  </si>
  <si>
    <t>■ 설명: 속도 제어 게인 Ki</t>
  </si>
  <si>
    <t>■ 설명: 속도 제어 게인 Ka</t>
  </si>
  <si>
    <t>■ 설명: 속도 제어 게인 Apst</t>
  </si>
  <si>
    <t>■ 설명: d축 전류 제어 게인 Kp</t>
  </si>
  <si>
    <t>■ 설명: d축 전류 제어 게인 Ki</t>
  </si>
  <si>
    <t>■ 설명: d축 전류 제어 게인 Ka</t>
  </si>
  <si>
    <t>■ 설명: q축 전류 제어 게인 Kp</t>
  </si>
  <si>
    <t>■ 설명: q축 전류 제어 게인 Ki</t>
  </si>
  <si>
    <t>■ 설명: q축 전류 제어 게인 Ka</t>
  </si>
  <si>
    <t>■ 설명: 속도 제어 지령 가속 기울기</t>
  </si>
  <si>
    <t>■ 설명: 속도 제어 지령 감속 기울기</t>
  </si>
  <si>
    <t>■ 설명: 토크 제어 지령 가속 기울기</t>
  </si>
  <si>
    <t>■ 설명: 토크 제어 지령 감속 기울기</t>
  </si>
  <si>
    <t>■ 설명: 전류 제어 지령 가속 기울기</t>
  </si>
  <si>
    <t>■ 설명: 전류 제어 지령 감속 기울기</t>
  </si>
  <si>
    <t>■ 설명: 기계 각속도 (Wm = 12000 * 2pi/60)</t>
  </si>
  <si>
    <t>■ 설명: 기계 각속도 (We = 10000 * 2pi/60 * Poles)</t>
  </si>
  <si>
    <t>rpm</t>
  </si>
  <si>
    <t>■ 설명: Motor Speed</t>
  </si>
  <si>
    <t>Rad</t>
  </si>
  <si>
    <t>■ 설명: Rotor Position</t>
  </si>
  <si>
    <t>■ 설명: Is 전류 지령</t>
  </si>
  <si>
    <t>■ 설명: d축 전류 지령</t>
  </si>
  <si>
    <t>■ 설명: q축 전류 지령</t>
  </si>
  <si>
    <t>■ 설명: d축 전류</t>
  </si>
  <si>
    <t>■ 설명: q축 전류</t>
  </si>
  <si>
    <t>■ 설명: IF Control Theta</t>
  </si>
  <si>
    <t>Deg</t>
  </si>
  <si>
    <t>■ 설명: IF Control Frequency</t>
  </si>
  <si>
    <t>■ 설명: 속도 Slop 지령</t>
  </si>
  <si>
    <t>Nm</t>
  </si>
  <si>
    <t>■ 설명: 토크 지령</t>
  </si>
  <si>
    <t>V</t>
  </si>
  <si>
    <t>■ 설명: Vde Reference</t>
  </si>
  <si>
    <t>■ 설명: Vqe Reference</t>
  </si>
  <si>
    <t>■ 설명: 모터 회전자 위치</t>
  </si>
  <si>
    <t>■ 설명: A Phase Voltage Reference</t>
  </si>
  <si>
    <t>■ 설명: B Phase Voltage Reference</t>
  </si>
  <si>
    <t>■ 설명: C Phase Voltage Reference</t>
  </si>
  <si>
    <t>■ 설명: Modulation Index</t>
  </si>
  <si>
    <t>■ 설명: 통신 모드 구동 신호 (0: 미구동, 1: 구동)</t>
  </si>
  <si>
    <t>■ 설명: 모터 구동 모드 (1_VF/2_V/4_CURR/8_TQ/16_SPD/32_PST/64_VALIGN/128_ALIGN/256_IF)</t>
  </si>
  <si>
    <t>V/A/Nm</t>
  </si>
  <si>
    <t>■ 설명: 통신 모드 구동 지령 (전압, 전류, 토크)</t>
  </si>
  <si>
    <t>Hz/Deg</t>
  </si>
  <si>
    <t>■ 설명: 통신 모드 구동 지령 (주파수, 위상각)</t>
  </si>
  <si>
    <t>■ 설명: Digital Input Signal (서보 모터의 구동 신호, 0: 정지, 1: 구동)</t>
  </si>
  <si>
    <t>■ 설명: Digital Input Signal (구동 시작 신호, 상승 엣지 후 100msec 이상 검출 시 활성화)</t>
  </si>
  <si>
    <t>■ 설명: Digital Input Signal (외부 비상 신호 입력, 0: 비상 신호 활성화, 1: 비상 신호 비활성화)</t>
  </si>
  <si>
    <t>■ 설명: Digital Input Signal (알람 및 경고 상태 해제 신호, 0: NA, 1: 해제)</t>
  </si>
  <si>
    <t>■ 설명: Digital Input Signal (동작 완료 신호)</t>
  </si>
  <si>
    <t>■ 설명: Digital Input Signal (원점 설정 신호, 0: NA, 1: 원점 설정 활성화)</t>
  </si>
  <si>
    <t>■ 설명: Digital Input Signal (원점 설정 초기화 신호, 0: NA, 1: 원점 초기화 활성화)</t>
  </si>
  <si>
    <t>■ 설명: Digital Input Signal (Manual CCW 구동 신호)</t>
  </si>
  <si>
    <t>■ 설명: Digital Input Signal (Manual CW 구동 신호)</t>
  </si>
  <si>
    <t>■ 설명: Digital Input Signal (미세 또는 단위 운전 설정, 0: 단위 운전, 1: 미세 운전)</t>
  </si>
  <si>
    <t>■ 설명: 통신 모드 속도 지령</t>
  </si>
  <si>
    <t>■ 설명: DAC 출력 선택</t>
  </si>
  <si>
    <t>■ 설명: 통신 TX1 Low 32Bit</t>
  </si>
  <si>
    <t>■ 설명: 통신 TX1 Higt 32Bit</t>
  </si>
  <si>
    <t>■ 설명: 통신 TX2 Low 32Bit</t>
  </si>
  <si>
    <t>■ 설명: 통신 TX2 Higt 32Bit</t>
  </si>
  <si>
    <t>■ 설명: Allow Operation 신호 (0: 구정 정지, 1: 구동)</t>
  </si>
  <si>
    <t>■ 설명: Speed Slop 제어를 위한 이전 지령 속도</t>
  </si>
  <si>
    <t>■ 설명: 속도 지령</t>
  </si>
  <si>
    <t>■ 설명: Digital Output 신호</t>
  </si>
  <si>
    <t>■ 설명: A상 전류 센서 오프셋</t>
  </si>
  <si>
    <t>■ 설명: B상 전류 센서 오프셋</t>
  </si>
  <si>
    <t>■ 설명: 인터럽트 변경 Flag</t>
  </si>
  <si>
    <t xml:space="preserve"> sTqRisingTqMde</t>
    <phoneticPr fontId="1" type="noConversion"/>
  </si>
  <si>
    <t xml:space="preserve"> sTqFallingTqMde</t>
    <phoneticPr fontId="1" type="noConversion"/>
  </si>
  <si>
    <t xml:space="preserve"> sTqRisingSpdPstMde</t>
    <phoneticPr fontId="1" type="noConversion"/>
  </si>
  <si>
    <t xml:space="preserve"> sTqFallingSpdPstMde</t>
    <phoneticPr fontId="1" type="noConversion"/>
  </si>
  <si>
    <t>▷ 초당 속도 상승 기울기 설정</t>
    <phoneticPr fontId="1" type="noConversion"/>
  </si>
  <si>
    <t>▷ 초당 속도 하강 기울기 설정</t>
    <phoneticPr fontId="1" type="noConversion"/>
  </si>
  <si>
    <t>▷ 초당 전류 상승 기울기 설정</t>
    <phoneticPr fontId="1" type="noConversion"/>
  </si>
  <si>
    <t>▷ 초당 전류 하강 기울기 설정</t>
    <phoneticPr fontId="1" type="noConversion"/>
  </si>
  <si>
    <t>▷ 초당 토크 상승 기울기 설정 (토크 제어 모드)</t>
    <phoneticPr fontId="1" type="noConversion"/>
  </si>
  <si>
    <t>▷ 초당 토크 하강 기울기 설정 (토크 제어 모드)</t>
    <phoneticPr fontId="1" type="noConversion"/>
  </si>
  <si>
    <t>▷ 초당 토크 상승 기울기 설정 (속도/위치 제어 모드)</t>
    <phoneticPr fontId="1" type="noConversion"/>
  </si>
  <si>
    <t>▷ 초당 토크 하강 기울기 설정 (속도/위치 제어 모드)</t>
    <phoneticPr fontId="1" type="noConversion"/>
  </si>
  <si>
    <t>RESOLVER_CNT_REV = 131072;  // Encoder pulse/Quater of REV(1/4) = PD[17] = 17, 2^17 = 131072</t>
  </si>
  <si>
    <t>Gear_Ratio = 50;</t>
  </si>
  <si>
    <t>Turret_No_Of_Tool = 12;</t>
  </si>
  <si>
    <t>INV_GEAR_RATIO = 1/GEAR_RATIO</t>
  </si>
  <si>
    <t>BIT_PER_REV = RESOLVER_CNT_REV * GEAR_RATIO;</t>
  </si>
  <si>
    <t xml:space="preserve"> // 2^17 * Gear Ratio = 131072 * 50 = 6553600</t>
  </si>
  <si>
    <t>INV_BIT_PER_REV = 1/(float)BIT_PER_REV;</t>
  </si>
  <si>
    <t>// 1/6553600 = 1.52588E-07</t>
  </si>
  <si>
    <t>ANGLE_TR_GAIN = 360/(float)BIT_PER_REV;</t>
  </si>
  <si>
    <t>// 360/6144000 = 5.859375e-05</t>
  </si>
  <si>
    <t>NO_OF_TOOL = (int)PD[Turret_No_Of_Tool];</t>
  </si>
  <si>
    <t>// NO_OF_TOOL = 0</t>
  </si>
  <si>
    <t>ANGLE_PER_TOOL = 360 / NO_OF_TOOL;</t>
  </si>
  <si>
    <t>// 360/12 = 30</t>
  </si>
  <si>
    <t>INV_ANGLE_PER_TOOL = 1/(float)ANGLE_PER_TOOL;</t>
  </si>
  <si>
    <t>// 1/30 = 0.033333333</t>
  </si>
  <si>
    <t>ANGLE_REF_Max = (NO_OF_TOOL-1)*ANGLE_PER_TOOL;</t>
  </si>
  <si>
    <t>// (12-1)*30 = 330</t>
  </si>
  <si>
    <t>Speed_Limit = P2[Set_Speed_1];</t>
  </si>
  <si>
    <t>// 2000</t>
  </si>
  <si>
    <t>mEnc_uCF</t>
    <phoneticPr fontId="1" type="noConversion"/>
  </si>
  <si>
    <t>■ 설명: Gate Fault Signal Input</t>
    <phoneticPr fontId="1" type="noConversion"/>
  </si>
  <si>
    <t>■ 설명: Control Field</t>
    <phoneticPr fontId="1" type="noConversion"/>
  </si>
  <si>
    <t>■ 설명: Status Field</t>
    <phoneticPr fontId="1" type="noConversion"/>
  </si>
  <si>
    <t>■ 설명: Data Field 0</t>
    <phoneticPr fontId="1" type="noConversion"/>
  </si>
  <si>
    <t>■ 설명: Data Field 1</t>
  </si>
  <si>
    <t>■ 설명: Data Field 2</t>
  </si>
  <si>
    <t>■ 설명: Data Field 4</t>
    <phoneticPr fontId="1" type="noConversion"/>
  </si>
  <si>
    <t>■ 설명: Data Field 5</t>
    <phoneticPr fontId="1" type="noConversion"/>
  </si>
  <si>
    <t>■ 설명: Data Field 6</t>
    <phoneticPr fontId="1" type="noConversion"/>
  </si>
  <si>
    <t>■ 설명: 엔코더 ID (= 23H 고정)</t>
    <phoneticPr fontId="1" type="noConversion"/>
  </si>
  <si>
    <t>■ 설명: 인코더 오류</t>
    <phoneticPr fontId="1" type="noConversion"/>
  </si>
  <si>
    <t>■ 설명: 생성 식 G (X) = X^8 + 1 (X = rc0 ~ rc7)</t>
    <phoneticPr fontId="1" type="noConversion"/>
  </si>
  <si>
    <t>mEnc_uSF</t>
    <phoneticPr fontId="1" type="noConversion"/>
  </si>
  <si>
    <t>mEnc_uABS0</t>
    <phoneticPr fontId="1" type="noConversion"/>
  </si>
  <si>
    <t>mEnc_uEND</t>
    <phoneticPr fontId="1" type="noConversion"/>
  </si>
  <si>
    <t>mEnc_uALMC</t>
    <phoneticPr fontId="1" type="noConversion"/>
  </si>
  <si>
    <t>mEnc_uCRC</t>
    <phoneticPr fontId="1" type="noConversion"/>
  </si>
  <si>
    <t>mEnc_uABM0</t>
    <phoneticPr fontId="1" type="noConversion"/>
  </si>
  <si>
    <t>mEnc_uABS1</t>
    <phoneticPr fontId="1" type="noConversion"/>
  </si>
  <si>
    <t>mEnc_uABS2</t>
    <phoneticPr fontId="1" type="noConversion"/>
  </si>
  <si>
    <t>mEnc_uABM1</t>
    <phoneticPr fontId="1" type="noConversion"/>
  </si>
  <si>
    <t>mEnc_uABM2</t>
    <phoneticPr fontId="1" type="noConversion"/>
  </si>
  <si>
    <t>mMTPST_sTheta</t>
    <phoneticPr fontId="1" type="noConversion"/>
  </si>
  <si>
    <t>■ 설명: Turret Position</t>
    <phoneticPr fontId="1" type="noConversion"/>
  </si>
  <si>
    <t>int32</t>
  </si>
  <si>
    <t>single</t>
  </si>
  <si>
    <t>single</t>
    <phoneticPr fontId="1" type="noConversion"/>
  </si>
  <si>
    <t>uint16</t>
  </si>
  <si>
    <t>uint16</t>
    <phoneticPr fontId="1" type="noConversion"/>
  </si>
  <si>
    <t>uint32</t>
  </si>
  <si>
    <t>uint32</t>
    <phoneticPr fontId="1" type="noConversion"/>
  </si>
  <si>
    <t>int32</t>
    <phoneticPr fontId="1" type="noConversion"/>
  </si>
  <si>
    <t>int16</t>
  </si>
  <si>
    <t>모터 속도</t>
    <phoneticPr fontId="4" type="noConversion"/>
  </si>
  <si>
    <t>mSMDE_uMtrCtrlMde</t>
    <phoneticPr fontId="1" type="noConversion"/>
  </si>
  <si>
    <t>mSMDE_uOprState</t>
    <phoneticPr fontId="1" type="noConversion"/>
  </si>
  <si>
    <t>mDIAG_uChprOpr1On0Off</t>
    <phoneticPr fontId="1" type="noConversion"/>
  </si>
  <si>
    <t>mBSW_a11uReadInput</t>
    <phoneticPr fontId="1" type="noConversion"/>
  </si>
  <si>
    <t>T110_uStop</t>
    <phoneticPr fontId="4" type="noConversion"/>
  </si>
  <si>
    <t>T111_uOrgin</t>
    <phoneticPr fontId="4" type="noConversion"/>
  </si>
  <si>
    <t>T112_uDogin</t>
    <phoneticPr fontId="4" type="noConversion"/>
  </si>
  <si>
    <t>T113_uPJog</t>
    <phoneticPr fontId="4" type="noConversion"/>
  </si>
  <si>
    <t>T114_uNJog</t>
    <phoneticPr fontId="4" type="noConversion"/>
  </si>
  <si>
    <t>T115_uEnMpg</t>
    <phoneticPr fontId="4" type="noConversion"/>
  </si>
  <si>
    <t>T116_sSpdCmd</t>
    <phoneticPr fontId="4" type="noConversion"/>
  </si>
  <si>
    <t>T117_uDaCase</t>
    <phoneticPr fontId="4" type="noConversion"/>
  </si>
  <si>
    <t>■ 설명: Digital Input Signal (위치 데이터 입력 신호 6Bit Binary Code)</t>
    <phoneticPr fontId="1" type="noConversion"/>
  </si>
  <si>
    <t>위치 6bit Binary Code</t>
    <phoneticPr fontId="4" type="noConversion"/>
  </si>
  <si>
    <t>6bit Binary Code</t>
    <phoneticPr fontId="4" type="noConversion"/>
  </si>
  <si>
    <t>mBSW_uInitNvRam</t>
    <phoneticPr fontId="1" type="noConversion"/>
  </si>
  <si>
    <t>■ 설명: NVRAM 초기화로 Restart 필요</t>
    <phoneticPr fontId="1" type="noConversion"/>
  </si>
  <si>
    <t>InitNvRam</t>
    <phoneticPr fontId="1" type="noConversion"/>
  </si>
  <si>
    <t>T10</t>
    <phoneticPr fontId="1" type="noConversion"/>
  </si>
  <si>
    <t>Ftn_T30InitNvRam</t>
    <phoneticPr fontId="1" type="noConversion"/>
  </si>
  <si>
    <t>sF16_T10_InitNvRam</t>
    <phoneticPr fontId="1" type="noConversion"/>
  </si>
  <si>
    <t>F01 이후의 고장의 대표 값</t>
    <phoneticPr fontId="4" type="noConversion"/>
  </si>
  <si>
    <t>Estop Switch 신호 검출</t>
    <phoneticPr fontId="4" type="noConversion"/>
  </si>
  <si>
    <t>Gate Driver Fault 검출</t>
    <phoneticPr fontId="4" type="noConversion"/>
  </si>
  <si>
    <t>HV 과전압 검출</t>
    <phoneticPr fontId="4" type="noConversion"/>
  </si>
  <si>
    <t>HV 저전압 검출</t>
    <phoneticPr fontId="4" type="noConversion"/>
  </si>
  <si>
    <t>전류 센서 고장 검출 (Out of range)</t>
    <phoneticPr fontId="4" type="noConversion"/>
  </si>
  <si>
    <t>전류 센서 고장 검출 (Current offset)</t>
    <phoneticPr fontId="4" type="noConversion"/>
  </si>
  <si>
    <t>구속 전류 검출</t>
    <phoneticPr fontId="4" type="noConversion"/>
  </si>
  <si>
    <t>과전류 검출</t>
    <phoneticPr fontId="4" type="noConversion"/>
  </si>
  <si>
    <t>인버터 온도 센서 고장 검출</t>
    <phoneticPr fontId="4" type="noConversion"/>
  </si>
  <si>
    <t>인버터 과온 고장 검출</t>
    <phoneticPr fontId="4" type="noConversion"/>
  </si>
  <si>
    <t>모터 온도 센서 고장 검출</t>
    <phoneticPr fontId="4" type="noConversion"/>
  </si>
  <si>
    <t>모터 과온 고장 검출</t>
    <phoneticPr fontId="4" type="noConversion"/>
  </si>
  <si>
    <t>모터 단선 고장 검출</t>
    <phoneticPr fontId="4" type="noConversion"/>
  </si>
  <si>
    <t>▷ 모터 단선 고장 검출
   -. Precondition: MotorReady 모드의 회전자 정렬 단계
   -. 감지 설정 값: U상 전류 5[Apeak]이하 또는
       V/W상 전류 2.5[Apeak] 이상</t>
    <phoneticPr fontId="1" type="noConversion"/>
  </si>
  <si>
    <t>모터 과속 고장 검출</t>
    <phoneticPr fontId="4" type="noConversion"/>
  </si>
  <si>
    <t>통신 고장</t>
    <phoneticPr fontId="4" type="noConversion"/>
  </si>
  <si>
    <t>▷ NVRAM 초기화</t>
    <phoneticPr fontId="1" type="noConversion"/>
  </si>
  <si>
    <t>NVRAM 초기화</t>
    <phoneticPr fontId="4" type="noConversion"/>
  </si>
  <si>
    <t>R201_uOprState</t>
    <phoneticPr fontId="4" type="noConversion"/>
  </si>
  <si>
    <t>R202_uSwVersion</t>
    <phoneticPr fontId="4" type="noConversion"/>
  </si>
  <si>
    <t>R203_mDIAG_u32FltAll</t>
    <phoneticPr fontId="4" type="noConversion"/>
  </si>
  <si>
    <t>■ CAN_Tx1_Master (0x301), For MBD</t>
    <phoneticPr fontId="1" type="noConversion"/>
  </si>
  <si>
    <t>■ 설명: 모터 구동 모드 (0_IO/1_VF/2_V/4_CURR/8_TQ/16_SPD/32_PST/64_VALIGN/128_ALIGN/256_IF)</t>
    <phoneticPr fontId="1" type="noConversion"/>
  </si>
  <si>
    <t>T101_uCtrlMde0Digt1Can</t>
    <phoneticPr fontId="4" type="noConversion"/>
  </si>
  <si>
    <t>서보 모터의 구동 가능 여부 (ON: 구동 활성화, OFF: 구동 비활성화)</t>
  </si>
  <si>
    <t>서보 모터의 구동 가능 여부 (ON: 구동 활성화, OFF: 구동 비활성화)</t>
    <phoneticPr fontId="4" type="noConversion"/>
  </si>
  <si>
    <t>■ 설명: Command Seletet (0: I/O, 1: CAN)</t>
    <phoneticPr fontId="1" type="noConversion"/>
  </si>
  <si>
    <t>R205</t>
    <phoneticPr fontId="4" type="noConversion"/>
  </si>
  <si>
    <t>R211</t>
  </si>
  <si>
    <t>R212</t>
  </si>
  <si>
    <t>R213</t>
  </si>
  <si>
    <t>R214</t>
  </si>
  <si>
    <t>R215</t>
  </si>
  <si>
    <t>R216</t>
  </si>
  <si>
    <t>R217</t>
  </si>
  <si>
    <t>R206</t>
  </si>
  <si>
    <t>R207</t>
  </si>
  <si>
    <t>R208</t>
  </si>
  <si>
    <t>R209</t>
  </si>
  <si>
    <t>R210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</si>
  <si>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</si>
  <si>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</si>
  <si>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</si>
  <si>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</si>
  <si>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</si>
  <si>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</si>
  <si>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</si>
  <si>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</si>
  <si>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</si>
  <si>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</si>
  <si>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</si>
  <si>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</si>
  <si>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</si>
  <si>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</si>
  <si>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</si>
  <si>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</si>
  <si>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</si>
  <si>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</si>
  <si>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</si>
  <si>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</si>
  <si>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</si>
  <si>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</si>
  <si>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</si>
  <si>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</si>
  <si>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R207_uDoSpare1</t>
    <phoneticPr fontId="4" type="noConversion"/>
  </si>
  <si>
    <t>T109_uOprPst</t>
    <phoneticPr fontId="4" type="noConversion"/>
  </si>
  <si>
    <t>운영 모드</t>
  </si>
  <si>
    <t>S/W 버전</t>
  </si>
  <si>
    <t>위치 6bit Binary Code</t>
  </si>
  <si>
    <t>R242</t>
  </si>
  <si>
    <t>R239_Spare0</t>
    <phoneticPr fontId="4" type="noConversion"/>
  </si>
  <si>
    <t>Spare0</t>
    <phoneticPr fontId="4" type="noConversion"/>
  </si>
  <si>
    <t>Spare1</t>
    <phoneticPr fontId="4" type="noConversion"/>
  </si>
  <si>
    <t>R205_uOprPst</t>
    <phoneticPr fontId="4" type="noConversion"/>
  </si>
  <si>
    <t>R206_uDoSpare0</t>
    <phoneticPr fontId="4" type="noConversion"/>
  </si>
  <si>
    <t>R208_uDoSpare2</t>
    <phoneticPr fontId="4" type="noConversion"/>
  </si>
  <si>
    <t>R209_uDoSpare3</t>
    <phoneticPr fontId="4" type="noConversion"/>
  </si>
  <si>
    <t>R210_uDoSpare4</t>
    <phoneticPr fontId="4" type="noConversion"/>
  </si>
  <si>
    <t>R211_uSvOnLoopBack</t>
    <phoneticPr fontId="4" type="noConversion"/>
  </si>
  <si>
    <t>R212_uStartLoopBack</t>
    <phoneticPr fontId="4" type="noConversion"/>
  </si>
  <si>
    <t>R213_uEmgLoopBack</t>
    <phoneticPr fontId="4" type="noConversion"/>
  </si>
  <si>
    <t>R214_uAlarmRstLoopBack</t>
    <phoneticPr fontId="4" type="noConversion"/>
  </si>
  <si>
    <t>R215_uOprPstLoopBack</t>
    <phoneticPr fontId="4" type="noConversion"/>
  </si>
  <si>
    <t>R216_uStopLoopBack</t>
    <phoneticPr fontId="4" type="noConversion"/>
  </si>
  <si>
    <t>R217_uOrginLoopBack</t>
    <phoneticPr fontId="4" type="noConversion"/>
  </si>
  <si>
    <t>R218_uDoginLoopBack</t>
    <phoneticPr fontId="4" type="noConversion"/>
  </si>
  <si>
    <t>R219_uPJogLoopBack</t>
    <phoneticPr fontId="4" type="noConversion"/>
  </si>
  <si>
    <t>R220_uNJogLoopBack</t>
    <phoneticPr fontId="4" type="noConversion"/>
  </si>
  <si>
    <t>R221_uEnMpgLoopBack</t>
    <phoneticPr fontId="4" type="noConversion"/>
  </si>
  <si>
    <t>R222_F00_FltStat</t>
    <phoneticPr fontId="4" type="noConversion"/>
  </si>
  <si>
    <t>R223_F01_EstopSwitchFlt</t>
    <phoneticPr fontId="4" type="noConversion"/>
  </si>
  <si>
    <t>R224_F02_IgptShrtFlt</t>
    <phoneticPr fontId="4" type="noConversion"/>
  </si>
  <si>
    <t>R225_F03_HvdcOvrVolFlt</t>
    <phoneticPr fontId="4" type="noConversion"/>
  </si>
  <si>
    <t>R226_F04_HvdcUdrVolFlt</t>
    <phoneticPr fontId="4" type="noConversion"/>
  </si>
  <si>
    <t>R227_F05_CrtSnsrFlt</t>
    <phoneticPr fontId="4" type="noConversion"/>
  </si>
  <si>
    <t>R228_F06_CrtSnsrOfsFlt</t>
    <phoneticPr fontId="4" type="noConversion"/>
  </si>
  <si>
    <t>R229_F07_CrtStallFlt</t>
    <phoneticPr fontId="4" type="noConversion"/>
  </si>
  <si>
    <t>R230_F08_CrtOvrFlt</t>
    <phoneticPr fontId="4" type="noConversion"/>
  </si>
  <si>
    <t>R231_F09_IvtTempSnsrFlt</t>
    <phoneticPr fontId="4" type="noConversion"/>
  </si>
  <si>
    <t>R232_F010_IvtTempOvrFlt</t>
    <phoneticPr fontId="4" type="noConversion"/>
  </si>
  <si>
    <t>R233_F11_MtrTempSnsrFlt</t>
    <phoneticPr fontId="4" type="noConversion"/>
  </si>
  <si>
    <t>R234_F12_MtrTempOvrFlt</t>
    <phoneticPr fontId="4" type="noConversion"/>
  </si>
  <si>
    <t>R235_F13_MtrSpdFlt</t>
    <phoneticPr fontId="4" type="noConversion"/>
  </si>
  <si>
    <t>R236_F14_MtrLineOpnFlt</t>
    <phoneticPr fontId="4" type="noConversion"/>
  </si>
  <si>
    <t>R237_F15_CommFlt</t>
    <phoneticPr fontId="4" type="noConversion"/>
  </si>
  <si>
    <t>R238_F16_InitNvRam</t>
    <phoneticPr fontId="4" type="noConversion"/>
  </si>
  <si>
    <t>R240_Spare1</t>
    <phoneticPr fontId="4" type="noConversion"/>
  </si>
  <si>
    <t>R241_uOprState</t>
    <phoneticPr fontId="4" type="noConversion"/>
  </si>
  <si>
    <t>R242_uSwVersion</t>
    <phoneticPr fontId="4" type="noConversion"/>
  </si>
  <si>
    <t>■ CAN_Rx1_Master (0x60F)</t>
    <phoneticPr fontId="1" type="noConversion"/>
  </si>
  <si>
    <t>■ CAN_Tx1_Master (0x619)</t>
    <phoneticPr fontId="1" type="noConversion"/>
  </si>
  <si>
    <t>■ 설명: 운영 모드 (모터 구동 모드)</t>
    <phoneticPr fontId="1" type="noConversion"/>
  </si>
  <si>
    <t>mCRX_uAllowingOperation</t>
    <phoneticPr fontId="1" type="noConversion"/>
  </si>
  <si>
    <t>mCRX_uCtrlMde0Digt1Can</t>
    <phoneticPr fontId="1" type="noConversion"/>
  </si>
  <si>
    <t>mCRX_uMtrCtrlMde</t>
    <phoneticPr fontId="1" type="noConversion"/>
  </si>
  <si>
    <t>mCRX_sVltCurrTqCmd</t>
    <phoneticPr fontId="1" type="noConversion"/>
  </si>
  <si>
    <t>mCRX_sFreqBetaCmd</t>
    <phoneticPr fontId="1" type="noConversion"/>
  </si>
  <si>
    <t>mCRX_uSvOn</t>
    <phoneticPr fontId="1" type="noConversion"/>
  </si>
  <si>
    <t>mCRX_uStart</t>
    <phoneticPr fontId="1" type="noConversion"/>
  </si>
  <si>
    <t>mCRX_uEmg</t>
    <phoneticPr fontId="1" type="noConversion"/>
  </si>
  <si>
    <t>mCRX_uAlarmRst</t>
    <phoneticPr fontId="1" type="noConversion"/>
  </si>
  <si>
    <t>mCRX_uRefPst</t>
    <phoneticPr fontId="1" type="noConversion"/>
  </si>
  <si>
    <t>mCRX_uStop</t>
    <phoneticPr fontId="1" type="noConversion"/>
  </si>
  <si>
    <t>mCRX_uOrgin</t>
    <phoneticPr fontId="1" type="noConversion"/>
  </si>
  <si>
    <t>mCRX_uDogin</t>
    <phoneticPr fontId="1" type="noConversion"/>
  </si>
  <si>
    <t>mCRX_uPJog</t>
    <phoneticPr fontId="1" type="noConversion"/>
  </si>
  <si>
    <t>mCRX_uNJog</t>
    <phoneticPr fontId="1" type="noConversion"/>
  </si>
  <si>
    <t>mCRX_uEnMpg</t>
    <phoneticPr fontId="1" type="noConversion"/>
  </si>
  <si>
    <t>mCRX_sSpdCmd</t>
    <phoneticPr fontId="1" type="noConversion"/>
  </si>
  <si>
    <t>mCRX_uDaCase</t>
    <phoneticPr fontId="1" type="noConversion"/>
  </si>
  <si>
    <t>■ CAN_Tx1_Master (0x61A)</t>
    <phoneticPr fontId="1" type="noConversion"/>
  </si>
  <si>
    <t>mBSW_uExinputAll</t>
    <phoneticPr fontId="1" type="noConversion"/>
  </si>
  <si>
    <t>mMTPST_i64TurretPst</t>
    <phoneticPr fontId="1" type="noConversion"/>
  </si>
  <si>
    <t>int64</t>
  </si>
  <si>
    <t>mSMDE_i64PstOrigin</t>
    <phoneticPr fontId="1" type="noConversion"/>
  </si>
  <si>
    <t>■ 설명: Encoder 원점 정보</t>
    <phoneticPr fontId="1" type="noConversion"/>
  </si>
  <si>
    <t>■ 설명: 운영 모드 (1H : Standby / 2H : JOG / 4H : MPG_JOG / 8H: Operating / 16H : Wait / 32H: Origin)</t>
    <phoneticPr fontId="1" type="noConversion"/>
  </si>
  <si>
    <t>C_u16_1</t>
    <phoneticPr fontId="1" type="noConversion"/>
  </si>
  <si>
    <t>mSMDE_uFlagResetEnc</t>
    <phoneticPr fontId="1" type="noConversion"/>
  </si>
  <si>
    <t>■ 설명: 엔코더 멀티턴 리셋 활성화 신호</t>
  </si>
  <si>
    <t>■ 설명: 엔코더 멀티턴 리셋 활성화 신호</t>
    <phoneticPr fontId="1" type="noConversion"/>
  </si>
  <si>
    <t>■ 설명: 엔코더 원점 저장 활성화 신호</t>
  </si>
  <si>
    <t>■ 설명: 엔코더 원점 저장 활성화 신호</t>
    <phoneticPr fontId="1" type="noConversion"/>
  </si>
  <si>
    <t>■ 설명: 엔코더 멀티턴 수신 값</t>
    <phoneticPr fontId="1" type="noConversion"/>
  </si>
  <si>
    <t>mMTPST_u32EncMultiTurn</t>
    <phoneticPr fontId="1" type="noConversion"/>
  </si>
  <si>
    <t>mSMDE_uFlagSaveEncOrigin</t>
    <phoneticPr fontId="1" type="noConversion"/>
  </si>
  <si>
    <t>mI2c_uFlagSaveEncOrigin</t>
    <phoneticPr fontId="1" type="noConversion"/>
  </si>
  <si>
    <t>mI2c_uFlagResetEnc</t>
    <phoneticPr fontId="1" type="noConversion"/>
  </si>
  <si>
    <t>BSWGVAL</t>
    <phoneticPr fontId="1" type="noConversion"/>
  </si>
  <si>
    <t>mSMDE_i64PstRef</t>
    <phoneticPr fontId="1" type="noConversion"/>
  </si>
  <si>
    <t>■ 설명: Position Reference</t>
    <phoneticPr fontId="1" type="noConversion"/>
  </si>
  <si>
    <t>h01_MdeMgmt</t>
    <phoneticPr fontId="4" type="noConversion"/>
  </si>
  <si>
    <t>H01TRT</t>
    <phoneticPr fontId="1" type="noConversion"/>
  </si>
  <si>
    <t>▷ 툴 개수 (Number of tool)</t>
    <phoneticPr fontId="1" type="noConversion"/>
  </si>
  <si>
    <t>sAnglePerTool</t>
    <phoneticPr fontId="1" type="noConversion"/>
  </si>
  <si>
    <t>▷ uNumOfTool / 360 [deg]</t>
    <phoneticPr fontId="1" type="noConversion"/>
  </si>
  <si>
    <t>uBrake</t>
    <phoneticPr fontId="1" type="noConversion"/>
  </si>
  <si>
    <t>uInPst</t>
    <phoneticPr fontId="1" type="noConversion"/>
  </si>
  <si>
    <t>위치 데이터 출력신호로 현재 위치를 4bit Binary Code로 출력</t>
    <phoneticPr fontId="1" type="noConversion"/>
  </si>
  <si>
    <t>uAlarm</t>
    <phoneticPr fontId="1" type="noConversion"/>
  </si>
  <si>
    <t>uStadby</t>
    <phoneticPr fontId="1" type="noConversion"/>
  </si>
  <si>
    <t>uOrgOut</t>
    <phoneticPr fontId="1" type="noConversion"/>
  </si>
  <si>
    <t>uActPst</t>
    <phoneticPr fontId="1" type="noConversion"/>
  </si>
  <si>
    <t>uOrgNotDef</t>
    <phoneticPr fontId="1" type="noConversion"/>
  </si>
  <si>
    <t>H01EXO</t>
    <phoneticPr fontId="1" type="noConversion"/>
  </si>
  <si>
    <t>■ 설명: 전류 센서 오프셋 고장 신호</t>
    <phoneticPr fontId="1" type="noConversion"/>
  </si>
  <si>
    <t>■ 설명: 드라이브 알람 발생시 출력이 OFF되고 정상일 경우 출력이 ON 됩니다.</t>
    <phoneticPr fontId="1" type="noConversion"/>
  </si>
  <si>
    <t>■ 설명: 드라이브 준비 완료 신호입니다. SVON 신호가 ON된 후 드라이버에 이상이 없으면 ON 됩니다.</t>
    <phoneticPr fontId="1" type="noConversion"/>
  </si>
  <si>
    <t>■ 설명: 사용하지 않습니다.</t>
    <phoneticPr fontId="1" type="noConversion"/>
  </si>
  <si>
    <t>■ 설명: 원점 설정 유무를 나타내는 출력입니다. (ON: 원점 설정 없음, OFF: 원점 설정)</t>
    <phoneticPr fontId="1" type="noConversion"/>
  </si>
  <si>
    <t>■ 설명: 지정된 위치에 도달했을 경우 ON 됩니다.</t>
    <phoneticPr fontId="1" type="noConversion"/>
  </si>
  <si>
    <t>uint16</t>
    <phoneticPr fontId="1" type="noConversion"/>
  </si>
  <si>
    <t>mSMDE_uExOut</t>
    <phoneticPr fontId="1" type="noConversion"/>
  </si>
  <si>
    <t>▷ Turret Direction(0: CW, 1: CCW)</t>
  </si>
  <si>
    <t>▷ Encoder pulse/Quater of REV(1/4) = PD[17] = 17, 2^17 = 131072</t>
    <phoneticPr fontId="1" type="noConversion"/>
  </si>
  <si>
    <t>▷ GEAR_RATIO = 46.875</t>
    <phoneticPr fontId="1" type="noConversion"/>
  </si>
  <si>
    <t>▷ 1/ GEAR_RATIO</t>
    <phoneticPr fontId="1" type="noConversion"/>
  </si>
  <si>
    <t>▷ 1/6553600 = 1.52588E-07</t>
    <phoneticPr fontId="1" type="noConversion"/>
  </si>
  <si>
    <t>▷ (NO_OF_TOOL-1)*ANGLE_PER_TOOL</t>
    <phoneticPr fontId="1" type="noConversion"/>
  </si>
  <si>
    <t>sInvAnglePerTool</t>
    <phoneticPr fontId="1" type="noConversion"/>
  </si>
  <si>
    <t>sAngleRefMax</t>
    <phoneticPr fontId="1" type="noConversion"/>
  </si>
  <si>
    <t>i32EncMecMaxCnt</t>
    <phoneticPr fontId="1" type="noConversion"/>
  </si>
  <si>
    <t>sGearRatio</t>
    <phoneticPr fontId="1" type="noConversion"/>
  </si>
  <si>
    <t>sInvGearRatio</t>
    <phoneticPr fontId="1" type="noConversion"/>
  </si>
  <si>
    <t>i32BitPerRev</t>
    <phoneticPr fontId="1" type="noConversion"/>
  </si>
  <si>
    <t>sInvBitPerRev</t>
    <phoneticPr fontId="1" type="noConversion"/>
  </si>
  <si>
    <t>sAngleTrGain</t>
    <phoneticPr fontId="1" type="noConversion"/>
  </si>
  <si>
    <t>▷ 360/(모터1회전당 bit수 * 기어비) = 360/6553600 = 5.4932e-05</t>
    <phoneticPr fontId="1" type="noConversion"/>
  </si>
  <si>
    <t>H01MDE</t>
    <phoneticPr fontId="1" type="noConversion"/>
  </si>
  <si>
    <t>▷ Wait 모드 해제 딜레이 시간 (고장 발생 시 2초 후 해제 가능)</t>
    <phoneticPr fontId="1" type="noConversion"/>
  </si>
  <si>
    <t>uTurretDirection</t>
    <phoneticPr fontId="1" type="noConversion"/>
  </si>
  <si>
    <t>mSMDE_sRefAngle</t>
    <phoneticPr fontId="1" type="noConversion"/>
  </si>
  <si>
    <t>mSMDE_sActAngle</t>
    <phoneticPr fontId="1" type="noConversion"/>
  </si>
  <si>
    <t>■ 설명: 터렛 지령 위치</t>
    <phoneticPr fontId="1" type="noConversion"/>
  </si>
  <si>
    <t>mSMDE_sAngleErr</t>
    <phoneticPr fontId="1" type="noConversion"/>
  </si>
  <si>
    <t>■ 설명: 터렛 위치 오차</t>
    <phoneticPr fontId="1" type="noConversion"/>
  </si>
  <si>
    <t>▷ sAnglePerTool의 역수</t>
    <phoneticPr fontId="1" type="noConversion"/>
  </si>
  <si>
    <t>sSetInPstAngleErr</t>
    <phoneticPr fontId="1" type="noConversion"/>
  </si>
  <si>
    <t>▷ 위치 지령 목표 설정 값(목표 위치에 ±? 설정값 이내일 경우 uInPst 신호 출력)</t>
    <phoneticPr fontId="1" type="noConversion"/>
  </si>
  <si>
    <t>i32CntSetRdyRestart</t>
    <phoneticPr fontId="1" type="noConversion"/>
  </si>
  <si>
    <t>i32CntSetInPst</t>
    <phoneticPr fontId="1" type="noConversion"/>
  </si>
  <si>
    <t>▷ 목표 위치 도달 후 드라이브 제어 지속 시간(Stop 신호 수신 후 드라이브 OFF)</t>
    <phoneticPr fontId="1" type="noConversion"/>
  </si>
  <si>
    <t>Angle</t>
    <phoneticPr fontId="1" type="noConversion"/>
  </si>
  <si>
    <t>Pst  + 반올림</t>
    <phoneticPr fontId="1" type="noConversion"/>
  </si>
  <si>
    <t>X10</t>
    <phoneticPr fontId="1" type="noConversion"/>
  </si>
  <si>
    <t>INT</t>
    <phoneticPr fontId="1" type="noConversion"/>
  </si>
  <si>
    <t>■ 설명: 위치 데이터 출력신호로 현재 위치를 6bit Binary Code로 출력</t>
    <phoneticPr fontId="1" type="noConversion"/>
  </si>
  <si>
    <t>mSMDE_sPstRef</t>
    <phoneticPr fontId="1" type="noConversion"/>
  </si>
  <si>
    <t>■ 설명: 위치 지령</t>
    <phoneticPr fontId="1" type="noConversion"/>
  </si>
  <si>
    <t>sSpare1</t>
  </si>
  <si>
    <t>sSpare2</t>
  </si>
  <si>
    <t>sSpare3</t>
  </si>
  <si>
    <t>sSpare4</t>
  </si>
  <si>
    <t>sSpare5</t>
  </si>
  <si>
    <t>sSpare6</t>
  </si>
  <si>
    <t>sSpare7</t>
  </si>
  <si>
    <t>u16NumOfTool</t>
    <phoneticPr fontId="1" type="noConversion"/>
  </si>
  <si>
    <t>▷ Encoder Multiturn Offset</t>
    <phoneticPr fontId="1" type="noConversion"/>
  </si>
  <si>
    <t>u32EncMultiTurnMax</t>
    <phoneticPr fontId="1" type="noConversion"/>
  </si>
  <si>
    <t>u32EncMultiTurnOffset</t>
    <phoneticPr fontId="1" type="noConversion"/>
  </si>
  <si>
    <t>▷ 엔코더 멀티턴 최대값</t>
  </si>
  <si>
    <t>▷ 엔코더 멀티턴 최대값</t>
    <phoneticPr fontId="1" type="noConversion"/>
  </si>
  <si>
    <t>▷ 엔코더 멀티턴 중간값</t>
  </si>
  <si>
    <t>▷ 엔코더 멀티턴 중간값</t>
    <phoneticPr fontId="1" type="noConversion"/>
  </si>
  <si>
    <t>i64EncMultiTurnMax</t>
    <phoneticPr fontId="1" type="noConversion"/>
  </si>
  <si>
    <t>i64EncMultiTurnOffset</t>
    <phoneticPr fontId="1" type="noConversion"/>
  </si>
  <si>
    <t>i64EncMultiCtrlMax</t>
    <phoneticPr fontId="1" type="noConversion"/>
  </si>
  <si>
    <t>mSMDE_sSpdLimit</t>
    <phoneticPr fontId="1" type="noConversion"/>
  </si>
  <si>
    <t>■ 설명: 속도 제한값</t>
    <phoneticPr fontId="1" type="noConversion"/>
  </si>
  <si>
    <t>Command Selection (0: I/O, 1: CAN)</t>
    <phoneticPr fontId="4" type="noConversion"/>
  </si>
  <si>
    <t>■ 설명: 위치 제어 게인 Kp</t>
    <phoneticPr fontId="1" type="noConversion"/>
  </si>
  <si>
    <t>■ 설명: 위치 제어 게인 Ki</t>
    <phoneticPr fontId="1" type="noConversion"/>
  </si>
  <si>
    <t>■ 설명: 위치 제어 게인 Kd</t>
    <phoneticPr fontId="1" type="noConversion"/>
  </si>
  <si>
    <t>■ 설명: 위치 제어 게인 Ka</t>
    <phoneticPr fontId="1" type="noConversion"/>
  </si>
  <si>
    <t>■ 설명: 가속도 게인</t>
    <phoneticPr fontId="1" type="noConversion"/>
  </si>
  <si>
    <t>sTimePstCtrl</t>
    <phoneticPr fontId="1" type="noConversion"/>
  </si>
  <si>
    <t>mBSW_sTimePstCtrl</t>
    <phoneticPr fontId="1" type="noConversion"/>
  </si>
  <si>
    <t>■ 설명: Speed Control 스케쥴 카운터</t>
    <phoneticPr fontId="1" type="noConversion"/>
  </si>
  <si>
    <t>■ 설명: 메인 스케쥴 카운터</t>
    <phoneticPr fontId="1" type="noConversion"/>
  </si>
  <si>
    <t>sMaxSpdSet</t>
    <phoneticPr fontId="1" type="noConversion"/>
  </si>
  <si>
    <t>sNegMaxSpdSet</t>
    <phoneticPr fontId="1" type="noConversion"/>
  </si>
  <si>
    <t>속도 제한 값</t>
    <phoneticPr fontId="1" type="noConversion"/>
  </si>
  <si>
    <t>음 속도 제한 값</t>
    <phoneticPr fontId="1" type="noConversion"/>
  </si>
  <si>
    <t xml:space="preserve">C_INV_SQRT3 </t>
    <phoneticPr fontId="1" type="noConversion"/>
  </si>
  <si>
    <t>mBSW_sInvTimePstCtrl</t>
    <phoneticPr fontId="1" type="noConversion"/>
  </si>
  <si>
    <t>1/sec</t>
    <phoneticPr fontId="1" type="noConversion"/>
  </si>
  <si>
    <t>sInvTimePstCtrl</t>
    <phoneticPr fontId="1" type="noConversion"/>
  </si>
  <si>
    <t>■ 설명: mBSW_sTimePstCtrl의 역수</t>
    <phoneticPr fontId="1" type="noConversion"/>
  </si>
  <si>
    <t>■ 설명: Main Task 30배 주기</t>
    <phoneticPr fontId="1" type="noConversion"/>
  </si>
  <si>
    <t>sOprMdeSpdLim</t>
    <phoneticPr fontId="1" type="noConversion"/>
  </si>
  <si>
    <t>sMpgJogMdeSpdLim</t>
    <phoneticPr fontId="1" type="noConversion"/>
  </si>
  <si>
    <t>sJogMdeSpdLim</t>
    <phoneticPr fontId="1" type="noConversion"/>
  </si>
  <si>
    <t>▷ Operation 모드 속도 제한 설정</t>
    <phoneticPr fontId="1" type="noConversion"/>
  </si>
  <si>
    <t>▷ MPG Jog 모드 속도 제한 설정</t>
    <phoneticPr fontId="1" type="noConversion"/>
  </si>
  <si>
    <t>▷ Jog 모드 속도 제한 설정</t>
    <phoneticPr fontId="1" type="noConversion"/>
  </si>
  <si>
    <t>mSMDE_sRefAngleDisp</t>
    <phoneticPr fontId="1" type="noConversion"/>
  </si>
  <si>
    <t>▷ 터렛 1회전당 Bit 수 = 2^17 * Gear Ratio = 131072 * 56 = 7340032</t>
    <phoneticPr fontId="1" type="noConversion"/>
  </si>
  <si>
    <t>C_INV_PstGain</t>
    <phoneticPr fontId="1" type="noConversion"/>
  </si>
  <si>
    <t>mSMDE_sAngleErrDisp</t>
    <phoneticPr fontId="1" type="noConversion"/>
  </si>
  <si>
    <t>mSMDE_sActAngleDisp</t>
    <phoneticPr fontId="1" type="noConversion"/>
  </si>
  <si>
    <t>■ 설명: 터렛 현재 위치</t>
    <phoneticPr fontId="1" type="noConversion"/>
  </si>
  <si>
    <t>■ 설명: 터렛 지령 위치 모니터 값</t>
    <phoneticPr fontId="1" type="noConversion"/>
  </si>
  <si>
    <t>■ 설명: 터렛 현재 위치  오차 모니터 값</t>
    <phoneticPr fontId="1" type="noConversion"/>
  </si>
  <si>
    <t>43(J2)</t>
  </si>
  <si>
    <t>35(M1)</t>
  </si>
  <si>
    <t>44(M2)</t>
  </si>
  <si>
    <t>36(L1)</t>
  </si>
  <si>
    <t>31(L2)</t>
  </si>
  <si>
    <t>32(K1)</t>
  </si>
  <si>
    <t>33(L5)</t>
  </si>
  <si>
    <t>34(M4)</t>
  </si>
  <si>
    <t>20(L4)</t>
  </si>
  <si>
    <t>21(M5)</t>
  </si>
  <si>
    <t>37(K5)</t>
  </si>
  <si>
    <t>38(N4)</t>
  </si>
  <si>
    <t>39(J5)</t>
  </si>
  <si>
    <t>40(N5)</t>
  </si>
  <si>
    <t>41(N6)</t>
  </si>
  <si>
    <t>42(N7)</t>
  </si>
  <si>
    <t>Dec</t>
    <phoneticPr fontId="1" type="noConversion"/>
  </si>
  <si>
    <t>Hex</t>
    <phoneticPr fontId="1" type="noConversion"/>
  </si>
  <si>
    <t>Deg</t>
    <phoneticPr fontId="1" type="noConversion"/>
  </si>
  <si>
    <t>핀번호</t>
  </si>
  <si>
    <t>RefPst1</t>
  </si>
  <si>
    <t>RefPst2</t>
  </si>
  <si>
    <t>RefPst3</t>
  </si>
  <si>
    <t>RefPst4</t>
  </si>
  <si>
    <t>RefPst5</t>
  </si>
  <si>
    <t>ActPst1</t>
  </si>
  <si>
    <t>ActPst2</t>
  </si>
  <si>
    <t>ActPst3</t>
  </si>
  <si>
    <t>ActPst4</t>
  </si>
  <si>
    <t>ActPst5</t>
  </si>
  <si>
    <t>Spare1</t>
    <phoneticPr fontId="1" type="noConversion"/>
  </si>
  <si>
    <t>Spare2</t>
    <phoneticPr fontId="1" type="noConversion"/>
  </si>
  <si>
    <t>위치 데이터 입력신호로 이동할 위치를 6bit Binary Code로 입력 받습니다.
START 신호보다 10msec 이상 먼저 입력하여 주십시오.
(최소 입력 데이터는 ‘1’입니다.)</t>
    <phoneticPr fontId="1" type="noConversion"/>
  </si>
  <si>
    <t>SvOn</t>
    <phoneticPr fontId="1" type="noConversion"/>
  </si>
  <si>
    <t>Start</t>
    <phoneticPr fontId="1" type="noConversion"/>
  </si>
  <si>
    <t>Emg</t>
    <phoneticPr fontId="1" type="noConversion"/>
  </si>
  <si>
    <t>AlarmRst</t>
    <phoneticPr fontId="1" type="noConversion"/>
  </si>
  <si>
    <t>RefPst0</t>
    <phoneticPr fontId="1" type="noConversion"/>
  </si>
  <si>
    <t>Stop</t>
    <phoneticPr fontId="1" type="noConversion"/>
  </si>
  <si>
    <t>Orgin</t>
    <phoneticPr fontId="1" type="noConversion"/>
  </si>
  <si>
    <t>Dogin</t>
    <phoneticPr fontId="1" type="noConversion"/>
  </si>
  <si>
    <t>PJog</t>
    <phoneticPr fontId="1" type="noConversion"/>
  </si>
  <si>
    <t>NJog</t>
    <phoneticPr fontId="1" type="noConversion"/>
  </si>
  <si>
    <t>EnMpg</t>
    <phoneticPr fontId="1" type="noConversion"/>
  </si>
  <si>
    <t>Alarm</t>
    <phoneticPr fontId="1" type="noConversion"/>
  </si>
  <si>
    <t>Stadby</t>
    <phoneticPr fontId="1" type="noConversion"/>
  </si>
  <si>
    <t>Brake</t>
    <phoneticPr fontId="1" type="noConversion"/>
  </si>
  <si>
    <t>OrgOut</t>
    <phoneticPr fontId="1" type="noConversion"/>
  </si>
  <si>
    <t>InPst</t>
    <phoneticPr fontId="1" type="noConversion"/>
  </si>
  <si>
    <t>ActPst0</t>
    <phoneticPr fontId="1" type="noConversion"/>
  </si>
  <si>
    <t>OrgNotDef</t>
    <phoneticPr fontId="1" type="noConversion"/>
  </si>
  <si>
    <t>mSMDE_uOrgNotDef</t>
    <phoneticPr fontId="1" type="noConversion"/>
  </si>
  <si>
    <t>■ 설명: 원점 설정 유무를 나타내는 출력입니다. (ON: 원점 설정 없음, OFF: 원점 설정), 통신용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</si>
</sst>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0.00000000_ "/>
    <numFmt numFmtId="178" formatCode="0.0000_ "/>
    <numFmt numFmtId="179" formatCode="0.0_ "/>
    <numFmt numFmtId="180" formatCode="0_ "/>
    <numFmt numFmtId="181" formatCode="0.000000_ "/>
    <numFmt numFmtId="182" formatCode="0_);[Red]\(0\)"/>
    <numFmt numFmtId="183" formatCode="0.00_);[Red]\(0.00\)"/>
    <numFmt numFmtId="184" formatCode="0.0000E+00"/>
    <numFmt numFmtId="185" formatCode="0.000_ "/>
    <numFmt numFmtId="186" formatCode="0.0_);[Red]\(0.0\)"/>
    <numFmt numFmtId="187" formatCode="0.000_);[Red]\(0.000\)"/>
    <numFmt numFmtId="188" formatCode="0.0000_);[Red]\(0.0000\)"/>
    <numFmt numFmtId="189" formatCode="_-* #,##0.0_-;\-* #,##0.0_-;_-* &quot;-&quot;_-;_-@_-"/>
    <numFmt numFmtId="190" formatCode="_-* #,##0.00_-;\-* #,##0.00_-;_-* &quot;-&quot;_-;_-@_-"/>
    <numFmt numFmtId="191" formatCode="_-* #,##0.000000_-;\-* #,##0.000000_-;_-* &quot;-&quot;_-;_-@_-"/>
    <numFmt numFmtId="192" formatCode="_-* #,##0.0000_-;\-* #,##0.0000_-;_-* &quot;-&quot;_-;_-@_-"/>
    <numFmt numFmtId="193" formatCode="0.00000_ "/>
    <numFmt numFmtId="194" formatCode="0.000"/>
    <numFmt numFmtId="195" formatCode="_-* #,##0.00000000_-;\-* #,##0.00000000_-;_-* &quot;-&quot;_-;_-@_-"/>
    <numFmt numFmtId="196" formatCode="_-* #,##0.0_-;\-* #,##0.0_-;_-* &quot;-&quot;?_-;_-@_-"/>
    <numFmt numFmtId="197" formatCode="_-* #,##0.0_-;\-* #,##0.0_-;_-* &quot;-&quot;??_-;_-@_-"/>
    <numFmt numFmtId="198" formatCode="0.0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현대하모니 L"/>
      <family val="1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현대하모니 L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현대하모니 M"/>
      <family val="1"/>
      <charset val="129"/>
    </font>
    <font>
      <sz val="11"/>
      <color theme="0"/>
      <name val="현대하모니 M"/>
      <family val="1"/>
      <charset val="129"/>
    </font>
    <font>
      <sz val="10"/>
      <color theme="1"/>
      <name val="현대하모니 M"/>
      <family val="1"/>
      <charset val="129"/>
    </font>
    <font>
      <sz val="11"/>
      <name val="현대하모니 M"/>
      <family val="1"/>
      <charset val="129"/>
    </font>
    <font>
      <sz val="10"/>
      <color theme="0"/>
      <name val="현대하모니 M"/>
      <family val="1"/>
      <charset val="129"/>
    </font>
    <font>
      <sz val="10"/>
      <name val="현대하모니 L"/>
      <family val="1"/>
      <charset val="129"/>
    </font>
    <font>
      <sz val="10"/>
      <color theme="1"/>
      <name val="현대하모니 L"/>
      <family val="1"/>
      <charset val="129"/>
    </font>
    <font>
      <sz val="16"/>
      <color theme="0"/>
      <name val="현대하모니 B"/>
      <family val="1"/>
      <charset val="129"/>
    </font>
    <font>
      <sz val="10"/>
      <color rgb="FF0000FF"/>
      <name val="현대하모니 M"/>
      <family val="1"/>
      <charset val="129"/>
    </font>
    <font>
      <sz val="10"/>
      <color rgb="FFFFFF00"/>
      <name val="현대하모니 M"/>
      <family val="1"/>
      <charset val="129"/>
    </font>
    <font>
      <sz val="10"/>
      <color theme="0" tint="-0.34998626667073579"/>
      <name val="현대하모니 L"/>
      <family val="1"/>
      <charset val="129"/>
    </font>
    <font>
      <sz val="12"/>
      <color theme="0"/>
      <name val="현대하모니 M"/>
      <family val="1"/>
      <charset val="129"/>
    </font>
    <font>
      <sz val="14"/>
      <color theme="0"/>
      <name val="현대하모니 B"/>
      <family val="1"/>
      <charset val="129"/>
    </font>
    <font>
      <sz val="10"/>
      <color theme="0" tint="-0.499984740745262"/>
      <name val="현대하모니 L"/>
      <family val="1"/>
      <charset val="129"/>
    </font>
    <font>
      <sz val="9"/>
      <color theme="0"/>
      <name val="맑은 고딕"/>
      <family val="2"/>
      <charset val="129"/>
      <scheme val="minor"/>
    </font>
    <font>
      <sz val="9"/>
      <color theme="1" tint="0.14999847407452621"/>
      <name val="맑은 고딕"/>
      <family val="2"/>
      <charset val="129"/>
      <scheme val="minor"/>
    </font>
    <font>
      <sz val="10"/>
      <name val="현대하모니 M"/>
      <family val="1"/>
      <charset val="129"/>
    </font>
    <font>
      <b/>
      <sz val="9"/>
      <color theme="1" tint="0.14999847407452621"/>
      <name val="맑은 고딕"/>
      <family val="3"/>
      <charset val="129"/>
      <scheme val="minor"/>
    </font>
    <font>
      <b/>
      <sz val="10"/>
      <color theme="0"/>
      <name val="현대하모니 M"/>
      <family val="1"/>
      <charset val="129"/>
    </font>
    <font>
      <sz val="11"/>
      <name val="현대하모니 L"/>
      <family val="1"/>
      <charset val="129"/>
    </font>
    <font>
      <sz val="11"/>
      <color rgb="FFFFFF00"/>
      <name val="현대하모니 M"/>
      <family val="1"/>
      <charset val="129"/>
    </font>
    <font>
      <sz val="12"/>
      <name val="현대하모니 L"/>
      <family val="1"/>
      <charset val="129"/>
    </font>
    <font>
      <b/>
      <sz val="10"/>
      <color rgb="FF0000FF"/>
      <name val="현대하모니 M"/>
      <family val="1"/>
      <charset val="129"/>
    </font>
    <font>
      <b/>
      <sz val="10"/>
      <color rgb="FF0000FF"/>
      <name val="현대하모니 L"/>
      <family val="1"/>
      <charset val="129"/>
    </font>
    <font>
      <sz val="10"/>
      <color theme="0" tint="-0.499984740745262"/>
      <name val="현대하모니 M"/>
      <family val="1"/>
      <charset val="129"/>
    </font>
    <font>
      <b/>
      <sz val="10"/>
      <color rgb="FFC00000"/>
      <name val="현대하모니 L"/>
      <family val="1"/>
      <charset val="129"/>
    </font>
    <font>
      <sz val="10"/>
      <color rgb="FF0000FF"/>
      <name val="현대하모니 L"/>
      <family val="1"/>
      <charset val="129"/>
    </font>
    <font>
      <sz val="10"/>
      <color rgb="FFC00000"/>
      <name val="현대하모니 L"/>
      <family val="1"/>
      <charset val="129"/>
    </font>
    <font>
      <sz val="10"/>
      <color rgb="FFC00000"/>
      <name val="현대하모니 M"/>
      <family val="1"/>
      <charset val="129"/>
    </font>
    <font>
      <sz val="20"/>
      <color theme="0"/>
      <name val="현대하모니 B"/>
      <family val="1"/>
      <charset val="129"/>
    </font>
    <font>
      <sz val="12"/>
      <name val="현대하모니 M"/>
      <family val="1"/>
      <charset val="129"/>
    </font>
    <font>
      <sz val="11"/>
      <name val="맑은 고딕"/>
      <family val="2"/>
      <charset val="129"/>
      <scheme val="minor"/>
    </font>
    <font>
      <sz val="8"/>
      <color theme="1"/>
      <name val="현대하모니 L"/>
      <family val="1"/>
      <charset val="129"/>
    </font>
    <font>
      <sz val="7"/>
      <color theme="1"/>
      <name val="현대하모니 L"/>
      <family val="1"/>
      <charset val="129"/>
    </font>
    <font>
      <sz val="12"/>
      <color theme="0"/>
      <name val="현대하모니 B"/>
      <family val="1"/>
      <charset val="129"/>
    </font>
    <font>
      <sz val="9"/>
      <color theme="1"/>
      <name val="현대하모니 L"/>
      <family val="1"/>
      <charset val="129"/>
    </font>
    <font>
      <sz val="11"/>
      <color rgb="FF0000FF"/>
      <name val="현대하모니 M"/>
      <family val="1"/>
      <charset val="129"/>
    </font>
    <font>
      <b/>
      <sz val="10"/>
      <color theme="1"/>
      <name val="바탕"/>
      <family val="1"/>
      <charset val="129"/>
    </font>
    <font>
      <b/>
      <sz val="10"/>
      <color theme="1"/>
      <name val="Arial"/>
      <family val="2"/>
    </font>
    <font>
      <sz val="18"/>
      <color theme="0"/>
      <name val="현대하모니 M"/>
      <family val="1"/>
      <charset val="129"/>
    </font>
    <font>
      <sz val="12"/>
      <color rgb="FF0000FF"/>
      <name val="현대하모니 M"/>
      <family val="1"/>
      <charset val="129"/>
    </font>
    <font>
      <sz val="12"/>
      <color rgb="FFC00000"/>
      <name val="현대하모니 M"/>
      <family val="1"/>
      <charset val="129"/>
    </font>
    <font>
      <sz val="10"/>
      <color theme="0"/>
      <name val="현대하모니 L"/>
      <family val="1"/>
      <charset val="129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3366"/>
        <bgColor indexed="64"/>
      </patternFill>
    </fill>
  </fills>
  <borders count="1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theme="1" tint="4.9989318521683403E-2"/>
      </left>
      <right/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indexed="64"/>
      </right>
      <top/>
      <bottom/>
      <diagonal/>
    </border>
    <border>
      <left style="medium">
        <color theme="1" tint="4.9989318521683403E-2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theme="1" tint="4.9989318521683403E-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indexed="64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indexed="64"/>
      </top>
      <bottom style="medium">
        <color theme="1" tint="4.9989318521683403E-2"/>
      </bottom>
      <diagonal/>
    </border>
    <border>
      <left/>
      <right/>
      <top style="medium">
        <color indexed="64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theme="1" tint="4.9989318521683403E-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theme="1" tint="4.9989318521683403E-2"/>
      </right>
      <top style="medium">
        <color indexed="64"/>
      </top>
      <bottom/>
      <diagonal/>
    </border>
    <border>
      <left/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 style="medium">
        <color indexed="64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 style="medium">
        <color theme="1" tint="4.9989318521683403E-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indexed="64"/>
      </left>
      <right style="medium">
        <color theme="1" tint="4.9989318521683403E-2"/>
      </right>
      <top/>
      <bottom style="thin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/>
      <bottom style="thin">
        <color indexed="64"/>
      </bottom>
      <diagonal/>
    </border>
    <border>
      <left/>
      <right style="medium">
        <color theme="1" tint="4.9989318521683403E-2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theme="1" tint="4.9989318521683403E-2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theme="1" tint="4.9989318521683403E-2"/>
      </left>
      <right style="thin">
        <color auto="1"/>
      </right>
      <top/>
      <bottom style="medium">
        <color theme="1" tint="4.9989318521683403E-2"/>
      </bottom>
      <diagonal/>
    </border>
    <border>
      <left style="thin">
        <color auto="1"/>
      </left>
      <right style="medium">
        <color indexed="64"/>
      </right>
      <top/>
      <bottom style="medium">
        <color theme="1" tint="4.9989318521683403E-2"/>
      </bottom>
      <diagonal/>
    </border>
    <border>
      <left style="medium">
        <color indexed="64"/>
      </left>
      <right style="thin">
        <color auto="1"/>
      </right>
      <top/>
      <bottom style="medium">
        <color theme="1" tint="4.9989318521683403E-2"/>
      </bottom>
      <diagonal/>
    </border>
    <border>
      <left style="thin">
        <color indexed="64"/>
      </left>
      <right/>
      <top/>
      <bottom style="medium">
        <color theme="1" tint="4.9989318521683403E-2"/>
      </bottom>
      <diagonal/>
    </border>
    <border>
      <left style="medium">
        <color auto="1"/>
      </left>
      <right style="medium">
        <color indexed="64"/>
      </right>
      <top/>
      <bottom style="medium">
        <color theme="1" tint="4.9989318521683403E-2"/>
      </bottom>
      <diagonal/>
    </border>
    <border>
      <left/>
      <right style="thin">
        <color auto="1"/>
      </right>
      <top/>
      <bottom style="medium">
        <color theme="1" tint="4.9989318521683403E-2"/>
      </bottom>
      <diagonal/>
    </border>
    <border>
      <left style="thin">
        <color auto="1"/>
      </left>
      <right style="thin">
        <color auto="1"/>
      </right>
      <top/>
      <bottom style="medium">
        <color theme="1" tint="4.9989318521683403E-2"/>
      </bottom>
      <diagonal/>
    </border>
    <border>
      <left style="medium">
        <color auto="1"/>
      </left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4.9989318521683403E-2"/>
      </right>
      <top style="medium">
        <color indexed="64"/>
      </top>
      <bottom/>
      <diagonal/>
    </border>
    <border>
      <left style="thin">
        <color indexed="64"/>
      </left>
      <right style="medium">
        <color theme="1" tint="4.9989318521683403E-2"/>
      </right>
      <top/>
      <bottom/>
      <diagonal/>
    </border>
  </borders>
  <cellStyleXfs count="14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8">
      <alignment vertical="center"/>
    </xf>
    <xf numFmtId="41" fontId="8" fillId="0" borderId="8" applyFont="0" applyFill="0" applyBorder="0" applyAlignment="0" applyProtection="0">
      <alignment vertical="center"/>
    </xf>
    <xf numFmtId="0" fontId="3" fillId="0" borderId="8">
      <alignment vertical="center"/>
    </xf>
    <xf numFmtId="41" fontId="3" fillId="0" borderId="8" applyFont="0" applyFill="0" applyBorder="0" applyAlignment="0" applyProtection="0">
      <alignment vertical="center"/>
    </xf>
    <xf numFmtId="0" fontId="3" fillId="0" borderId="8">
      <alignment vertical="center"/>
    </xf>
    <xf numFmtId="0" fontId="3" fillId="0" borderId="8">
      <alignment vertical="center"/>
    </xf>
  </cellStyleXfs>
  <cellXfs count="1657">
    <xf numFmtId="0" fontId="0" fillId="0" borderId="0" xfId="0">
      <alignment vertical="center"/>
    </xf>
    <xf numFmtId="0" fontId="2" fillId="5" borderId="0" xfId="0" applyFont="1" applyFill="1" applyProtection="1">
      <alignment vertical="center"/>
      <protection locked="0"/>
    </xf>
    <xf numFmtId="0" fontId="2" fillId="5" borderId="0" xfId="0" applyFont="1" applyFill="1" applyAlignment="1" applyProtection="1">
      <alignment horizontal="left" vertical="center"/>
      <protection locked="0"/>
    </xf>
    <xf numFmtId="177" fontId="2" fillId="5" borderId="0" xfId="0" applyNumberFormat="1" applyFont="1" applyFill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0" fontId="13" fillId="6" borderId="8" xfId="0" applyFont="1" applyFill="1" applyBorder="1" applyAlignment="1">
      <alignment horizontal="center" vertical="center"/>
    </xf>
    <xf numFmtId="41" fontId="11" fillId="0" borderId="8" xfId="1" applyFont="1" applyFill="1" applyBorder="1" applyAlignment="1">
      <alignment horizontal="left" vertical="center"/>
    </xf>
    <xf numFmtId="41" fontId="11" fillId="8" borderId="8" xfId="1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177" fontId="15" fillId="0" borderId="9" xfId="0" applyNumberFormat="1" applyFont="1" applyBorder="1" applyAlignment="1" applyProtection="1">
      <alignment horizontal="center" vertical="center"/>
      <protection locked="0"/>
    </xf>
    <xf numFmtId="41" fontId="15" fillId="0" borderId="9" xfId="1" applyFont="1" applyFill="1" applyBorder="1" applyAlignment="1" applyProtection="1">
      <alignment horizontal="center" vertical="center"/>
      <protection locked="0"/>
    </xf>
    <xf numFmtId="0" fontId="15" fillId="0" borderId="9" xfId="0" applyFont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176" fontId="17" fillId="0" borderId="9" xfId="0" applyNumberFormat="1" applyFont="1" applyBorder="1" applyAlignment="1">
      <alignment horizontal="right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176" fontId="19" fillId="0" borderId="9" xfId="0" applyNumberFormat="1" applyFont="1" applyBorder="1">
      <alignment vertical="center"/>
    </xf>
    <xf numFmtId="176" fontId="19" fillId="0" borderId="8" xfId="0" applyNumberFormat="1" applyFont="1" applyBorder="1">
      <alignment vertical="center"/>
    </xf>
    <xf numFmtId="183" fontId="19" fillId="0" borderId="8" xfId="0" applyNumberFormat="1" applyFont="1" applyBorder="1">
      <alignment vertical="center"/>
    </xf>
    <xf numFmtId="183" fontId="19" fillId="0" borderId="9" xfId="0" applyNumberFormat="1" applyFont="1" applyBorder="1">
      <alignment vertical="center"/>
    </xf>
    <xf numFmtId="176" fontId="19" fillId="8" borderId="8" xfId="0" applyNumberFormat="1" applyFont="1" applyFill="1" applyBorder="1">
      <alignment vertical="center"/>
    </xf>
    <xf numFmtId="176" fontId="19" fillId="8" borderId="9" xfId="0" applyNumberFormat="1" applyFont="1" applyFill="1" applyBorder="1">
      <alignment vertical="center"/>
    </xf>
    <xf numFmtId="0" fontId="3" fillId="0" borderId="8" xfId="13">
      <alignment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13" applyFont="1" applyFill="1" applyBorder="1" applyAlignment="1">
      <alignment horizontal="center" vertical="center"/>
    </xf>
    <xf numFmtId="0" fontId="2" fillId="3" borderId="3" xfId="13" applyFont="1" applyFill="1" applyBorder="1" applyAlignment="1">
      <alignment vertical="center" wrapText="1"/>
    </xf>
    <xf numFmtId="0" fontId="9" fillId="0" borderId="3" xfId="13" applyFont="1" applyBorder="1" applyAlignment="1">
      <alignment horizontal="center" vertical="center"/>
    </xf>
    <xf numFmtId="0" fontId="9" fillId="0" borderId="1" xfId="13" applyFont="1" applyBorder="1" applyAlignment="1">
      <alignment horizontal="center" vertical="center"/>
    </xf>
    <xf numFmtId="0" fontId="2" fillId="0" borderId="3" xfId="13" applyFont="1" applyBorder="1" applyAlignment="1">
      <alignment vertical="center" wrapText="1"/>
    </xf>
    <xf numFmtId="0" fontId="9" fillId="0" borderId="7" xfId="13" applyFont="1" applyBorder="1" applyAlignment="1">
      <alignment horizontal="center" vertical="center"/>
    </xf>
    <xf numFmtId="0" fontId="9" fillId="0" borderId="7" xfId="13" applyFont="1" applyBorder="1">
      <alignment vertical="center"/>
    </xf>
    <xf numFmtId="0" fontId="9" fillId="2" borderId="7" xfId="13" applyFont="1" applyFill="1" applyBorder="1" applyAlignment="1">
      <alignment horizontal="center" vertical="center"/>
    </xf>
    <xf numFmtId="0" fontId="9" fillId="2" borderId="4" xfId="13" applyFont="1" applyFill="1" applyBorder="1" applyAlignment="1">
      <alignment horizontal="center" vertical="center"/>
    </xf>
    <xf numFmtId="0" fontId="2" fillId="2" borderId="7" xfId="13" applyFont="1" applyFill="1" applyBorder="1" applyAlignment="1">
      <alignment vertical="center" wrapText="1"/>
    </xf>
    <xf numFmtId="0" fontId="9" fillId="3" borderId="5" xfId="13" applyFont="1" applyFill="1" applyBorder="1" applyAlignment="1">
      <alignment horizontal="center" vertical="center"/>
    </xf>
    <xf numFmtId="0" fontId="9" fillId="3" borderId="4" xfId="13" applyFont="1" applyFill="1" applyBorder="1" applyAlignment="1">
      <alignment horizontal="center" vertical="center"/>
    </xf>
    <xf numFmtId="0" fontId="9" fillId="0" borderId="4" xfId="13" applyFont="1" applyBorder="1" applyAlignment="1">
      <alignment horizontal="center" vertical="center"/>
    </xf>
    <xf numFmtId="0" fontId="9" fillId="0" borderId="5" xfId="13" applyFont="1" applyBorder="1" applyAlignment="1">
      <alignment horizontal="center" vertical="center"/>
    </xf>
    <xf numFmtId="41" fontId="12" fillId="0" borderId="9" xfId="1" applyFont="1" applyFill="1" applyBorder="1" applyAlignment="1" applyProtection="1">
      <alignment horizontal="left" vertical="center"/>
      <protection locked="0"/>
    </xf>
    <xf numFmtId="176" fontId="17" fillId="8" borderId="9" xfId="0" applyNumberFormat="1" applyFont="1" applyFill="1" applyBorder="1" applyAlignment="1">
      <alignment horizontal="right" vertical="center"/>
    </xf>
    <xf numFmtId="41" fontId="11" fillId="8" borderId="2" xfId="1" applyFont="1" applyFill="1" applyBorder="1" applyAlignment="1">
      <alignment horizontal="left" vertical="center"/>
    </xf>
    <xf numFmtId="181" fontId="19" fillId="8" borderId="2" xfId="0" applyNumberFormat="1" applyFont="1" applyFill="1" applyBorder="1">
      <alignment vertical="center"/>
    </xf>
    <xf numFmtId="181" fontId="19" fillId="8" borderId="14" xfId="0" applyNumberFormat="1" applyFont="1" applyFill="1" applyBorder="1">
      <alignment vertical="center"/>
    </xf>
    <xf numFmtId="41" fontId="15" fillId="8" borderId="15" xfId="1" applyFont="1" applyFill="1" applyBorder="1">
      <alignment vertical="center"/>
    </xf>
    <xf numFmtId="41" fontId="15" fillId="0" borderId="16" xfId="1" applyFont="1" applyFill="1" applyBorder="1">
      <alignment vertical="center"/>
    </xf>
    <xf numFmtId="41" fontId="15" fillId="8" borderId="16" xfId="1" applyFont="1" applyFill="1" applyBorder="1" applyAlignment="1">
      <alignment horizontal="left" vertical="center" wrapText="1"/>
    </xf>
    <xf numFmtId="41" fontId="15" fillId="0" borderId="16" xfId="1" applyFont="1" applyFill="1" applyBorder="1" applyAlignment="1">
      <alignment horizontal="left" vertical="center" wrapText="1"/>
    </xf>
    <xf numFmtId="41" fontId="11" fillId="0" borderId="6" xfId="1" applyFont="1" applyFill="1" applyBorder="1" applyAlignment="1">
      <alignment horizontal="left" vertical="center"/>
    </xf>
    <xf numFmtId="0" fontId="20" fillId="9" borderId="7" xfId="13" applyFont="1" applyFill="1" applyBorder="1" applyAlignment="1">
      <alignment horizontal="center" vertical="center"/>
    </xf>
    <xf numFmtId="0" fontId="20" fillId="9" borderId="4" xfId="13" applyFont="1" applyFill="1" applyBorder="1" applyAlignment="1">
      <alignment horizontal="center" vertical="center"/>
    </xf>
    <xf numFmtId="0" fontId="15" fillId="8" borderId="14" xfId="0" quotePrefix="1" applyFont="1" applyFill="1" applyBorder="1" applyAlignment="1">
      <alignment horizontal="center" vertical="center"/>
    </xf>
    <xf numFmtId="184" fontId="17" fillId="8" borderId="14" xfId="0" applyNumberFormat="1" applyFont="1" applyFill="1" applyBorder="1" applyAlignment="1">
      <alignment horizontal="right" vertical="center"/>
    </xf>
    <xf numFmtId="184" fontId="19" fillId="8" borderId="2" xfId="0" applyNumberFormat="1" applyFont="1" applyFill="1" applyBorder="1">
      <alignment vertical="center"/>
    </xf>
    <xf numFmtId="184" fontId="17" fillId="8" borderId="9" xfId="0" applyNumberFormat="1" applyFont="1" applyFill="1" applyBorder="1" applyAlignment="1">
      <alignment horizontal="right" vertical="center"/>
    </xf>
    <xf numFmtId="41" fontId="15" fillId="8" borderId="16" xfId="1" applyFont="1" applyFill="1" applyBorder="1">
      <alignment vertical="center"/>
    </xf>
    <xf numFmtId="177" fontId="2" fillId="0" borderId="8" xfId="0" applyNumberFormat="1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Protection="1">
      <alignment vertical="center"/>
      <protection locked="0"/>
    </xf>
    <xf numFmtId="182" fontId="13" fillId="6" borderId="27" xfId="0" applyNumberFormat="1" applyFont="1" applyFill="1" applyBorder="1" applyAlignment="1" applyProtection="1">
      <alignment horizontal="center" vertical="center"/>
      <protection locked="0"/>
    </xf>
    <xf numFmtId="182" fontId="13" fillId="6" borderId="26" xfId="0" applyNumberFormat="1" applyFont="1" applyFill="1" applyBorder="1" applyAlignment="1" applyProtection="1">
      <alignment horizontal="center" vertical="center"/>
      <protection locked="0"/>
    </xf>
    <xf numFmtId="182" fontId="13" fillId="6" borderId="29" xfId="0" applyNumberFormat="1" applyFont="1" applyFill="1" applyBorder="1" applyAlignment="1" applyProtection="1">
      <alignment horizontal="center" vertical="center"/>
      <protection locked="0"/>
    </xf>
    <xf numFmtId="0" fontId="13" fillId="6" borderId="30" xfId="0" applyFont="1" applyFill="1" applyBorder="1">
      <alignment vertical="center"/>
    </xf>
    <xf numFmtId="0" fontId="13" fillId="6" borderId="16" xfId="0" applyFont="1" applyFill="1" applyBorder="1" applyAlignment="1">
      <alignment horizontal="center" vertical="center"/>
    </xf>
    <xf numFmtId="0" fontId="13" fillId="10" borderId="19" xfId="1" applyNumberFormat="1" applyFont="1" applyFill="1" applyBorder="1" applyAlignment="1">
      <alignment horizontal="center" vertical="center"/>
    </xf>
    <xf numFmtId="0" fontId="13" fillId="10" borderId="20" xfId="1" applyNumberFormat="1" applyFont="1" applyFill="1" applyBorder="1" applyAlignment="1">
      <alignment horizontal="center" vertical="center"/>
    </xf>
    <xf numFmtId="0" fontId="13" fillId="10" borderId="21" xfId="1" applyNumberFormat="1" applyFont="1" applyFill="1" applyBorder="1" applyAlignment="1">
      <alignment horizontal="center" vertical="center"/>
    </xf>
    <xf numFmtId="0" fontId="13" fillId="7" borderId="22" xfId="1" applyNumberFormat="1" applyFont="1" applyFill="1" applyBorder="1" applyAlignment="1">
      <alignment horizontal="center" vertical="center"/>
    </xf>
    <xf numFmtId="0" fontId="13" fillId="7" borderId="23" xfId="1" applyNumberFormat="1" applyFont="1" applyFill="1" applyBorder="1" applyAlignment="1">
      <alignment horizontal="center" vertical="center"/>
    </xf>
    <xf numFmtId="0" fontId="13" fillId="7" borderId="21" xfId="1" applyNumberFormat="1" applyFont="1" applyFill="1" applyBorder="1" applyAlignment="1">
      <alignment horizontal="center" vertical="center"/>
    </xf>
    <xf numFmtId="0" fontId="13" fillId="10" borderId="22" xfId="1" applyNumberFormat="1" applyFont="1" applyFill="1" applyBorder="1" applyAlignment="1">
      <alignment horizontal="center" vertical="center"/>
    </xf>
    <xf numFmtId="0" fontId="13" fillId="10" borderId="23" xfId="1" applyNumberFormat="1" applyFont="1" applyFill="1" applyBorder="1" applyAlignment="1">
      <alignment horizontal="center" vertical="center"/>
    </xf>
    <xf numFmtId="0" fontId="13" fillId="7" borderId="20" xfId="1" applyNumberFormat="1" applyFont="1" applyFill="1" applyBorder="1" applyAlignment="1">
      <alignment horizontal="center" vertical="center"/>
    </xf>
    <xf numFmtId="41" fontId="11" fillId="8" borderId="6" xfId="1" applyFont="1" applyFill="1" applyBorder="1" applyAlignment="1">
      <alignment horizontal="left" vertical="center"/>
    </xf>
    <xf numFmtId="0" fontId="15" fillId="0" borderId="9" xfId="0" quotePrefix="1" applyFont="1" applyBorder="1" applyAlignment="1">
      <alignment horizontal="center" vertical="center"/>
    </xf>
    <xf numFmtId="181" fontId="19" fillId="0" borderId="9" xfId="0" applyNumberFormat="1" applyFont="1" applyBorder="1">
      <alignment vertical="center"/>
    </xf>
    <xf numFmtId="181" fontId="19" fillId="0" borderId="8" xfId="0" applyNumberFormat="1" applyFont="1" applyBorder="1">
      <alignment vertical="center"/>
    </xf>
    <xf numFmtId="183" fontId="17" fillId="0" borderId="9" xfId="0" applyNumberFormat="1" applyFont="1" applyBorder="1" applyAlignment="1">
      <alignment horizontal="right" vertical="center"/>
    </xf>
    <xf numFmtId="0" fontId="15" fillId="0" borderId="13" xfId="0" quotePrefix="1" applyFont="1" applyBorder="1" applyAlignment="1">
      <alignment horizontal="center" vertical="center"/>
    </xf>
    <xf numFmtId="176" fontId="19" fillId="0" borderId="6" xfId="0" applyNumberFormat="1" applyFont="1" applyBorder="1">
      <alignment vertical="center"/>
    </xf>
    <xf numFmtId="176" fontId="19" fillId="0" borderId="13" xfId="0" applyNumberFormat="1" applyFont="1" applyBorder="1">
      <alignment vertical="center"/>
    </xf>
    <xf numFmtId="183" fontId="17" fillId="8" borderId="9" xfId="0" applyNumberFormat="1" applyFont="1" applyFill="1" applyBorder="1" applyAlignment="1">
      <alignment horizontal="right" vertical="center"/>
    </xf>
    <xf numFmtId="183" fontId="19" fillId="8" borderId="8" xfId="0" applyNumberFormat="1" applyFont="1" applyFill="1" applyBorder="1">
      <alignment vertical="center"/>
    </xf>
    <xf numFmtId="183" fontId="19" fillId="8" borderId="9" xfId="0" applyNumberFormat="1" applyFont="1" applyFill="1" applyBorder="1">
      <alignment vertical="center"/>
    </xf>
    <xf numFmtId="184" fontId="19" fillId="0" borderId="8" xfId="0" applyNumberFormat="1" applyFont="1" applyBorder="1">
      <alignment vertical="center"/>
    </xf>
    <xf numFmtId="184" fontId="17" fillId="0" borderId="9" xfId="0" applyNumberFormat="1" applyFont="1" applyBorder="1" applyAlignment="1">
      <alignment horizontal="right" vertical="center"/>
    </xf>
    <xf numFmtId="0" fontId="18" fillId="6" borderId="28" xfId="0" applyFont="1" applyFill="1" applyBorder="1" applyAlignment="1">
      <alignment horizontal="center" vertical="center"/>
    </xf>
    <xf numFmtId="184" fontId="15" fillId="0" borderId="9" xfId="0" applyNumberFormat="1" applyFont="1" applyBorder="1" applyAlignment="1">
      <alignment horizontal="center" vertical="center"/>
    </xf>
    <xf numFmtId="184" fontId="19" fillId="8" borderId="8" xfId="0" applyNumberFormat="1" applyFont="1" applyFill="1" applyBorder="1">
      <alignment vertical="center"/>
    </xf>
    <xf numFmtId="186" fontId="19" fillId="8" borderId="2" xfId="0" applyNumberFormat="1" applyFont="1" applyFill="1" applyBorder="1">
      <alignment vertical="center"/>
    </xf>
    <xf numFmtId="0" fontId="13" fillId="7" borderId="19" xfId="1" applyNumberFormat="1" applyFont="1" applyFill="1" applyBorder="1" applyAlignment="1">
      <alignment horizontal="center" vertical="center"/>
    </xf>
    <xf numFmtId="0" fontId="13" fillId="7" borderId="35" xfId="1" applyNumberFormat="1" applyFont="1" applyFill="1" applyBorder="1" applyAlignment="1">
      <alignment horizontal="center" vertical="center"/>
    </xf>
    <xf numFmtId="186" fontId="19" fillId="0" borderId="8" xfId="0" applyNumberFormat="1" applyFont="1" applyBorder="1">
      <alignment vertical="center"/>
    </xf>
    <xf numFmtId="186" fontId="17" fillId="0" borderId="9" xfId="0" applyNumberFormat="1" applyFont="1" applyBorder="1" applyAlignment="1">
      <alignment horizontal="right" vertical="center"/>
    </xf>
    <xf numFmtId="0" fontId="22" fillId="8" borderId="15" xfId="1" applyNumberFormat="1" applyFont="1" applyFill="1" applyBorder="1">
      <alignment vertical="center"/>
    </xf>
    <xf numFmtId="0" fontId="22" fillId="0" borderId="16" xfId="1" applyNumberFormat="1" applyFont="1" applyFill="1" applyBorder="1">
      <alignment vertical="center"/>
    </xf>
    <xf numFmtId="0" fontId="22" fillId="8" borderId="16" xfId="1" applyNumberFormat="1" applyFont="1" applyFill="1" applyBorder="1" applyAlignment="1">
      <alignment horizontal="left" vertical="center" wrapText="1"/>
    </xf>
    <xf numFmtId="0" fontId="22" fillId="0" borderId="16" xfId="1" applyNumberFormat="1" applyFont="1" applyFill="1" applyBorder="1" applyAlignment="1">
      <alignment horizontal="left" vertical="center" wrapText="1"/>
    </xf>
    <xf numFmtId="0" fontId="22" fillId="8" borderId="16" xfId="1" applyNumberFormat="1" applyFont="1" applyFill="1" applyBorder="1">
      <alignment vertical="center"/>
    </xf>
    <xf numFmtId="179" fontId="19" fillId="0" borderId="8" xfId="0" applyNumberFormat="1" applyFont="1" applyBorder="1">
      <alignment vertical="center"/>
    </xf>
    <xf numFmtId="185" fontId="19" fillId="8" borderId="8" xfId="0" applyNumberFormat="1" applyFont="1" applyFill="1" applyBorder="1">
      <alignment vertical="center"/>
    </xf>
    <xf numFmtId="179" fontId="17" fillId="0" borderId="9" xfId="0" applyNumberFormat="1" applyFont="1" applyBorder="1" applyAlignment="1">
      <alignment horizontal="right" vertical="center"/>
    </xf>
    <xf numFmtId="185" fontId="17" fillId="8" borderId="9" xfId="0" applyNumberFormat="1" applyFont="1" applyFill="1" applyBorder="1" applyAlignment="1">
      <alignment horizontal="right" vertical="center"/>
    </xf>
    <xf numFmtId="187" fontId="19" fillId="0" borderId="8" xfId="0" applyNumberFormat="1" applyFont="1" applyBorder="1">
      <alignment vertical="center"/>
    </xf>
    <xf numFmtId="186" fontId="19" fillId="8" borderId="8" xfId="0" applyNumberFormat="1" applyFont="1" applyFill="1" applyBorder="1">
      <alignment vertical="center"/>
    </xf>
    <xf numFmtId="188" fontId="19" fillId="0" borderId="8" xfId="0" applyNumberFormat="1" applyFont="1" applyBorder="1">
      <alignment vertical="center"/>
    </xf>
    <xf numFmtId="181" fontId="19" fillId="8" borderId="9" xfId="0" applyNumberFormat="1" applyFont="1" applyFill="1" applyBorder="1">
      <alignment vertical="center"/>
    </xf>
    <xf numFmtId="181" fontId="19" fillId="8" borderId="8" xfId="0" applyNumberFormat="1" applyFont="1" applyFill="1" applyBorder="1">
      <alignment vertical="center"/>
    </xf>
    <xf numFmtId="179" fontId="17" fillId="8" borderId="14" xfId="0" applyNumberFormat="1" applyFont="1" applyFill="1" applyBorder="1" applyAlignment="1">
      <alignment horizontal="right" vertical="center"/>
    </xf>
    <xf numFmtId="179" fontId="17" fillId="8" borderId="9" xfId="0" applyNumberFormat="1" applyFont="1" applyFill="1" applyBorder="1" applyAlignment="1">
      <alignment horizontal="right" vertical="center"/>
    </xf>
    <xf numFmtId="181" fontId="19" fillId="8" borderId="13" xfId="0" applyNumberFormat="1" applyFont="1" applyFill="1" applyBorder="1">
      <alignment vertical="center"/>
    </xf>
    <xf numFmtId="181" fontId="19" fillId="8" borderId="6" xfId="0" applyNumberFormat="1" applyFont="1" applyFill="1" applyBorder="1">
      <alignment vertical="center"/>
    </xf>
    <xf numFmtId="0" fontId="22" fillId="8" borderId="17" xfId="1" applyNumberFormat="1" applyFont="1" applyFill="1" applyBorder="1">
      <alignment vertical="center"/>
    </xf>
    <xf numFmtId="0" fontId="13" fillId="7" borderId="38" xfId="1" applyNumberFormat="1" applyFont="1" applyFill="1" applyBorder="1" applyAlignment="1">
      <alignment horizontal="center" vertical="center"/>
    </xf>
    <xf numFmtId="0" fontId="13" fillId="10" borderId="40" xfId="1" applyNumberFormat="1" applyFont="1" applyFill="1" applyBorder="1" applyAlignment="1">
      <alignment horizontal="center" vertical="center"/>
    </xf>
    <xf numFmtId="182" fontId="19" fillId="0" borderId="8" xfId="0" applyNumberFormat="1" applyFont="1" applyBorder="1">
      <alignment vertical="center"/>
    </xf>
    <xf numFmtId="182" fontId="19" fillId="8" borderId="8" xfId="0" applyNumberFormat="1" applyFont="1" applyFill="1" applyBorder="1">
      <alignment vertical="center"/>
    </xf>
    <xf numFmtId="182" fontId="17" fillId="0" borderId="9" xfId="0" applyNumberFormat="1" applyFont="1" applyBorder="1" applyAlignment="1">
      <alignment horizontal="right" vertical="center"/>
    </xf>
    <xf numFmtId="182" fontId="17" fillId="8" borderId="9" xfId="0" applyNumberFormat="1" applyFont="1" applyFill="1" applyBorder="1" applyAlignment="1">
      <alignment horizontal="right" vertical="center"/>
    </xf>
    <xf numFmtId="185" fontId="17" fillId="0" borderId="9" xfId="0" applyNumberFormat="1" applyFont="1" applyBorder="1" applyAlignment="1">
      <alignment horizontal="right" vertical="center"/>
    </xf>
    <xf numFmtId="178" fontId="17" fillId="0" borderId="9" xfId="0" applyNumberFormat="1" applyFont="1" applyBorder="1" applyAlignment="1">
      <alignment horizontal="right" vertical="center"/>
    </xf>
    <xf numFmtId="0" fontId="15" fillId="8" borderId="13" xfId="0" applyFont="1" applyFill="1" applyBorder="1" applyAlignment="1">
      <alignment horizontal="center" vertical="center"/>
    </xf>
    <xf numFmtId="178" fontId="19" fillId="8" borderId="8" xfId="0" applyNumberFormat="1" applyFont="1" applyFill="1" applyBorder="1">
      <alignment vertical="center"/>
    </xf>
    <xf numFmtId="0" fontId="9" fillId="6" borderId="37" xfId="0" applyFont="1" applyFill="1" applyBorder="1" applyAlignment="1" applyProtection="1">
      <alignment horizontal="center" vertical="center"/>
      <protection locked="0"/>
    </xf>
    <xf numFmtId="0" fontId="9" fillId="6" borderId="10" xfId="0" applyFont="1" applyFill="1" applyBorder="1" applyAlignment="1" applyProtection="1">
      <alignment horizontal="center" vertical="center"/>
      <protection locked="0"/>
    </xf>
    <xf numFmtId="177" fontId="9" fillId="6" borderId="10" xfId="0" applyNumberFormat="1" applyFont="1" applyFill="1" applyBorder="1" applyAlignment="1" applyProtection="1">
      <alignment horizontal="center" vertical="center"/>
      <protection locked="0"/>
    </xf>
    <xf numFmtId="177" fontId="9" fillId="6" borderId="36" xfId="0" applyNumberFormat="1" applyFont="1" applyFill="1" applyBorder="1" applyAlignment="1" applyProtection="1">
      <alignment horizontal="center" vertical="center"/>
      <protection locked="0"/>
    </xf>
    <xf numFmtId="0" fontId="15" fillId="0" borderId="11" xfId="0" applyFont="1" applyBorder="1" applyProtection="1">
      <alignment vertical="center"/>
      <protection locked="0"/>
    </xf>
    <xf numFmtId="41" fontId="12" fillId="8" borderId="13" xfId="1" applyFont="1" applyFill="1" applyBorder="1" applyAlignment="1" applyProtection="1">
      <alignment horizontal="left" vertical="center"/>
      <protection locked="0"/>
    </xf>
    <xf numFmtId="0" fontId="3" fillId="8" borderId="8" xfId="13" applyFill="1">
      <alignment vertical="center"/>
    </xf>
    <xf numFmtId="0" fontId="0" fillId="8" borderId="8" xfId="13" applyFont="1" applyFill="1">
      <alignment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41" fontId="12" fillId="8" borderId="14" xfId="1" applyFont="1" applyFill="1" applyBorder="1" applyAlignment="1" applyProtection="1">
      <alignment horizontal="left" vertical="center"/>
      <protection locked="0"/>
    </xf>
    <xf numFmtId="184" fontId="19" fillId="8" borderId="6" xfId="0" applyNumberFormat="1" applyFont="1" applyFill="1" applyBorder="1">
      <alignment vertical="center"/>
    </xf>
    <xf numFmtId="184" fontId="17" fillId="8" borderId="13" xfId="0" applyNumberFormat="1" applyFont="1" applyFill="1" applyBorder="1" applyAlignment="1">
      <alignment horizontal="right" vertical="center"/>
    </xf>
    <xf numFmtId="0" fontId="10" fillId="6" borderId="25" xfId="0" applyFont="1" applyFill="1" applyBorder="1" applyAlignment="1">
      <alignment horizontal="center" vertical="center"/>
    </xf>
    <xf numFmtId="187" fontId="17" fillId="0" borderId="9" xfId="0" applyNumberFormat="1" applyFont="1" applyBorder="1" applyAlignment="1">
      <alignment horizontal="right" vertical="center"/>
    </xf>
    <xf numFmtId="190" fontId="15" fillId="8" borderId="16" xfId="1" applyNumberFormat="1" applyFont="1" applyFill="1" applyBorder="1" applyAlignment="1">
      <alignment horizontal="left" vertical="center" wrapText="1"/>
    </xf>
    <xf numFmtId="191" fontId="15" fillId="0" borderId="16" xfId="1" applyNumberFormat="1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 applyProtection="1">
      <alignment horizontal="center" vertical="center"/>
      <protection locked="0"/>
    </xf>
    <xf numFmtId="177" fontId="9" fillId="12" borderId="1" xfId="0" applyNumberFormat="1" applyFont="1" applyFill="1" applyBorder="1" applyAlignment="1" applyProtection="1">
      <alignment horizontal="center" vertical="center"/>
      <protection locked="0"/>
    </xf>
    <xf numFmtId="189" fontId="11" fillId="0" borderId="1" xfId="1" applyNumberFormat="1" applyFont="1" applyBorder="1">
      <alignment vertical="center"/>
    </xf>
    <xf numFmtId="190" fontId="11" fillId="0" borderId="1" xfId="1" applyNumberFormat="1" applyFont="1" applyBorder="1">
      <alignment vertical="center"/>
    </xf>
    <xf numFmtId="190" fontId="11" fillId="2" borderId="1" xfId="1" applyNumberFormat="1" applyFont="1" applyFill="1" applyBorder="1" applyProtection="1">
      <alignment vertical="center"/>
      <protection locked="0"/>
    </xf>
    <xf numFmtId="190" fontId="11" fillId="2" borderId="1" xfId="1" applyNumberFormat="1" applyFont="1" applyFill="1" applyBorder="1" applyAlignment="1" applyProtection="1">
      <alignment horizontal="left" vertical="center"/>
      <protection locked="0"/>
    </xf>
    <xf numFmtId="41" fontId="11" fillId="2" borderId="1" xfId="1" applyFont="1" applyFill="1" applyBorder="1" applyAlignment="1" applyProtection="1">
      <alignment horizontal="left" vertical="center"/>
      <protection locked="0"/>
    </xf>
    <xf numFmtId="189" fontId="11" fillId="2" borderId="1" xfId="1" applyNumberFormat="1" applyFont="1" applyFill="1" applyBorder="1" applyAlignment="1" applyProtection="1">
      <alignment horizontal="left" vertical="center"/>
      <protection locked="0"/>
    </xf>
    <xf numFmtId="189" fontId="2" fillId="2" borderId="1" xfId="1" applyNumberFormat="1" applyFont="1" applyFill="1" applyBorder="1" applyAlignment="1" applyProtection="1">
      <alignment horizontal="left" vertical="center"/>
      <protection locked="0"/>
    </xf>
    <xf numFmtId="177" fontId="9" fillId="12" borderId="1" xfId="0" applyNumberFormat="1" applyFont="1" applyFill="1" applyBorder="1" applyAlignment="1" applyProtection="1">
      <alignment horizontal="center" vertical="center" wrapText="1"/>
      <protection locked="0"/>
    </xf>
    <xf numFmtId="182" fontId="17" fillId="8" borderId="14" xfId="0" applyNumberFormat="1" applyFont="1" applyFill="1" applyBorder="1" applyAlignment="1">
      <alignment horizontal="right" vertical="center"/>
    </xf>
    <xf numFmtId="0" fontId="15" fillId="8" borderId="9" xfId="0" quotePrefix="1" applyFont="1" applyFill="1" applyBorder="1" applyAlignment="1">
      <alignment horizontal="center" vertical="center"/>
    </xf>
    <xf numFmtId="182" fontId="17" fillId="0" borderId="13" xfId="0" applyNumberFormat="1" applyFont="1" applyBorder="1" applyAlignment="1">
      <alignment horizontal="right" vertical="center"/>
    </xf>
    <xf numFmtId="0" fontId="14" fillId="8" borderId="13" xfId="1" applyNumberFormat="1" applyFont="1" applyFill="1" applyBorder="1" applyProtection="1">
      <alignment vertical="center"/>
      <protection locked="0"/>
    </xf>
    <xf numFmtId="0" fontId="17" fillId="11" borderId="14" xfId="0" applyFont="1" applyFill="1" applyBorder="1" applyAlignment="1" applyProtection="1">
      <alignment horizontal="right" vertical="center"/>
      <protection locked="0"/>
    </xf>
    <xf numFmtId="0" fontId="14" fillId="0" borderId="9" xfId="0" applyFont="1" applyBorder="1" applyAlignment="1" applyProtection="1">
      <alignment horizontal="right" vertical="center"/>
      <protection locked="0"/>
    </xf>
    <xf numFmtId="1" fontId="2" fillId="5" borderId="0" xfId="1" applyNumberFormat="1" applyFont="1" applyFill="1" applyProtection="1">
      <alignment vertical="center"/>
      <protection locked="0"/>
    </xf>
    <xf numFmtId="179" fontId="19" fillId="8" borderId="8" xfId="0" applyNumberFormat="1" applyFont="1" applyFill="1" applyBorder="1">
      <alignment vertical="center"/>
    </xf>
    <xf numFmtId="188" fontId="17" fillId="0" borderId="9" xfId="0" applyNumberFormat="1" applyFont="1" applyBorder="1" applyAlignment="1">
      <alignment horizontal="right" vertical="center"/>
    </xf>
    <xf numFmtId="190" fontId="11" fillId="8" borderId="1" xfId="1" applyNumberFormat="1" applyFont="1" applyFill="1" applyBorder="1" applyAlignment="1">
      <alignment horizontal="left" vertical="center"/>
    </xf>
    <xf numFmtId="190" fontId="11" fillId="8" borderId="43" xfId="1" applyNumberFormat="1" applyFont="1" applyFill="1" applyBorder="1" applyAlignment="1">
      <alignment horizontal="left" vertical="center"/>
    </xf>
    <xf numFmtId="0" fontId="13" fillId="6" borderId="47" xfId="0" applyFont="1" applyFill="1" applyBorder="1" applyAlignment="1">
      <alignment horizontal="center" vertical="center"/>
    </xf>
    <xf numFmtId="0" fontId="13" fillId="6" borderId="48" xfId="0" applyFont="1" applyFill="1" applyBorder="1" applyAlignment="1">
      <alignment horizontal="center" vertical="center"/>
    </xf>
    <xf numFmtId="1" fontId="11" fillId="8" borderId="42" xfId="1" applyNumberFormat="1" applyFont="1" applyFill="1" applyBorder="1" applyAlignment="1">
      <alignment horizontal="right" vertical="center"/>
    </xf>
    <xf numFmtId="1" fontId="11" fillId="8" borderId="44" xfId="1" applyNumberFormat="1" applyFont="1" applyFill="1" applyBorder="1" applyAlignment="1">
      <alignment horizontal="right" vertical="center"/>
    </xf>
    <xf numFmtId="41" fontId="16" fillId="2" borderId="8" xfId="1" applyFont="1" applyFill="1" applyBorder="1" applyAlignment="1">
      <alignment horizontal="center" vertical="center"/>
    </xf>
    <xf numFmtId="190" fontId="11" fillId="8" borderId="45" xfId="1" applyNumberFormat="1" applyFont="1" applyFill="1" applyBorder="1" applyAlignment="1">
      <alignment horizontal="left" vertical="center"/>
    </xf>
    <xf numFmtId="0" fontId="13" fillId="6" borderId="5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24" fillId="11" borderId="1" xfId="0" applyFont="1" applyFill="1" applyBorder="1" applyAlignment="1">
      <alignment horizontal="center" vertical="center"/>
    </xf>
    <xf numFmtId="0" fontId="24" fillId="15" borderId="52" xfId="0" applyFont="1" applyFill="1" applyBorder="1">
      <alignment vertical="center"/>
    </xf>
    <xf numFmtId="0" fontId="24" fillId="15" borderId="1" xfId="0" applyFont="1" applyFill="1" applyBorder="1">
      <alignment vertical="center"/>
    </xf>
    <xf numFmtId="0" fontId="24" fillId="15" borderId="42" xfId="0" applyFont="1" applyFill="1" applyBorder="1">
      <alignment vertical="center"/>
    </xf>
    <xf numFmtId="0" fontId="24" fillId="15" borderId="1" xfId="0" applyFont="1" applyFill="1" applyBorder="1" applyAlignment="1">
      <alignment horizontal="center" vertical="center"/>
    </xf>
    <xf numFmtId="0" fontId="24" fillId="15" borderId="42" xfId="0" applyFont="1" applyFill="1" applyBorder="1" applyAlignment="1">
      <alignment horizontal="center" vertical="center"/>
    </xf>
    <xf numFmtId="0" fontId="24" fillId="15" borderId="52" xfId="0" applyFont="1" applyFill="1" applyBorder="1" applyAlignment="1">
      <alignment horizontal="center" vertical="center"/>
    </xf>
    <xf numFmtId="0" fontId="24" fillId="15" borderId="5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50" xfId="0" applyFont="1" applyFill="1" applyBorder="1" applyAlignment="1">
      <alignment horizontal="center" vertical="center"/>
    </xf>
    <xf numFmtId="0" fontId="24" fillId="15" borderId="53" xfId="0" applyFont="1" applyFill="1" applyBorder="1" applyAlignment="1">
      <alignment horizontal="center" vertical="center"/>
    </xf>
    <xf numFmtId="0" fontId="24" fillId="15" borderId="54" xfId="0" applyFont="1" applyFill="1" applyBorder="1" applyAlignment="1">
      <alignment horizontal="center" vertical="center"/>
    </xf>
    <xf numFmtId="0" fontId="24" fillId="15" borderId="55" xfId="0" applyFont="1" applyFill="1" applyBorder="1" applyAlignment="1">
      <alignment horizontal="center" vertical="center"/>
    </xf>
    <xf numFmtId="0" fontId="26" fillId="16" borderId="51" xfId="0" applyFont="1" applyFill="1" applyBorder="1" applyAlignment="1">
      <alignment horizontal="center" vertical="center"/>
    </xf>
    <xf numFmtId="0" fontId="26" fillId="16" borderId="47" xfId="0" applyFont="1" applyFill="1" applyBorder="1" applyAlignment="1">
      <alignment horizontal="center" vertical="center"/>
    </xf>
    <xf numFmtId="0" fontId="26" fillId="16" borderId="48" xfId="0" applyFont="1" applyFill="1" applyBorder="1" applyAlignment="1">
      <alignment horizontal="center" vertical="center"/>
    </xf>
    <xf numFmtId="186" fontId="17" fillId="8" borderId="9" xfId="0" applyNumberFormat="1" applyFont="1" applyFill="1" applyBorder="1" applyAlignment="1">
      <alignment horizontal="right" vertical="center"/>
    </xf>
    <xf numFmtId="41" fontId="11" fillId="0" borderId="2" xfId="1" applyFont="1" applyFill="1" applyBorder="1" applyAlignment="1">
      <alignment horizontal="left" vertical="center"/>
    </xf>
    <xf numFmtId="184" fontId="17" fillId="0" borderId="14" xfId="0" applyNumberFormat="1" applyFont="1" applyBorder="1" applyAlignment="1">
      <alignment horizontal="right" vertical="center"/>
    </xf>
    <xf numFmtId="0" fontId="15" fillId="0" borderId="14" xfId="0" quotePrefix="1" applyFont="1" applyBorder="1" applyAlignment="1">
      <alignment horizontal="center" vertical="center"/>
    </xf>
    <xf numFmtId="184" fontId="19" fillId="0" borderId="2" xfId="0" applyNumberFormat="1" applyFont="1" applyBorder="1">
      <alignment vertical="center"/>
    </xf>
    <xf numFmtId="181" fontId="19" fillId="0" borderId="14" xfId="0" applyNumberFormat="1" applyFont="1" applyBorder="1">
      <alignment vertical="center"/>
    </xf>
    <xf numFmtId="181" fontId="19" fillId="0" borderId="2" xfId="0" applyNumberFormat="1" applyFont="1" applyBorder="1">
      <alignment vertical="center"/>
    </xf>
    <xf numFmtId="0" fontId="22" fillId="0" borderId="15" xfId="1" applyNumberFormat="1" applyFont="1" applyFill="1" applyBorder="1">
      <alignment vertical="center"/>
    </xf>
    <xf numFmtId="184" fontId="17" fillId="0" borderId="13" xfId="0" applyNumberFormat="1" applyFont="1" applyBorder="1" applyAlignment="1">
      <alignment horizontal="right" vertical="center"/>
    </xf>
    <xf numFmtId="184" fontId="15" fillId="0" borderId="13" xfId="0" applyNumberFormat="1" applyFont="1" applyBorder="1" applyAlignment="1">
      <alignment horizontal="center" vertical="center"/>
    </xf>
    <xf numFmtId="184" fontId="19" fillId="0" borderId="6" xfId="0" applyNumberFormat="1" applyFont="1" applyBorder="1">
      <alignment vertical="center"/>
    </xf>
    <xf numFmtId="183" fontId="19" fillId="0" borderId="13" xfId="0" applyNumberFormat="1" applyFont="1" applyBorder="1">
      <alignment vertical="center"/>
    </xf>
    <xf numFmtId="183" fontId="19" fillId="0" borderId="6" xfId="0" applyNumberFormat="1" applyFont="1" applyBorder="1">
      <alignment vertical="center"/>
    </xf>
    <xf numFmtId="41" fontId="15" fillId="0" borderId="17" xfId="1" applyFont="1" applyFill="1" applyBorder="1">
      <alignment vertical="center"/>
    </xf>
    <xf numFmtId="0" fontId="22" fillId="0" borderId="17" xfId="1" applyNumberFormat="1" applyFont="1" applyFill="1" applyBorder="1">
      <alignment vertical="center"/>
    </xf>
    <xf numFmtId="41" fontId="11" fillId="0" borderId="57" xfId="1" applyFont="1" applyFill="1" applyBorder="1" applyAlignment="1">
      <alignment horizontal="left" vertical="center"/>
    </xf>
    <xf numFmtId="186" fontId="17" fillId="0" borderId="13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horizontal="center" vertical="center"/>
    </xf>
    <xf numFmtId="186" fontId="19" fillId="0" borderId="6" xfId="0" applyNumberFormat="1" applyFont="1" applyBorder="1">
      <alignment vertical="center"/>
    </xf>
    <xf numFmtId="0" fontId="22" fillId="8" borderId="15" xfId="1" applyNumberFormat="1" applyFont="1" applyFill="1" applyBorder="1" applyAlignment="1" applyProtection="1">
      <alignment vertical="center" wrapText="1"/>
      <protection locked="0"/>
    </xf>
    <xf numFmtId="0" fontId="22" fillId="0" borderId="16" xfId="1" applyNumberFormat="1" applyFont="1" applyFill="1" applyBorder="1" applyProtection="1">
      <alignment vertical="center"/>
      <protection locked="0"/>
    </xf>
    <xf numFmtId="0" fontId="22" fillId="8" borderId="17" xfId="1" applyNumberFormat="1" applyFont="1" applyFill="1" applyBorder="1" applyAlignment="1" applyProtection="1">
      <alignment vertical="center" wrapText="1"/>
      <protection locked="0"/>
    </xf>
    <xf numFmtId="0" fontId="15" fillId="8" borderId="16" xfId="1" applyNumberFormat="1" applyFont="1" applyFill="1" applyBorder="1" applyAlignment="1">
      <alignment horizontal="left" vertical="center" wrapText="1" indent="1"/>
    </xf>
    <xf numFmtId="0" fontId="15" fillId="8" borderId="15" xfId="1" applyNumberFormat="1" applyFont="1" applyFill="1" applyBorder="1" applyAlignment="1">
      <alignment horizontal="left" vertical="center" indent="1"/>
    </xf>
    <xf numFmtId="0" fontId="15" fillId="0" borderId="16" xfId="1" applyNumberFormat="1" applyFont="1" applyFill="1" applyBorder="1" applyAlignment="1">
      <alignment horizontal="left" vertical="center" indent="1"/>
    </xf>
    <xf numFmtId="0" fontId="15" fillId="8" borderId="16" xfId="1" applyNumberFormat="1" applyFont="1" applyFill="1" applyBorder="1" applyAlignment="1">
      <alignment horizontal="left" vertical="center" indent="1"/>
    </xf>
    <xf numFmtId="0" fontId="15" fillId="8" borderId="17" xfId="1" applyNumberFormat="1" applyFont="1" applyFill="1" applyBorder="1" applyAlignment="1">
      <alignment horizontal="left" vertical="center" indent="1"/>
    </xf>
    <xf numFmtId="0" fontId="15" fillId="0" borderId="16" xfId="1" applyNumberFormat="1" applyFont="1" applyFill="1" applyBorder="1" applyAlignment="1">
      <alignment horizontal="left" vertical="center" wrapText="1" indent="1"/>
    </xf>
    <xf numFmtId="41" fontId="11" fillId="17" borderId="2" xfId="1" applyFont="1" applyFill="1" applyBorder="1" applyAlignment="1">
      <alignment horizontal="left" vertical="center"/>
    </xf>
    <xf numFmtId="176" fontId="17" fillId="17" borderId="14" xfId="0" applyNumberFormat="1" applyFont="1" applyFill="1" applyBorder="1" applyAlignment="1">
      <alignment horizontal="right" vertical="center"/>
    </xf>
    <xf numFmtId="0" fontId="15" fillId="17" borderId="14" xfId="0" quotePrefix="1" applyFont="1" applyFill="1" applyBorder="1" applyAlignment="1">
      <alignment horizontal="center" vertical="center"/>
    </xf>
    <xf numFmtId="183" fontId="19" fillId="17" borderId="2" xfId="0" applyNumberFormat="1" applyFont="1" applyFill="1" applyBorder="1">
      <alignment vertical="center"/>
    </xf>
    <xf numFmtId="181" fontId="19" fillId="17" borderId="14" xfId="0" applyNumberFormat="1" applyFont="1" applyFill="1" applyBorder="1">
      <alignment vertical="center"/>
    </xf>
    <xf numFmtId="181" fontId="19" fillId="17" borderId="2" xfId="0" applyNumberFormat="1" applyFont="1" applyFill="1" applyBorder="1">
      <alignment vertical="center"/>
    </xf>
    <xf numFmtId="0" fontId="15" fillId="17" borderId="15" xfId="1" applyNumberFormat="1" applyFont="1" applyFill="1" applyBorder="1" applyAlignment="1">
      <alignment horizontal="left" vertical="center" indent="1"/>
    </xf>
    <xf numFmtId="0" fontId="22" fillId="17" borderId="15" xfId="1" applyNumberFormat="1" applyFont="1" applyFill="1" applyBorder="1">
      <alignment vertical="center"/>
    </xf>
    <xf numFmtId="41" fontId="11" fillId="17" borderId="8" xfId="1" applyFont="1" applyFill="1" applyBorder="1" applyAlignment="1">
      <alignment horizontal="left" vertical="center"/>
    </xf>
    <xf numFmtId="182" fontId="17" fillId="17" borderId="9" xfId="0" applyNumberFormat="1" applyFont="1" applyFill="1" applyBorder="1" applyAlignment="1">
      <alignment horizontal="right" vertical="center"/>
    </xf>
    <xf numFmtId="0" fontId="15" fillId="17" borderId="9" xfId="0" applyFont="1" applyFill="1" applyBorder="1" applyAlignment="1">
      <alignment horizontal="center" vertical="center"/>
    </xf>
    <xf numFmtId="182" fontId="19" fillId="17" borderId="8" xfId="0" applyNumberFormat="1" applyFont="1" applyFill="1" applyBorder="1">
      <alignment vertical="center"/>
    </xf>
    <xf numFmtId="176" fontId="19" fillId="17" borderId="9" xfId="0" applyNumberFormat="1" applyFont="1" applyFill="1" applyBorder="1">
      <alignment vertical="center"/>
    </xf>
    <xf numFmtId="176" fontId="19" fillId="17" borderId="8" xfId="0" applyNumberFormat="1" applyFont="1" applyFill="1" applyBorder="1">
      <alignment vertical="center"/>
    </xf>
    <xf numFmtId="0" fontId="15" fillId="17" borderId="16" xfId="1" applyNumberFormat="1" applyFont="1" applyFill="1" applyBorder="1" applyAlignment="1">
      <alignment horizontal="left" vertical="center" wrapText="1" indent="1"/>
    </xf>
    <xf numFmtId="0" fontId="22" fillId="17" borderId="16" xfId="1" applyNumberFormat="1" applyFont="1" applyFill="1" applyBorder="1" applyAlignment="1">
      <alignment horizontal="left" vertical="center" wrapText="1"/>
    </xf>
    <xf numFmtId="178" fontId="17" fillId="17" borderId="9" xfId="0" applyNumberFormat="1" applyFont="1" applyFill="1" applyBorder="1" applyAlignment="1">
      <alignment horizontal="right" vertical="center"/>
    </xf>
    <xf numFmtId="188" fontId="19" fillId="17" borderId="8" xfId="0" applyNumberFormat="1" applyFont="1" applyFill="1" applyBorder="1">
      <alignment vertical="center"/>
    </xf>
    <xf numFmtId="41" fontId="11" fillId="17" borderId="6" xfId="1" applyFont="1" applyFill="1" applyBorder="1" applyAlignment="1">
      <alignment horizontal="left" vertical="center"/>
    </xf>
    <xf numFmtId="178" fontId="17" fillId="17" borderId="13" xfId="0" applyNumberFormat="1" applyFont="1" applyFill="1" applyBorder="1" applyAlignment="1">
      <alignment horizontal="right" vertical="center"/>
    </xf>
    <xf numFmtId="0" fontId="15" fillId="17" borderId="13" xfId="0" applyFont="1" applyFill="1" applyBorder="1" applyAlignment="1">
      <alignment horizontal="center" vertical="center"/>
    </xf>
    <xf numFmtId="188" fontId="19" fillId="17" borderId="6" xfId="0" applyNumberFormat="1" applyFont="1" applyFill="1" applyBorder="1">
      <alignment vertical="center"/>
    </xf>
    <xf numFmtId="176" fontId="19" fillId="17" borderId="13" xfId="0" applyNumberFormat="1" applyFont="1" applyFill="1" applyBorder="1">
      <alignment vertical="center"/>
    </xf>
    <xf numFmtId="176" fontId="19" fillId="17" borderId="6" xfId="0" applyNumberFormat="1" applyFont="1" applyFill="1" applyBorder="1">
      <alignment vertical="center"/>
    </xf>
    <xf numFmtId="0" fontId="15" fillId="17" borderId="17" xfId="1" applyNumberFormat="1" applyFont="1" applyFill="1" applyBorder="1" applyAlignment="1">
      <alignment horizontal="left" vertical="center" wrapText="1" indent="1"/>
    </xf>
    <xf numFmtId="0" fontId="22" fillId="17" borderId="17" xfId="1" applyNumberFormat="1" applyFont="1" applyFill="1" applyBorder="1" applyAlignment="1">
      <alignment horizontal="left" vertical="center" wrapText="1"/>
    </xf>
    <xf numFmtId="186" fontId="17" fillId="17" borderId="14" xfId="0" applyNumberFormat="1" applyFont="1" applyFill="1" applyBorder="1" applyAlignment="1">
      <alignment horizontal="right" vertical="center"/>
    </xf>
    <xf numFmtId="0" fontId="15" fillId="17" borderId="14" xfId="0" applyFont="1" applyFill="1" applyBorder="1" applyAlignment="1">
      <alignment horizontal="center" vertical="center"/>
    </xf>
    <xf numFmtId="186" fontId="19" fillId="17" borderId="2" xfId="0" applyNumberFormat="1" applyFont="1" applyFill="1" applyBorder="1">
      <alignment vertical="center"/>
    </xf>
    <xf numFmtId="183" fontId="19" fillId="17" borderId="14" xfId="0" applyNumberFormat="1" applyFont="1" applyFill="1" applyBorder="1">
      <alignment vertical="center"/>
    </xf>
    <xf numFmtId="188" fontId="17" fillId="17" borderId="9" xfId="0" applyNumberFormat="1" applyFont="1" applyFill="1" applyBorder="1" applyAlignment="1">
      <alignment horizontal="right" vertical="center"/>
    </xf>
    <xf numFmtId="184" fontId="15" fillId="17" borderId="9" xfId="0" applyNumberFormat="1" applyFont="1" applyFill="1" applyBorder="1" applyAlignment="1">
      <alignment horizontal="center" vertical="center"/>
    </xf>
    <xf numFmtId="178" fontId="19" fillId="17" borderId="8" xfId="0" applyNumberFormat="1" applyFont="1" applyFill="1" applyBorder="1">
      <alignment vertical="center"/>
    </xf>
    <xf numFmtId="183" fontId="17" fillId="17" borderId="13" xfId="0" applyNumberFormat="1" applyFont="1" applyFill="1" applyBorder="1" applyAlignment="1">
      <alignment horizontal="right" vertical="center"/>
    </xf>
    <xf numFmtId="0" fontId="15" fillId="17" borderId="13" xfId="0" quotePrefix="1" applyFont="1" applyFill="1" applyBorder="1" applyAlignment="1">
      <alignment horizontal="center" vertical="center"/>
    </xf>
    <xf numFmtId="41" fontId="12" fillId="17" borderId="9" xfId="1" applyFont="1" applyFill="1" applyBorder="1" applyAlignment="1" applyProtection="1">
      <alignment horizontal="left" vertical="center"/>
      <protection locked="0"/>
    </xf>
    <xf numFmtId="0" fontId="22" fillId="17" borderId="16" xfId="1" applyNumberFormat="1" applyFont="1" applyFill="1" applyBorder="1" applyProtection="1">
      <alignment vertical="center"/>
      <protection locked="0"/>
    </xf>
    <xf numFmtId="41" fontId="11" fillId="0" borderId="8" xfId="1" applyFont="1" applyFill="1" applyBorder="1" applyAlignment="1">
      <alignment horizontal="left" vertical="center" wrapText="1"/>
    </xf>
    <xf numFmtId="182" fontId="15" fillId="8" borderId="9" xfId="0" quotePrefix="1" applyNumberFormat="1" applyFont="1" applyFill="1" applyBorder="1" applyAlignment="1">
      <alignment horizontal="center" vertical="center"/>
    </xf>
    <xf numFmtId="184" fontId="14" fillId="0" borderId="9" xfId="0" applyNumberFormat="1" applyFont="1" applyBorder="1" applyAlignment="1" applyProtection="1">
      <alignment horizontal="right" vertical="center"/>
      <protection locked="0"/>
    </xf>
    <xf numFmtId="0" fontId="14" fillId="17" borderId="9" xfId="0" applyFont="1" applyFill="1" applyBorder="1" applyAlignment="1">
      <alignment horizontal="right" vertical="center"/>
    </xf>
    <xf numFmtId="0" fontId="14" fillId="17" borderId="9" xfId="1" applyNumberFormat="1" applyFont="1" applyFill="1" applyBorder="1" applyProtection="1">
      <alignment vertical="center"/>
      <protection locked="0"/>
    </xf>
    <xf numFmtId="0" fontId="22" fillId="17" borderId="16" xfId="1" applyNumberFormat="1" applyFont="1" applyFill="1" applyBorder="1" applyAlignment="1" applyProtection="1">
      <alignment vertical="center" wrapText="1"/>
      <protection locked="0"/>
    </xf>
    <xf numFmtId="41" fontId="11" fillId="17" borderId="56" xfId="1" applyFont="1" applyFill="1" applyBorder="1" applyAlignment="1">
      <alignment horizontal="left" vertical="center"/>
    </xf>
    <xf numFmtId="180" fontId="17" fillId="17" borderId="14" xfId="0" applyNumberFormat="1" applyFont="1" applyFill="1" applyBorder="1" applyAlignment="1">
      <alignment horizontal="right" vertical="center"/>
    </xf>
    <xf numFmtId="180" fontId="19" fillId="17" borderId="2" xfId="0" applyNumberFormat="1" applyFont="1" applyFill="1" applyBorder="1">
      <alignment vertical="center"/>
    </xf>
    <xf numFmtId="41" fontId="15" fillId="17" borderId="15" xfId="1" applyFont="1" applyFill="1" applyBorder="1">
      <alignment vertical="center"/>
    </xf>
    <xf numFmtId="184" fontId="17" fillId="17" borderId="9" xfId="0" applyNumberFormat="1" applyFont="1" applyFill="1" applyBorder="1" applyAlignment="1">
      <alignment horizontal="right" vertical="center"/>
    </xf>
    <xf numFmtId="184" fontId="19" fillId="17" borderId="8" xfId="0" applyNumberFormat="1" applyFont="1" applyFill="1" applyBorder="1">
      <alignment vertical="center"/>
    </xf>
    <xf numFmtId="41" fontId="15" fillId="17" borderId="16" xfId="1" applyFont="1" applyFill="1" applyBorder="1" applyAlignment="1">
      <alignment horizontal="left" vertical="center" wrapText="1"/>
    </xf>
    <xf numFmtId="186" fontId="17" fillId="17" borderId="9" xfId="0" applyNumberFormat="1" applyFont="1" applyFill="1" applyBorder="1" applyAlignment="1">
      <alignment horizontal="right" vertical="center"/>
    </xf>
    <xf numFmtId="186" fontId="19" fillId="17" borderId="8" xfId="0" applyNumberFormat="1" applyFont="1" applyFill="1" applyBorder="1">
      <alignment vertical="center"/>
    </xf>
    <xf numFmtId="183" fontId="19" fillId="17" borderId="9" xfId="0" applyNumberFormat="1" applyFont="1" applyFill="1" applyBorder="1">
      <alignment vertical="center"/>
    </xf>
    <xf numFmtId="183" fontId="19" fillId="17" borderId="8" xfId="0" applyNumberFormat="1" applyFont="1" applyFill="1" applyBorder="1">
      <alignment vertical="center"/>
    </xf>
    <xf numFmtId="0" fontId="22" fillId="17" borderId="16" xfId="1" applyNumberFormat="1" applyFont="1" applyFill="1" applyBorder="1">
      <alignment vertical="center"/>
    </xf>
    <xf numFmtId="179" fontId="17" fillId="17" borderId="9" xfId="0" applyNumberFormat="1" applyFont="1" applyFill="1" applyBorder="1" applyAlignment="1">
      <alignment horizontal="right" vertical="center"/>
    </xf>
    <xf numFmtId="179" fontId="19" fillId="17" borderId="8" xfId="0" applyNumberFormat="1" applyFont="1" applyFill="1" applyBorder="1">
      <alignment vertical="center"/>
    </xf>
    <xf numFmtId="179" fontId="17" fillId="17" borderId="13" xfId="0" applyNumberFormat="1" applyFont="1" applyFill="1" applyBorder="1" applyAlignment="1">
      <alignment horizontal="right" vertical="center"/>
    </xf>
    <xf numFmtId="184" fontId="19" fillId="17" borderId="6" xfId="0" applyNumberFormat="1" applyFont="1" applyFill="1" applyBorder="1">
      <alignment vertical="center"/>
    </xf>
    <xf numFmtId="190" fontId="11" fillId="0" borderId="1" xfId="1" applyNumberFormat="1" applyFont="1" applyFill="1" applyBorder="1" applyAlignment="1">
      <alignment horizontal="left" vertical="center"/>
    </xf>
    <xf numFmtId="1" fontId="11" fillId="0" borderId="42" xfId="1" applyNumberFormat="1" applyFont="1" applyFill="1" applyBorder="1" applyAlignment="1">
      <alignment horizontal="right" vertical="center"/>
    </xf>
    <xf numFmtId="190" fontId="11" fillId="0" borderId="43" xfId="1" applyNumberFormat="1" applyFont="1" applyFill="1" applyBorder="1" applyAlignment="1">
      <alignment horizontal="left" vertical="center"/>
    </xf>
    <xf numFmtId="41" fontId="11" fillId="8" borderId="52" xfId="1" applyFont="1" applyFill="1" applyBorder="1" applyAlignment="1">
      <alignment horizontal="left" vertical="center"/>
    </xf>
    <xf numFmtId="41" fontId="11" fillId="0" borderId="52" xfId="1" applyFont="1" applyFill="1" applyBorder="1" applyAlignment="1">
      <alignment horizontal="left" vertical="center"/>
    </xf>
    <xf numFmtId="41" fontId="11" fillId="8" borderId="58" xfId="1" applyFont="1" applyFill="1" applyBorder="1" applyAlignment="1">
      <alignment horizontal="left" vertical="center"/>
    </xf>
    <xf numFmtId="0" fontId="13" fillId="6" borderId="49" xfId="0" applyFont="1" applyFill="1" applyBorder="1" applyAlignment="1">
      <alignment horizontal="center" vertical="center"/>
    </xf>
    <xf numFmtId="41" fontId="27" fillId="10" borderId="34" xfId="1" applyFont="1" applyFill="1" applyBorder="1" applyAlignment="1">
      <alignment horizontal="left" vertical="center"/>
    </xf>
    <xf numFmtId="41" fontId="27" fillId="10" borderId="59" xfId="1" applyFont="1" applyFill="1" applyBorder="1" applyAlignment="1">
      <alignment horizontal="left" vertical="center"/>
    </xf>
    <xf numFmtId="41" fontId="27" fillId="10" borderId="34" xfId="1" applyFont="1" applyFill="1" applyBorder="1" applyAlignment="1">
      <alignment vertical="center"/>
    </xf>
    <xf numFmtId="41" fontId="27" fillId="10" borderId="59" xfId="1" applyFont="1" applyFill="1" applyBorder="1" applyAlignment="1">
      <alignment vertical="center"/>
    </xf>
    <xf numFmtId="41" fontId="11" fillId="8" borderId="60" xfId="1" applyFont="1" applyFill="1" applyBorder="1" applyAlignment="1">
      <alignment horizontal="left" vertical="center"/>
    </xf>
    <xf numFmtId="41" fontId="11" fillId="0" borderId="58" xfId="1" applyFont="1" applyFill="1" applyBorder="1" applyAlignment="1">
      <alignment horizontal="left" vertical="center"/>
    </xf>
    <xf numFmtId="41" fontId="27" fillId="10" borderId="61" xfId="1" applyFont="1" applyFill="1" applyBorder="1" applyAlignment="1">
      <alignment horizontal="left" vertical="center"/>
    </xf>
    <xf numFmtId="41" fontId="11" fillId="8" borderId="46" xfId="1" applyFont="1" applyFill="1" applyBorder="1" applyAlignment="1">
      <alignment horizontal="right" vertical="center"/>
    </xf>
    <xf numFmtId="41" fontId="11" fillId="0" borderId="42" xfId="1" applyFont="1" applyFill="1" applyBorder="1" applyAlignment="1">
      <alignment horizontal="right" vertical="center"/>
    </xf>
    <xf numFmtId="41" fontId="11" fillId="8" borderId="42" xfId="1" applyFont="1" applyFill="1" applyBorder="1" applyAlignment="1">
      <alignment horizontal="right" vertical="center"/>
    </xf>
    <xf numFmtId="41" fontId="11" fillId="0" borderId="44" xfId="1" applyFont="1" applyFill="1" applyBorder="1" applyAlignment="1">
      <alignment horizontal="right" vertical="center"/>
    </xf>
    <xf numFmtId="41" fontId="15" fillId="8" borderId="15" xfId="1" applyFont="1" applyFill="1" applyBorder="1" applyAlignment="1">
      <alignment horizontal="left" vertical="center" indent="1"/>
    </xf>
    <xf numFmtId="41" fontId="15" fillId="0" borderId="16" xfId="1" applyFont="1" applyFill="1" applyBorder="1" applyAlignment="1">
      <alignment horizontal="left" vertical="center" indent="1"/>
    </xf>
    <xf numFmtId="41" fontId="15" fillId="8" borderId="16" xfId="1" applyFont="1" applyFill="1" applyBorder="1" applyAlignment="1">
      <alignment horizontal="left" vertical="center" indent="1"/>
    </xf>
    <xf numFmtId="41" fontId="15" fillId="8" borderId="16" xfId="1" applyFont="1" applyFill="1" applyBorder="1" applyAlignment="1">
      <alignment horizontal="left" vertical="center" wrapText="1" indent="1"/>
    </xf>
    <xf numFmtId="41" fontId="15" fillId="0" borderId="16" xfId="1" applyFont="1" applyFill="1" applyBorder="1" applyAlignment="1">
      <alignment horizontal="left" vertical="center" wrapText="1" indent="1"/>
    </xf>
    <xf numFmtId="192" fontId="15" fillId="0" borderId="16" xfId="1" applyNumberFormat="1" applyFont="1" applyFill="1" applyBorder="1" applyAlignment="1">
      <alignment horizontal="left" vertical="center" wrapText="1" indent="1"/>
    </xf>
    <xf numFmtId="41" fontId="15" fillId="0" borderId="15" xfId="1" applyFont="1" applyFill="1" applyBorder="1" applyAlignment="1">
      <alignment horizontal="left" vertical="center" indent="1"/>
    </xf>
    <xf numFmtId="41" fontId="15" fillId="17" borderId="16" xfId="1" applyFont="1" applyFill="1" applyBorder="1" applyAlignment="1">
      <alignment horizontal="left" vertical="center" indent="1"/>
    </xf>
    <xf numFmtId="41" fontId="15" fillId="17" borderId="16" xfId="1" applyFont="1" applyFill="1" applyBorder="1" applyAlignment="1">
      <alignment horizontal="left" vertical="center" wrapText="1" indent="1"/>
    </xf>
    <xf numFmtId="41" fontId="15" fillId="17" borderId="17" xfId="1" applyFont="1" applyFill="1" applyBorder="1" applyAlignment="1">
      <alignment horizontal="left" vertical="center" wrapText="1" indent="1"/>
    </xf>
    <xf numFmtId="188" fontId="19" fillId="8" borderId="8" xfId="0" applyNumberFormat="1" applyFont="1" applyFill="1" applyBorder="1">
      <alignment vertical="center"/>
    </xf>
    <xf numFmtId="188" fontId="17" fillId="8" borderId="9" xfId="0" applyNumberFormat="1" applyFont="1" applyFill="1" applyBorder="1" applyAlignment="1">
      <alignment horizontal="right" vertical="center"/>
    </xf>
    <xf numFmtId="189" fontId="17" fillId="17" borderId="14" xfId="1" applyNumberFormat="1" applyFont="1" applyFill="1" applyBorder="1" applyAlignment="1">
      <alignment horizontal="right" vertical="center"/>
    </xf>
    <xf numFmtId="189" fontId="19" fillId="17" borderId="2" xfId="1" applyNumberFormat="1" applyFont="1" applyFill="1" applyBorder="1">
      <alignment vertical="center"/>
    </xf>
    <xf numFmtId="184" fontId="17" fillId="17" borderId="13" xfId="0" applyNumberFormat="1" applyFont="1" applyFill="1" applyBorder="1" applyAlignment="1">
      <alignment horizontal="right" vertical="center"/>
    </xf>
    <xf numFmtId="0" fontId="22" fillId="17" borderId="17" xfId="1" applyNumberFormat="1" applyFont="1" applyFill="1" applyBorder="1">
      <alignment vertical="center"/>
    </xf>
    <xf numFmtId="0" fontId="13" fillId="10" borderId="38" xfId="1" applyNumberFormat="1" applyFont="1" applyFill="1" applyBorder="1" applyAlignment="1">
      <alignment horizontal="center" vertical="center"/>
    </xf>
    <xf numFmtId="0" fontId="13" fillId="10" borderId="34" xfId="1" applyNumberFormat="1" applyFont="1" applyFill="1" applyBorder="1" applyAlignment="1">
      <alignment horizontal="center" vertical="center"/>
    </xf>
    <xf numFmtId="41" fontId="11" fillId="0" borderId="31" xfId="1" applyFont="1" applyFill="1" applyBorder="1" applyAlignment="1">
      <alignment horizontal="left" vertical="center"/>
    </xf>
    <xf numFmtId="188" fontId="19" fillId="0" borderId="18" xfId="0" applyNumberFormat="1" applyFont="1" applyBorder="1">
      <alignment vertical="center"/>
    </xf>
    <xf numFmtId="188" fontId="19" fillId="0" borderId="9" xfId="0" applyNumberFormat="1" applyFont="1" applyBorder="1">
      <alignment vertical="center"/>
    </xf>
    <xf numFmtId="41" fontId="11" fillId="8" borderId="56" xfId="1" applyFont="1" applyFill="1" applyBorder="1" applyAlignment="1">
      <alignment horizontal="left" vertical="center"/>
    </xf>
    <xf numFmtId="41" fontId="11" fillId="0" borderId="62" xfId="1" applyFont="1" applyFill="1" applyBorder="1" applyAlignment="1">
      <alignment horizontal="left" vertical="center"/>
    </xf>
    <xf numFmtId="41" fontId="11" fillId="8" borderId="62" xfId="1" applyFont="1" applyFill="1" applyBorder="1" applyAlignment="1">
      <alignment horizontal="left" vertical="center"/>
    </xf>
    <xf numFmtId="188" fontId="17" fillId="8" borderId="14" xfId="0" applyNumberFormat="1" applyFont="1" applyFill="1" applyBorder="1" applyAlignment="1">
      <alignment horizontal="right" vertical="center"/>
    </xf>
    <xf numFmtId="0" fontId="15" fillId="8" borderId="14" xfId="0" applyFont="1" applyFill="1" applyBorder="1" applyAlignment="1">
      <alignment horizontal="center" vertical="center"/>
    </xf>
    <xf numFmtId="188" fontId="19" fillId="8" borderId="2" xfId="0" applyNumberFormat="1" applyFont="1" applyFill="1" applyBorder="1">
      <alignment vertical="center"/>
    </xf>
    <xf numFmtId="176" fontId="17" fillId="0" borderId="13" xfId="0" applyNumberFormat="1" applyFont="1" applyBorder="1" applyAlignment="1">
      <alignment horizontal="right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8" borderId="9" xfId="0" quotePrefix="1" applyNumberFormat="1" applyFont="1" applyFill="1" applyBorder="1" applyAlignment="1">
      <alignment horizontal="center" vertical="center"/>
    </xf>
    <xf numFmtId="188" fontId="19" fillId="8" borderId="14" xfId="0" applyNumberFormat="1" applyFont="1" applyFill="1" applyBorder="1">
      <alignment vertical="center"/>
    </xf>
    <xf numFmtId="188" fontId="19" fillId="8" borderId="9" xfId="0" applyNumberFormat="1" applyFont="1" applyFill="1" applyBorder="1">
      <alignment vertical="center"/>
    </xf>
    <xf numFmtId="184" fontId="19" fillId="8" borderId="9" xfId="0" applyNumberFormat="1" applyFont="1" applyFill="1" applyBorder="1">
      <alignment vertical="center"/>
    </xf>
    <xf numFmtId="184" fontId="19" fillId="0" borderId="9" xfId="0" applyNumberFormat="1" applyFont="1" applyBorder="1">
      <alignment vertical="center"/>
    </xf>
    <xf numFmtId="179" fontId="19" fillId="17" borderId="14" xfId="0" applyNumberFormat="1" applyFont="1" applyFill="1" applyBorder="1">
      <alignment vertical="center"/>
    </xf>
    <xf numFmtId="184" fontId="19" fillId="17" borderId="13" xfId="0" applyNumberFormat="1" applyFont="1" applyFill="1" applyBorder="1">
      <alignment vertical="center"/>
    </xf>
    <xf numFmtId="41" fontId="2" fillId="5" borderId="0" xfId="1" applyFont="1" applyFill="1" applyAlignment="1" applyProtection="1">
      <alignment horizontal="left" vertical="center"/>
      <protection locked="0"/>
    </xf>
    <xf numFmtId="43" fontId="2" fillId="5" borderId="0" xfId="0" applyNumberFormat="1" applyFont="1" applyFill="1" applyProtection="1">
      <alignment vertical="center"/>
      <protection locked="0"/>
    </xf>
    <xf numFmtId="184" fontId="15" fillId="8" borderId="9" xfId="0" quotePrefix="1" applyNumberFormat="1" applyFont="1" applyFill="1" applyBorder="1" applyAlignment="1">
      <alignment horizontal="center" vertical="center"/>
    </xf>
    <xf numFmtId="0" fontId="28" fillId="5" borderId="8" xfId="8" applyFont="1" applyFill="1" applyProtection="1">
      <alignment vertical="center"/>
      <protection locked="0"/>
    </xf>
    <xf numFmtId="0" fontId="28" fillId="5" borderId="8" xfId="8" applyFont="1" applyFill="1" applyAlignment="1" applyProtection="1">
      <alignment horizontal="left" vertical="center"/>
      <protection locked="0"/>
    </xf>
    <xf numFmtId="177" fontId="28" fillId="5" borderId="8" xfId="8" applyNumberFormat="1" applyFont="1" applyFill="1" applyAlignment="1" applyProtection="1">
      <alignment horizontal="left" vertical="center"/>
      <protection locked="0"/>
    </xf>
    <xf numFmtId="0" fontId="29" fillId="6" borderId="26" xfId="12" applyFont="1" applyFill="1" applyBorder="1" applyAlignment="1">
      <alignment horizontal="center" vertical="center"/>
    </xf>
    <xf numFmtId="0" fontId="30" fillId="5" borderId="8" xfId="8" applyFont="1" applyFill="1" applyAlignment="1" applyProtection="1">
      <alignment horizontal="center" vertical="center"/>
      <protection locked="0"/>
    </xf>
    <xf numFmtId="0" fontId="13" fillId="10" borderId="61" xfId="11" applyNumberFormat="1" applyFont="1" applyFill="1" applyBorder="1" applyAlignment="1">
      <alignment horizontal="center" vertical="center"/>
    </xf>
    <xf numFmtId="180" fontId="19" fillId="18" borderId="9" xfId="8" applyNumberFormat="1" applyFont="1" applyFill="1" applyBorder="1" applyAlignment="1">
      <alignment horizontal="right" vertical="center"/>
    </xf>
    <xf numFmtId="41" fontId="14" fillId="18" borderId="16" xfId="11" applyFont="1" applyFill="1" applyBorder="1" applyAlignment="1">
      <alignment horizontal="left" vertical="center"/>
    </xf>
    <xf numFmtId="0" fontId="13" fillId="10" borderId="34" xfId="11" applyNumberFormat="1" applyFont="1" applyFill="1" applyBorder="1" applyAlignment="1">
      <alignment horizontal="center" vertical="center"/>
    </xf>
    <xf numFmtId="41" fontId="25" fillId="0" borderId="18" xfId="11" applyFont="1" applyBorder="1" applyAlignment="1">
      <alignment horizontal="left" vertical="center"/>
    </xf>
    <xf numFmtId="0" fontId="14" fillId="0" borderId="9" xfId="8" applyFont="1" applyBorder="1" applyAlignment="1">
      <alignment horizontal="center" vertical="center"/>
    </xf>
    <xf numFmtId="180" fontId="19" fillId="0" borderId="9" xfId="8" applyNumberFormat="1" applyFont="1" applyBorder="1" applyAlignment="1">
      <alignment horizontal="right" vertical="center"/>
    </xf>
    <xf numFmtId="41" fontId="25" fillId="18" borderId="18" xfId="11" applyFont="1" applyFill="1" applyBorder="1" applyAlignment="1">
      <alignment horizontal="left" vertical="center"/>
    </xf>
    <xf numFmtId="0" fontId="14" fillId="18" borderId="9" xfId="8" applyFont="1" applyFill="1" applyBorder="1" applyAlignment="1">
      <alignment horizontal="center" vertical="center"/>
    </xf>
    <xf numFmtId="0" fontId="13" fillId="10" borderId="59" xfId="11" applyNumberFormat="1" applyFont="1" applyFill="1" applyBorder="1" applyAlignment="1">
      <alignment horizontal="center" vertical="center"/>
    </xf>
    <xf numFmtId="0" fontId="28" fillId="5" borderId="8" xfId="8" applyFont="1" applyFill="1" applyAlignment="1" applyProtection="1">
      <alignment horizontal="center" vertical="center"/>
      <protection locked="0"/>
    </xf>
    <xf numFmtId="0" fontId="10" fillId="6" borderId="65" xfId="12" applyFont="1" applyFill="1" applyBorder="1" applyAlignment="1">
      <alignment horizontal="center" vertical="center"/>
    </xf>
    <xf numFmtId="0" fontId="10" fillId="6" borderId="12" xfId="12" applyFont="1" applyFill="1" applyBorder="1" applyAlignment="1">
      <alignment horizontal="center" vertical="center"/>
    </xf>
    <xf numFmtId="41" fontId="25" fillId="18" borderId="63" xfId="11" applyFont="1" applyFill="1" applyBorder="1" applyAlignment="1">
      <alignment horizontal="left" vertical="center"/>
    </xf>
    <xf numFmtId="0" fontId="14" fillId="18" borderId="14" xfId="8" quotePrefix="1" applyFont="1" applyFill="1" applyBorder="1" applyAlignment="1">
      <alignment horizontal="center" vertical="center"/>
    </xf>
    <xf numFmtId="180" fontId="19" fillId="18" borderId="14" xfId="8" applyNumberFormat="1" applyFont="1" applyFill="1" applyBorder="1" applyAlignment="1">
      <alignment horizontal="right" vertical="center"/>
    </xf>
    <xf numFmtId="41" fontId="14" fillId="18" borderId="15" xfId="11" applyFont="1" applyFill="1" applyBorder="1" applyAlignment="1">
      <alignment horizontal="left" vertical="center"/>
    </xf>
    <xf numFmtId="41" fontId="25" fillId="17" borderId="18" xfId="11" applyFont="1" applyFill="1" applyBorder="1" applyAlignment="1">
      <alignment horizontal="left" vertical="center"/>
    </xf>
    <xf numFmtId="0" fontId="14" fillId="17" borderId="9" xfId="8" applyFont="1" applyFill="1" applyBorder="1" applyAlignment="1">
      <alignment horizontal="center" vertical="center"/>
    </xf>
    <xf numFmtId="0" fontId="14" fillId="19" borderId="9" xfId="8" applyFont="1" applyFill="1" applyBorder="1" applyAlignment="1">
      <alignment horizontal="center" vertical="center"/>
    </xf>
    <xf numFmtId="41" fontId="14" fillId="19" borderId="16" xfId="11" applyFont="1" applyFill="1" applyBorder="1" applyAlignment="1">
      <alignment horizontal="left" vertical="center"/>
    </xf>
    <xf numFmtId="41" fontId="25" fillId="0" borderId="18" xfId="11" applyFont="1" applyFill="1" applyBorder="1" applyAlignment="1">
      <alignment horizontal="left" vertical="center"/>
    </xf>
    <xf numFmtId="41" fontId="14" fillId="0" borderId="16" xfId="11" applyFont="1" applyFill="1" applyBorder="1" applyAlignment="1">
      <alignment horizontal="left" vertical="center"/>
    </xf>
    <xf numFmtId="178" fontId="19" fillId="17" borderId="9" xfId="8" applyNumberFormat="1" applyFont="1" applyFill="1" applyBorder="1" applyAlignment="1">
      <alignment horizontal="right" vertical="center"/>
    </xf>
    <xf numFmtId="178" fontId="19" fillId="0" borderId="9" xfId="8" applyNumberFormat="1" applyFont="1" applyBorder="1" applyAlignment="1">
      <alignment horizontal="right" vertical="center"/>
    </xf>
    <xf numFmtId="41" fontId="25" fillId="17" borderId="63" xfId="11" applyFont="1" applyFill="1" applyBorder="1" applyAlignment="1">
      <alignment horizontal="left" vertical="center"/>
    </xf>
    <xf numFmtId="0" fontId="14" fillId="17" borderId="14" xfId="8" applyFont="1" applyFill="1" applyBorder="1" applyAlignment="1">
      <alignment horizontal="center" vertical="center"/>
    </xf>
    <xf numFmtId="41" fontId="14" fillId="17" borderId="15" xfId="11" applyFont="1" applyFill="1" applyBorder="1" applyAlignment="1">
      <alignment horizontal="left" vertical="center"/>
    </xf>
    <xf numFmtId="41" fontId="14" fillId="0" borderId="17" xfId="11" applyFont="1" applyFill="1" applyBorder="1" applyAlignment="1">
      <alignment horizontal="left" vertical="center"/>
    </xf>
    <xf numFmtId="179" fontId="19" fillId="0" borderId="9" xfId="8" applyNumberFormat="1" applyFont="1" applyBorder="1" applyAlignment="1">
      <alignment horizontal="right" vertical="center"/>
    </xf>
    <xf numFmtId="41" fontId="31" fillId="18" borderId="14" xfId="11" applyFont="1" applyFill="1" applyBorder="1" applyAlignment="1">
      <alignment horizontal="right" vertical="center"/>
    </xf>
    <xf numFmtId="41" fontId="31" fillId="0" borderId="9" xfId="11" applyFont="1" applyBorder="1" applyAlignment="1">
      <alignment horizontal="right" vertical="center"/>
    </xf>
    <xf numFmtId="41" fontId="31" fillId="18" borderId="9" xfId="11" applyFont="1" applyFill="1" applyBorder="1" applyAlignment="1">
      <alignment horizontal="right" vertical="center"/>
    </xf>
    <xf numFmtId="178" fontId="32" fillId="0" borderId="9" xfId="8" applyNumberFormat="1" applyFont="1" applyBorder="1" applyAlignment="1">
      <alignment horizontal="right" vertical="center"/>
    </xf>
    <xf numFmtId="179" fontId="32" fillId="0" borderId="9" xfId="8" applyNumberFormat="1" applyFont="1" applyBorder="1" applyAlignment="1">
      <alignment horizontal="right" vertical="center"/>
    </xf>
    <xf numFmtId="41" fontId="31" fillId="19" borderId="9" xfId="11" applyFont="1" applyFill="1" applyBorder="1" applyAlignment="1">
      <alignment horizontal="right" vertical="center"/>
    </xf>
    <xf numFmtId="41" fontId="31" fillId="0" borderId="9" xfId="11" applyFont="1" applyFill="1" applyBorder="1" applyAlignment="1">
      <alignment horizontal="right" vertical="center"/>
    </xf>
    <xf numFmtId="41" fontId="19" fillId="0" borderId="9" xfId="1" applyFont="1" applyFill="1" applyBorder="1" applyAlignment="1">
      <alignment horizontal="right" vertical="center"/>
    </xf>
    <xf numFmtId="41" fontId="19" fillId="19" borderId="9" xfId="1" applyFont="1" applyFill="1" applyBorder="1" applyAlignment="1">
      <alignment horizontal="right" vertical="center"/>
    </xf>
    <xf numFmtId="41" fontId="25" fillId="19" borderId="25" xfId="11" applyFont="1" applyFill="1" applyBorder="1" applyAlignment="1">
      <alignment horizontal="left" vertical="center"/>
    </xf>
    <xf numFmtId="41" fontId="31" fillId="19" borderId="14" xfId="11" applyFont="1" applyFill="1" applyBorder="1" applyAlignment="1">
      <alignment horizontal="right" vertical="center"/>
    </xf>
    <xf numFmtId="0" fontId="14" fillId="19" borderId="14" xfId="8" quotePrefix="1" applyFont="1" applyFill="1" applyBorder="1" applyAlignment="1">
      <alignment horizontal="center" vertical="center"/>
    </xf>
    <xf numFmtId="41" fontId="19" fillId="19" borderId="14" xfId="1" applyFont="1" applyFill="1" applyBorder="1" applyAlignment="1">
      <alignment horizontal="right" vertical="center"/>
    </xf>
    <xf numFmtId="41" fontId="14" fillId="19" borderId="15" xfId="11" applyFont="1" applyFill="1" applyBorder="1" applyAlignment="1">
      <alignment horizontal="left" vertical="center"/>
    </xf>
    <xf numFmtId="41" fontId="25" fillId="0" borderId="31" xfId="11" applyFont="1" applyFill="1" applyBorder="1" applyAlignment="1">
      <alignment horizontal="left" vertical="center"/>
    </xf>
    <xf numFmtId="41" fontId="25" fillId="19" borderId="31" xfId="11" applyFont="1" applyFill="1" applyBorder="1" applyAlignment="1">
      <alignment horizontal="left" vertical="center"/>
    </xf>
    <xf numFmtId="0" fontId="13" fillId="7" borderId="61" xfId="11" applyNumberFormat="1" applyFont="1" applyFill="1" applyBorder="1" applyAlignment="1">
      <alignment horizontal="center" vertical="center"/>
    </xf>
    <xf numFmtId="0" fontId="13" fillId="7" borderId="34" xfId="11" applyNumberFormat="1" applyFont="1" applyFill="1" applyBorder="1" applyAlignment="1">
      <alignment horizontal="center" vertical="center"/>
    </xf>
    <xf numFmtId="0" fontId="13" fillId="7" borderId="59" xfId="11" applyNumberFormat="1" applyFont="1" applyFill="1" applyBorder="1" applyAlignment="1">
      <alignment horizontal="center" vertical="center"/>
    </xf>
    <xf numFmtId="178" fontId="32" fillId="17" borderId="9" xfId="8" applyNumberFormat="1" applyFont="1" applyFill="1" applyBorder="1" applyAlignment="1">
      <alignment horizontal="right" vertical="center"/>
    </xf>
    <xf numFmtId="179" fontId="32" fillId="17" borderId="14" xfId="8" applyNumberFormat="1" applyFont="1" applyFill="1" applyBorder="1" applyAlignment="1">
      <alignment horizontal="right" vertical="center"/>
    </xf>
    <xf numFmtId="179" fontId="19" fillId="17" borderId="14" xfId="8" applyNumberFormat="1" applyFont="1" applyFill="1" applyBorder="1" applyAlignment="1">
      <alignment horizontal="right" vertical="center"/>
    </xf>
    <xf numFmtId="179" fontId="32" fillId="17" borderId="9" xfId="8" applyNumberFormat="1" applyFont="1" applyFill="1" applyBorder="1" applyAlignment="1">
      <alignment horizontal="right" vertical="center"/>
    </xf>
    <xf numFmtId="179" fontId="19" fillId="17" borderId="9" xfId="8" applyNumberFormat="1" applyFont="1" applyFill="1" applyBorder="1" applyAlignment="1">
      <alignment horizontal="right" vertical="center"/>
    </xf>
    <xf numFmtId="193" fontId="32" fillId="17" borderId="9" xfId="8" applyNumberFormat="1" applyFont="1" applyFill="1" applyBorder="1" applyAlignment="1">
      <alignment horizontal="right" vertical="center"/>
    </xf>
    <xf numFmtId="193" fontId="19" fillId="17" borderId="9" xfId="8" applyNumberFormat="1" applyFont="1" applyFill="1" applyBorder="1" applyAlignment="1">
      <alignment horizontal="right" vertical="center"/>
    </xf>
    <xf numFmtId="41" fontId="25" fillId="18" borderId="25" xfId="11" applyFont="1" applyFill="1" applyBorder="1" applyAlignment="1">
      <alignment horizontal="left" vertical="center"/>
    </xf>
    <xf numFmtId="41" fontId="19" fillId="18" borderId="14" xfId="1" applyFont="1" applyFill="1" applyBorder="1" applyAlignment="1">
      <alignment horizontal="right" vertical="center"/>
    </xf>
    <xf numFmtId="41" fontId="25" fillId="18" borderId="31" xfId="11" applyFont="1" applyFill="1" applyBorder="1" applyAlignment="1">
      <alignment horizontal="left" vertical="center"/>
    </xf>
    <xf numFmtId="41" fontId="19" fillId="18" borderId="9" xfId="1" applyFont="1" applyFill="1" applyBorder="1" applyAlignment="1">
      <alignment horizontal="right" vertical="center"/>
    </xf>
    <xf numFmtId="0" fontId="14" fillId="0" borderId="9" xfId="1" applyNumberFormat="1" applyFont="1" applyFill="1" applyBorder="1" applyProtection="1">
      <alignment vertical="center"/>
      <protection locked="0"/>
    </xf>
    <xf numFmtId="0" fontId="22" fillId="0" borderId="16" xfId="1" applyNumberFormat="1" applyFont="1" applyFill="1" applyBorder="1" applyAlignment="1" applyProtection="1">
      <alignment vertical="center" wrapText="1"/>
      <protection locked="0"/>
    </xf>
    <xf numFmtId="0" fontId="14" fillId="17" borderId="9" xfId="0" applyFont="1" applyFill="1" applyBorder="1" applyAlignment="1" applyProtection="1">
      <alignment horizontal="right" vertical="center"/>
      <protection locked="0"/>
    </xf>
    <xf numFmtId="41" fontId="12" fillId="17" borderId="13" xfId="1" applyFont="1" applyFill="1" applyBorder="1" applyAlignment="1" applyProtection="1">
      <alignment horizontal="left" vertical="center"/>
      <protection locked="0"/>
    </xf>
    <xf numFmtId="0" fontId="14" fillId="17" borderId="13" xfId="1" applyNumberFormat="1" applyFont="1" applyFill="1" applyBorder="1" applyProtection="1">
      <alignment vertical="center"/>
      <protection locked="0"/>
    </xf>
    <xf numFmtId="0" fontId="22" fillId="17" borderId="17" xfId="1" applyNumberFormat="1" applyFont="1" applyFill="1" applyBorder="1" applyAlignment="1" applyProtection="1">
      <alignment vertical="center" wrapText="1"/>
      <protection locked="0"/>
    </xf>
    <xf numFmtId="176" fontId="19" fillId="8" borderId="14" xfId="0" applyNumberFormat="1" applyFont="1" applyFill="1" applyBorder="1">
      <alignment vertical="center"/>
    </xf>
    <xf numFmtId="176" fontId="19" fillId="8" borderId="2" xfId="0" applyNumberFormat="1" applyFont="1" applyFill="1" applyBorder="1">
      <alignment vertical="center"/>
    </xf>
    <xf numFmtId="41" fontId="15" fillId="8" borderId="15" xfId="1" applyFont="1" applyFill="1" applyBorder="1" applyAlignment="1">
      <alignment horizontal="left" vertical="center" wrapText="1"/>
    </xf>
    <xf numFmtId="0" fontId="22" fillId="8" borderId="15" xfId="1" applyNumberFormat="1" applyFont="1" applyFill="1" applyBorder="1" applyAlignment="1">
      <alignment horizontal="left" vertical="center" wrapText="1"/>
    </xf>
    <xf numFmtId="182" fontId="17" fillId="17" borderId="14" xfId="0" applyNumberFormat="1" applyFont="1" applyFill="1" applyBorder="1" applyAlignment="1">
      <alignment horizontal="right" vertical="center"/>
    </xf>
    <xf numFmtId="0" fontId="15" fillId="17" borderId="9" xfId="0" quotePrefix="1" applyFont="1" applyFill="1" applyBorder="1" applyAlignment="1">
      <alignment horizontal="center" vertical="center"/>
    </xf>
    <xf numFmtId="182" fontId="22" fillId="8" borderId="2" xfId="0" applyNumberFormat="1" applyFont="1" applyFill="1" applyBorder="1">
      <alignment vertical="center"/>
    </xf>
    <xf numFmtId="182" fontId="22" fillId="0" borderId="8" xfId="0" applyNumberFormat="1" applyFont="1" applyBorder="1">
      <alignment vertical="center"/>
    </xf>
    <xf numFmtId="182" fontId="22" fillId="8" borderId="8" xfId="0" applyNumberFormat="1" applyFont="1" applyFill="1" applyBorder="1">
      <alignment vertical="center"/>
    </xf>
    <xf numFmtId="0" fontId="13" fillId="7" borderId="24" xfId="1" applyNumberFormat="1" applyFont="1" applyFill="1" applyBorder="1" applyAlignment="1">
      <alignment horizontal="center" vertical="center"/>
    </xf>
    <xf numFmtId="0" fontId="13" fillId="7" borderId="59" xfId="1" applyNumberFormat="1" applyFont="1" applyFill="1" applyBorder="1" applyAlignment="1">
      <alignment horizontal="center" vertical="center"/>
    </xf>
    <xf numFmtId="0" fontId="19" fillId="0" borderId="8" xfId="0" applyFont="1" applyBorder="1">
      <alignment vertical="center"/>
    </xf>
    <xf numFmtId="0" fontId="19" fillId="8" borderId="8" xfId="0" applyFont="1" applyFill="1" applyBorder="1">
      <alignment vertical="center"/>
    </xf>
    <xf numFmtId="180" fontId="17" fillId="0" borderId="9" xfId="0" applyNumberFormat="1" applyFont="1" applyBorder="1" applyAlignment="1">
      <alignment horizontal="right" vertical="center"/>
    </xf>
    <xf numFmtId="180" fontId="17" fillId="8" borderId="9" xfId="0" applyNumberFormat="1" applyFont="1" applyFill="1" applyBorder="1" applyAlignment="1">
      <alignment horizontal="right" vertical="center"/>
    </xf>
    <xf numFmtId="178" fontId="19" fillId="8" borderId="2" xfId="0" applyNumberFormat="1" applyFont="1" applyFill="1" applyBorder="1">
      <alignment vertical="center"/>
    </xf>
    <xf numFmtId="178" fontId="17" fillId="8" borderId="14" xfId="0" applyNumberFormat="1" applyFont="1" applyFill="1" applyBorder="1" applyAlignment="1">
      <alignment horizontal="right" vertical="center"/>
    </xf>
    <xf numFmtId="0" fontId="13" fillId="7" borderId="34" xfId="1" applyNumberFormat="1" applyFont="1" applyFill="1" applyBorder="1" applyAlignment="1">
      <alignment horizontal="center" vertical="center"/>
    </xf>
    <xf numFmtId="178" fontId="17" fillId="8" borderId="9" xfId="0" applyNumberFormat="1" applyFont="1" applyFill="1" applyBorder="1" applyAlignment="1">
      <alignment horizontal="right" vertical="center"/>
    </xf>
    <xf numFmtId="0" fontId="13" fillId="10" borderId="24" xfId="1" applyNumberFormat="1" applyFont="1" applyFill="1" applyBorder="1" applyAlignment="1">
      <alignment horizontal="center" vertical="center"/>
    </xf>
    <xf numFmtId="0" fontId="13" fillId="10" borderId="32" xfId="1" applyNumberFormat="1" applyFont="1" applyFill="1" applyBorder="1" applyAlignment="1">
      <alignment horizontal="center" vertical="center"/>
    </xf>
    <xf numFmtId="0" fontId="13" fillId="10" borderId="33" xfId="1" applyNumberFormat="1" applyFont="1" applyFill="1" applyBorder="1" applyAlignment="1">
      <alignment horizontal="center" vertical="center"/>
    </xf>
    <xf numFmtId="0" fontId="13" fillId="10" borderId="59" xfId="1" applyNumberFormat="1" applyFont="1" applyFill="1" applyBorder="1" applyAlignment="1">
      <alignment horizontal="center" vertical="center"/>
    </xf>
    <xf numFmtId="184" fontId="19" fillId="0" borderId="13" xfId="0" applyNumberFormat="1" applyFont="1" applyBorder="1">
      <alignment vertical="center"/>
    </xf>
    <xf numFmtId="178" fontId="19" fillId="0" borderId="18" xfId="0" applyNumberFormat="1" applyFont="1" applyBorder="1">
      <alignment vertical="center"/>
    </xf>
    <xf numFmtId="178" fontId="19" fillId="0" borderId="9" xfId="0" applyNumberFormat="1" applyFont="1" applyBorder="1">
      <alignment vertical="center"/>
    </xf>
    <xf numFmtId="179" fontId="17" fillId="0" borderId="13" xfId="0" applyNumberFormat="1" applyFont="1" applyBorder="1" applyAlignment="1">
      <alignment horizontal="right" vertical="center"/>
    </xf>
    <xf numFmtId="0" fontId="15" fillId="0" borderId="16" xfId="1" applyNumberFormat="1" applyFont="1" applyFill="1" applyBorder="1" applyAlignment="1">
      <alignment horizontal="left" vertical="center" wrapText="1"/>
    </xf>
    <xf numFmtId="0" fontId="15" fillId="8" borderId="16" xfId="1" applyNumberFormat="1" applyFont="1" applyFill="1" applyBorder="1" applyAlignment="1">
      <alignment horizontal="left" vertical="center"/>
    </xf>
    <xf numFmtId="0" fontId="15" fillId="0" borderId="17" xfId="1" applyNumberFormat="1" applyFont="1" applyFill="1" applyBorder="1" applyAlignment="1">
      <alignment horizontal="left" vertical="center"/>
    </xf>
    <xf numFmtId="0" fontId="15" fillId="8" borderId="15" xfId="1" applyNumberFormat="1" applyFont="1" applyFill="1" applyBorder="1" applyAlignment="1">
      <alignment vertical="center" wrapText="1"/>
    </xf>
    <xf numFmtId="0" fontId="15" fillId="0" borderId="16" xfId="1" applyNumberFormat="1" applyFont="1" applyFill="1" applyBorder="1">
      <alignment vertical="center"/>
    </xf>
    <xf numFmtId="0" fontId="15" fillId="8" borderId="16" xfId="1" applyNumberFormat="1" applyFont="1" applyFill="1" applyBorder="1" applyAlignment="1">
      <alignment vertical="center" wrapText="1"/>
    </xf>
    <xf numFmtId="0" fontId="15" fillId="8" borderId="16" xfId="1" applyNumberFormat="1" applyFont="1" applyFill="1" applyBorder="1" applyAlignment="1">
      <alignment horizontal="left" vertical="center" wrapText="1"/>
    </xf>
    <xf numFmtId="0" fontId="15" fillId="0" borderId="17" xfId="1" applyNumberFormat="1" applyFont="1" applyFill="1" applyBorder="1">
      <alignment vertical="center"/>
    </xf>
    <xf numFmtId="0" fontId="13" fillId="7" borderId="61" xfId="1" applyNumberFormat="1" applyFont="1" applyFill="1" applyBorder="1" applyAlignment="1">
      <alignment horizontal="center" vertical="center"/>
    </xf>
    <xf numFmtId="178" fontId="17" fillId="17" borderId="14" xfId="0" applyNumberFormat="1" applyFont="1" applyFill="1" applyBorder="1" applyAlignment="1">
      <alignment horizontal="right" vertical="center"/>
    </xf>
    <xf numFmtId="178" fontId="19" fillId="17" borderId="2" xfId="0" applyNumberFormat="1" applyFont="1" applyFill="1" applyBorder="1">
      <alignment vertical="center"/>
    </xf>
    <xf numFmtId="188" fontId="19" fillId="17" borderId="14" xfId="0" applyNumberFormat="1" applyFont="1" applyFill="1" applyBorder="1">
      <alignment vertical="center"/>
    </xf>
    <xf numFmtId="188" fontId="19" fillId="17" borderId="2" xfId="0" applyNumberFormat="1" applyFont="1" applyFill="1" applyBorder="1">
      <alignment vertical="center"/>
    </xf>
    <xf numFmtId="0" fontId="15" fillId="17" borderId="15" xfId="1" applyNumberFormat="1" applyFont="1" applyFill="1" applyBorder="1" applyAlignment="1">
      <alignment horizontal="left" vertical="center"/>
    </xf>
    <xf numFmtId="41" fontId="11" fillId="17" borderId="62" xfId="1" applyFont="1" applyFill="1" applyBorder="1" applyAlignment="1">
      <alignment horizontal="left" vertical="center"/>
    </xf>
    <xf numFmtId="176" fontId="15" fillId="17" borderId="9" xfId="0" quotePrefix="1" applyNumberFormat="1" applyFont="1" applyFill="1" applyBorder="1" applyAlignment="1">
      <alignment horizontal="center" vertical="center"/>
    </xf>
    <xf numFmtId="0" fontId="15" fillId="17" borderId="16" xfId="1" applyNumberFormat="1" applyFont="1" applyFill="1" applyBorder="1" applyAlignment="1">
      <alignment horizontal="left" vertical="center"/>
    </xf>
    <xf numFmtId="0" fontId="15" fillId="17" borderId="16" xfId="1" applyNumberFormat="1" applyFont="1" applyFill="1" applyBorder="1">
      <alignment vertical="center"/>
    </xf>
    <xf numFmtId="184" fontId="15" fillId="17" borderId="13" xfId="0" applyNumberFormat="1" applyFont="1" applyFill="1" applyBorder="1" applyAlignment="1">
      <alignment horizontal="center" vertical="center"/>
    </xf>
    <xf numFmtId="183" fontId="19" fillId="17" borderId="13" xfId="0" applyNumberFormat="1" applyFont="1" applyFill="1" applyBorder="1">
      <alignment vertical="center"/>
    </xf>
    <xf numFmtId="183" fontId="19" fillId="17" borderId="6" xfId="0" applyNumberFormat="1" applyFont="1" applyFill="1" applyBorder="1">
      <alignment vertical="center"/>
    </xf>
    <xf numFmtId="0" fontId="15" fillId="17" borderId="17" xfId="1" applyNumberFormat="1" applyFont="1" applyFill="1" applyBorder="1">
      <alignment vertical="center"/>
    </xf>
    <xf numFmtId="0" fontId="15" fillId="8" borderId="16" xfId="1" applyNumberFormat="1" applyFont="1" applyFill="1" applyBorder="1">
      <alignment vertical="center"/>
    </xf>
    <xf numFmtId="184" fontId="15" fillId="8" borderId="13" xfId="0" applyNumberFormat="1" applyFont="1" applyFill="1" applyBorder="1" applyAlignment="1">
      <alignment horizontal="center" vertical="center"/>
    </xf>
    <xf numFmtId="183" fontId="19" fillId="8" borderId="13" xfId="0" applyNumberFormat="1" applyFont="1" applyFill="1" applyBorder="1">
      <alignment vertical="center"/>
    </xf>
    <xf numFmtId="183" fontId="19" fillId="8" borderId="6" xfId="0" applyNumberFormat="1" applyFont="1" applyFill="1" applyBorder="1">
      <alignment vertical="center"/>
    </xf>
    <xf numFmtId="0" fontId="15" fillId="8" borderId="17" xfId="1" applyNumberFormat="1" applyFont="1" applyFill="1" applyBorder="1">
      <alignment vertical="center"/>
    </xf>
    <xf numFmtId="180" fontId="19" fillId="0" borderId="8" xfId="0" applyNumberFormat="1" applyFont="1" applyBorder="1">
      <alignment vertical="center"/>
    </xf>
    <xf numFmtId="0" fontId="22" fillId="0" borderId="39" xfId="1" applyNumberFormat="1" applyFont="1" applyFill="1" applyBorder="1">
      <alignment vertical="center"/>
    </xf>
    <xf numFmtId="179" fontId="2" fillId="5" borderId="0" xfId="0" applyNumberFormat="1" applyFont="1" applyFill="1" applyProtection="1">
      <alignment vertical="center"/>
      <protection locked="0"/>
    </xf>
    <xf numFmtId="176" fontId="19" fillId="17" borderId="2" xfId="0" applyNumberFormat="1" applyFont="1" applyFill="1" applyBorder="1">
      <alignment vertical="center"/>
    </xf>
    <xf numFmtId="187" fontId="19" fillId="17" borderId="6" xfId="0" applyNumberFormat="1" applyFont="1" applyFill="1" applyBorder="1">
      <alignment vertical="center"/>
    </xf>
    <xf numFmtId="187" fontId="19" fillId="17" borderId="13" xfId="0" applyNumberFormat="1" applyFont="1" applyFill="1" applyBorder="1">
      <alignment vertical="center"/>
    </xf>
    <xf numFmtId="176" fontId="19" fillId="17" borderId="18" xfId="0" applyNumberFormat="1" applyFont="1" applyFill="1" applyBorder="1">
      <alignment vertical="center"/>
    </xf>
    <xf numFmtId="187" fontId="19" fillId="0" borderId="6" xfId="0" applyNumberFormat="1" applyFont="1" applyBorder="1">
      <alignment vertical="center"/>
    </xf>
    <xf numFmtId="187" fontId="19" fillId="0" borderId="13" xfId="0" applyNumberFormat="1" applyFont="1" applyBorder="1">
      <alignment vertical="center"/>
    </xf>
    <xf numFmtId="176" fontId="15" fillId="8" borderId="15" xfId="1" applyNumberFormat="1" applyFont="1" applyFill="1" applyBorder="1" applyAlignment="1">
      <alignment horizontal="left" vertical="center" wrapText="1" indent="1"/>
    </xf>
    <xf numFmtId="176" fontId="15" fillId="0" borderId="16" xfId="1" applyNumberFormat="1" applyFont="1" applyFill="1" applyBorder="1" applyAlignment="1">
      <alignment horizontal="left" vertical="center" indent="1"/>
    </xf>
    <xf numFmtId="183" fontId="15" fillId="8" borderId="16" xfId="1" applyNumberFormat="1" applyFont="1" applyFill="1" applyBorder="1" applyAlignment="1">
      <alignment horizontal="left" vertical="center" wrapText="1" indent="1"/>
    </xf>
    <xf numFmtId="183" fontId="15" fillId="0" borderId="16" xfId="1" applyNumberFormat="1" applyFont="1" applyFill="1" applyBorder="1" applyAlignment="1">
      <alignment horizontal="left" vertical="center" wrapText="1" indent="1"/>
    </xf>
    <xf numFmtId="187" fontId="15" fillId="0" borderId="17" xfId="1" applyNumberFormat="1" applyFont="1" applyFill="1" applyBorder="1" applyAlignment="1">
      <alignment horizontal="left" vertical="center" indent="1"/>
    </xf>
    <xf numFmtId="184" fontId="2" fillId="5" borderId="0" xfId="0" applyNumberFormat="1" applyFont="1" applyFill="1" applyProtection="1">
      <alignment vertical="center"/>
      <protection locked="0"/>
    </xf>
    <xf numFmtId="0" fontId="15" fillId="0" borderId="15" xfId="1" applyNumberFormat="1" applyFont="1" applyFill="1" applyBorder="1" applyAlignment="1">
      <alignment horizontal="left" vertical="center" wrapText="1" indent="1"/>
    </xf>
    <xf numFmtId="187" fontId="15" fillId="17" borderId="17" xfId="1" applyNumberFormat="1" applyFont="1" applyFill="1" applyBorder="1" applyAlignment="1">
      <alignment horizontal="left" vertical="center" indent="1"/>
    </xf>
    <xf numFmtId="0" fontId="15" fillId="0" borderId="17" xfId="1" applyNumberFormat="1" applyFont="1" applyFill="1" applyBorder="1" applyAlignment="1">
      <alignment horizontal="left" vertical="center" wrapText="1" indent="1"/>
    </xf>
    <xf numFmtId="0" fontId="13" fillId="7" borderId="32" xfId="1" applyNumberFormat="1" applyFont="1" applyFill="1" applyBorder="1" applyAlignment="1">
      <alignment horizontal="center" vertical="center"/>
    </xf>
    <xf numFmtId="0" fontId="13" fillId="7" borderId="33" xfId="1" applyNumberFormat="1" applyFont="1" applyFill="1" applyBorder="1" applyAlignment="1">
      <alignment horizontal="center" vertical="center"/>
    </xf>
    <xf numFmtId="176" fontId="19" fillId="17" borderId="14" xfId="0" applyNumberFormat="1" applyFont="1" applyFill="1" applyBorder="1">
      <alignment vertical="center"/>
    </xf>
    <xf numFmtId="176" fontId="15" fillId="17" borderId="15" xfId="1" applyNumberFormat="1" applyFont="1" applyFill="1" applyBorder="1" applyAlignment="1">
      <alignment horizontal="left" vertical="center" wrapText="1" indent="1"/>
    </xf>
    <xf numFmtId="183" fontId="15" fillId="17" borderId="16" xfId="1" applyNumberFormat="1" applyFont="1" applyFill="1" applyBorder="1" applyAlignment="1">
      <alignment horizontal="left" vertical="center" wrapText="1" indent="1"/>
    </xf>
    <xf numFmtId="188" fontId="19" fillId="17" borderId="9" xfId="0" applyNumberFormat="1" applyFont="1" applyFill="1" applyBorder="1">
      <alignment vertical="center"/>
    </xf>
    <xf numFmtId="176" fontId="19" fillId="0" borderId="18" xfId="0" applyNumberFormat="1" applyFont="1" applyBorder="1">
      <alignment vertical="center"/>
    </xf>
    <xf numFmtId="183" fontId="19" fillId="0" borderId="64" xfId="0" applyNumberFormat="1" applyFont="1" applyBorder="1">
      <alignment vertical="center"/>
    </xf>
    <xf numFmtId="0" fontId="13" fillId="6" borderId="24" xfId="0" applyFont="1" applyFill="1" applyBorder="1" applyAlignment="1">
      <alignment horizontal="center" vertical="center"/>
    </xf>
    <xf numFmtId="176" fontId="15" fillId="8" borderId="24" xfId="0" quotePrefix="1" applyNumberFormat="1" applyFont="1" applyFill="1" applyBorder="1" applyAlignment="1">
      <alignment horizontal="center" vertical="center"/>
    </xf>
    <xf numFmtId="176" fontId="15" fillId="0" borderId="39" xfId="0" applyNumberFormat="1" applyFont="1" applyBorder="1" applyAlignment="1">
      <alignment horizontal="center" vertical="center"/>
    </xf>
    <xf numFmtId="0" fontId="15" fillId="8" borderId="39" xfId="0" quotePrefix="1" applyFont="1" applyFill="1" applyBorder="1" applyAlignment="1">
      <alignment horizontal="center" vertical="center"/>
    </xf>
    <xf numFmtId="183" fontId="15" fillId="8" borderId="39" xfId="0" quotePrefix="1" applyNumberFormat="1" applyFont="1" applyFill="1" applyBorder="1" applyAlignment="1">
      <alignment horizontal="center" vertical="center"/>
    </xf>
    <xf numFmtId="183" fontId="15" fillId="0" borderId="39" xfId="0" applyNumberFormat="1" applyFont="1" applyBorder="1" applyAlignment="1">
      <alignment horizontal="center" vertical="center"/>
    </xf>
    <xf numFmtId="0" fontId="15" fillId="8" borderId="39" xfId="0" applyFont="1" applyFill="1" applyBorder="1" applyAlignment="1">
      <alignment horizontal="center" vertical="center"/>
    </xf>
    <xf numFmtId="176" fontId="15" fillId="8" borderId="39" xfId="0" quotePrefix="1" applyNumberFormat="1" applyFont="1" applyFill="1" applyBorder="1" applyAlignment="1">
      <alignment horizontal="center" vertical="center"/>
    </xf>
    <xf numFmtId="176" fontId="15" fillId="17" borderId="24" xfId="0" quotePrefix="1" applyNumberFormat="1" applyFont="1" applyFill="1" applyBorder="1" applyAlignment="1">
      <alignment horizontal="center" vertical="center"/>
    </xf>
    <xf numFmtId="0" fontId="15" fillId="17" borderId="39" xfId="0" quotePrefix="1" applyFont="1" applyFill="1" applyBorder="1" applyAlignment="1">
      <alignment horizontal="center" vertical="center"/>
    </xf>
    <xf numFmtId="183" fontId="15" fillId="17" borderId="39" xfId="0" quotePrefix="1" applyNumberFormat="1" applyFont="1" applyFill="1" applyBorder="1" applyAlignment="1">
      <alignment horizontal="center" vertical="center"/>
    </xf>
    <xf numFmtId="0" fontId="15" fillId="17" borderId="39" xfId="0" applyFont="1" applyFill="1" applyBorder="1" applyAlignment="1">
      <alignment horizontal="center" vertical="center"/>
    </xf>
    <xf numFmtId="176" fontId="15" fillId="17" borderId="39" xfId="0" applyNumberFormat="1" applyFont="1" applyFill="1" applyBorder="1" applyAlignment="1">
      <alignment horizontal="center" vertical="center"/>
    </xf>
    <xf numFmtId="187" fontId="15" fillId="17" borderId="41" xfId="0" applyNumberFormat="1" applyFont="1" applyFill="1" applyBorder="1" applyAlignment="1">
      <alignment horizontal="center" vertical="center"/>
    </xf>
    <xf numFmtId="176" fontId="17" fillId="0" borderId="39" xfId="0" applyNumberFormat="1" applyFont="1" applyBorder="1" applyAlignment="1">
      <alignment horizontal="right" vertical="center"/>
    </xf>
    <xf numFmtId="186" fontId="17" fillId="8" borderId="39" xfId="0" applyNumberFormat="1" applyFont="1" applyFill="1" applyBorder="1" applyAlignment="1">
      <alignment horizontal="right" vertical="center"/>
    </xf>
    <xf numFmtId="186" fontId="17" fillId="0" borderId="39" xfId="0" applyNumberFormat="1" applyFont="1" applyBorder="1" applyAlignment="1">
      <alignment horizontal="right" vertical="center"/>
    </xf>
    <xf numFmtId="183" fontId="17" fillId="0" borderId="39" xfId="0" applyNumberFormat="1" applyFont="1" applyBorder="1" applyAlignment="1">
      <alignment horizontal="right" vertical="center"/>
    </xf>
    <xf numFmtId="176" fontId="17" fillId="17" borderId="24" xfId="0" applyNumberFormat="1" applyFont="1" applyFill="1" applyBorder="1" applyAlignment="1">
      <alignment horizontal="right" vertical="center"/>
    </xf>
    <xf numFmtId="186" fontId="17" fillId="17" borderId="39" xfId="0" applyNumberFormat="1" applyFont="1" applyFill="1" applyBorder="1" applyAlignment="1">
      <alignment horizontal="right" vertical="center"/>
    </xf>
    <xf numFmtId="183" fontId="17" fillId="17" borderId="39" xfId="0" applyNumberFormat="1" applyFont="1" applyFill="1" applyBorder="1" applyAlignment="1">
      <alignment horizontal="right" vertical="center"/>
    </xf>
    <xf numFmtId="176" fontId="17" fillId="17" borderId="39" xfId="0" applyNumberFormat="1" applyFont="1" applyFill="1" applyBorder="1" applyAlignment="1">
      <alignment horizontal="right" vertical="center"/>
    </xf>
    <xf numFmtId="183" fontId="17" fillId="17" borderId="41" xfId="0" applyNumberFormat="1" applyFont="1" applyFill="1" applyBorder="1" applyAlignment="1">
      <alignment horizontal="right" vertical="center"/>
    </xf>
    <xf numFmtId="0" fontId="15" fillId="0" borderId="41" xfId="0" quotePrefix="1" applyFont="1" applyBorder="1" applyAlignment="1">
      <alignment horizontal="center" vertical="center"/>
    </xf>
    <xf numFmtId="0" fontId="22" fillId="0" borderId="41" xfId="1" applyNumberFormat="1" applyFont="1" applyFill="1" applyBorder="1">
      <alignment vertical="center"/>
    </xf>
    <xf numFmtId="176" fontId="19" fillId="0" borderId="64" xfId="0" applyNumberFormat="1" applyFont="1" applyBorder="1">
      <alignment vertical="center"/>
    </xf>
    <xf numFmtId="176" fontId="15" fillId="8" borderId="39" xfId="0" applyNumberFormat="1" applyFont="1" applyFill="1" applyBorder="1" applyAlignment="1">
      <alignment horizontal="center" vertical="center"/>
    </xf>
    <xf numFmtId="176" fontId="19" fillId="8" borderId="13" xfId="0" applyNumberFormat="1" applyFont="1" applyFill="1" applyBorder="1">
      <alignment vertical="center"/>
    </xf>
    <xf numFmtId="176" fontId="19" fillId="8" borderId="6" xfId="0" applyNumberFormat="1" applyFont="1" applyFill="1" applyBorder="1">
      <alignment vertical="center"/>
    </xf>
    <xf numFmtId="0" fontId="22" fillId="8" borderId="39" xfId="1" applyNumberFormat="1" applyFont="1" applyFill="1" applyBorder="1">
      <alignment vertical="center"/>
    </xf>
    <xf numFmtId="176" fontId="15" fillId="0" borderId="39" xfId="0" quotePrefix="1" applyNumberFormat="1" applyFont="1" applyBorder="1" applyAlignment="1">
      <alignment horizontal="center" vertical="center"/>
    </xf>
    <xf numFmtId="187" fontId="17" fillId="0" borderId="41" xfId="0" applyNumberFormat="1" applyFont="1" applyBorder="1" applyAlignment="1">
      <alignment horizontal="right" vertical="center"/>
    </xf>
    <xf numFmtId="187" fontId="15" fillId="0" borderId="41" xfId="0" applyNumberFormat="1" applyFont="1" applyBorder="1" applyAlignment="1">
      <alignment horizontal="center" vertical="center"/>
    </xf>
    <xf numFmtId="0" fontId="13" fillId="10" borderId="61" xfId="1" applyNumberFormat="1" applyFont="1" applyFill="1" applyBorder="1" applyAlignment="1">
      <alignment horizontal="center" vertical="center"/>
    </xf>
    <xf numFmtId="176" fontId="15" fillId="8" borderId="24" xfId="0" applyNumberFormat="1" applyFont="1" applyFill="1" applyBorder="1" applyAlignment="1">
      <alignment horizontal="center" vertical="center"/>
    </xf>
    <xf numFmtId="0" fontId="15" fillId="8" borderId="15" xfId="1" applyNumberFormat="1" applyFont="1" applyFill="1" applyBorder="1" applyAlignment="1">
      <alignment horizontal="left" vertical="center" wrapText="1" indent="1"/>
    </xf>
    <xf numFmtId="41" fontId="11" fillId="8" borderId="57" xfId="1" applyFont="1" applyFill="1" applyBorder="1" applyAlignment="1">
      <alignment horizontal="left" vertical="center"/>
    </xf>
    <xf numFmtId="176" fontId="15" fillId="8" borderId="41" xfId="0" applyNumberFormat="1" applyFont="1" applyFill="1" applyBorder="1" applyAlignment="1">
      <alignment horizontal="center" vertical="center"/>
    </xf>
    <xf numFmtId="0" fontId="22" fillId="8" borderId="41" xfId="1" applyNumberFormat="1" applyFont="1" applyFill="1" applyBorder="1">
      <alignment vertical="center"/>
    </xf>
    <xf numFmtId="186" fontId="17" fillId="0" borderId="41" xfId="0" applyNumberFormat="1" applyFont="1" applyBorder="1" applyAlignment="1">
      <alignment horizontal="right" vertical="center"/>
    </xf>
    <xf numFmtId="179" fontId="17" fillId="8" borderId="24" xfId="0" applyNumberFormat="1" applyFont="1" applyFill="1" applyBorder="1" applyAlignment="1">
      <alignment horizontal="right" vertical="center"/>
    </xf>
    <xf numFmtId="179" fontId="17" fillId="0" borderId="39" xfId="0" applyNumberFormat="1" applyFont="1" applyBorder="1" applyAlignment="1">
      <alignment horizontal="right" vertical="center"/>
    </xf>
    <xf numFmtId="179" fontId="17" fillId="8" borderId="41" xfId="0" applyNumberFormat="1" applyFont="1" applyFill="1" applyBorder="1" applyAlignment="1">
      <alignment horizontal="right" vertical="center"/>
    </xf>
    <xf numFmtId="176" fontId="15" fillId="0" borderId="41" xfId="0" applyNumberFormat="1" applyFont="1" applyBorder="1" applyAlignment="1">
      <alignment horizontal="center" vertical="center"/>
    </xf>
    <xf numFmtId="176" fontId="15" fillId="0" borderId="17" xfId="1" applyNumberFormat="1" applyFont="1" applyFill="1" applyBorder="1" applyAlignment="1">
      <alignment horizontal="left" vertical="center" indent="1"/>
    </xf>
    <xf numFmtId="179" fontId="17" fillId="0" borderId="41" xfId="0" applyNumberFormat="1" applyFont="1" applyBorder="1" applyAlignment="1">
      <alignment horizontal="right" vertical="center"/>
    </xf>
    <xf numFmtId="180" fontId="17" fillId="17" borderId="24" xfId="0" applyNumberFormat="1" applyFont="1" applyFill="1" applyBorder="1" applyAlignment="1">
      <alignment horizontal="right" vertical="center"/>
    </xf>
    <xf numFmtId="180" fontId="17" fillId="0" borderId="39" xfId="0" applyNumberFormat="1" applyFont="1" applyBorder="1" applyAlignment="1">
      <alignment horizontal="right" vertical="center"/>
    </xf>
    <xf numFmtId="180" fontId="17" fillId="17" borderId="39" xfId="0" applyNumberFormat="1" applyFont="1" applyFill="1" applyBorder="1" applyAlignment="1">
      <alignment horizontal="right" vertical="center"/>
    </xf>
    <xf numFmtId="180" fontId="17" fillId="0" borderId="41" xfId="0" applyNumberFormat="1" applyFont="1" applyBorder="1" applyAlignment="1">
      <alignment horizontal="right" vertical="center"/>
    </xf>
    <xf numFmtId="178" fontId="17" fillId="8" borderId="39" xfId="0" applyNumberFormat="1" applyFont="1" applyFill="1" applyBorder="1" applyAlignment="1">
      <alignment horizontal="right" vertical="center"/>
    </xf>
    <xf numFmtId="178" fontId="17" fillId="17" borderId="39" xfId="0" applyNumberFormat="1" applyFont="1" applyFill="1" applyBorder="1" applyAlignment="1">
      <alignment horizontal="right" vertical="center"/>
    </xf>
    <xf numFmtId="176" fontId="17" fillId="0" borderId="41" xfId="0" applyNumberFormat="1" applyFont="1" applyBorder="1" applyAlignment="1">
      <alignment horizontal="right" vertical="center"/>
    </xf>
    <xf numFmtId="179" fontId="17" fillId="8" borderId="39" xfId="0" applyNumberFormat="1" applyFont="1" applyFill="1" applyBorder="1" applyAlignment="1">
      <alignment horizontal="right" vertical="center"/>
    </xf>
    <xf numFmtId="179" fontId="17" fillId="0" borderId="24" xfId="0" applyNumberFormat="1" applyFont="1" applyBorder="1" applyAlignment="1">
      <alignment horizontal="right" vertical="center"/>
    </xf>
    <xf numFmtId="176" fontId="15" fillId="0" borderId="24" xfId="0" applyNumberFormat="1" applyFont="1" applyBorder="1" applyAlignment="1">
      <alignment horizontal="center" vertical="center"/>
    </xf>
    <xf numFmtId="188" fontId="19" fillId="0" borderId="14" xfId="0" applyNumberFormat="1" applyFont="1" applyBorder="1">
      <alignment vertical="center"/>
    </xf>
    <xf numFmtId="188" fontId="19" fillId="0" borderId="2" xfId="0" applyNumberFormat="1" applyFont="1" applyBorder="1">
      <alignment vertical="center"/>
    </xf>
    <xf numFmtId="0" fontId="15" fillId="0" borderId="17" xfId="1" applyNumberFormat="1" applyFont="1" applyFill="1" applyBorder="1" applyAlignment="1">
      <alignment horizontal="left" vertical="center" indent="1"/>
    </xf>
    <xf numFmtId="0" fontId="3" fillId="5" borderId="8" xfId="12" applyFill="1">
      <alignment vertical="center"/>
    </xf>
    <xf numFmtId="0" fontId="2" fillId="5" borderId="8" xfId="12" applyFont="1" applyFill="1" applyProtection="1">
      <alignment vertical="center"/>
      <protection locked="0"/>
    </xf>
    <xf numFmtId="177" fontId="2" fillId="5" borderId="8" xfId="12" applyNumberFormat="1" applyFont="1" applyFill="1" applyAlignment="1" applyProtection="1">
      <alignment horizontal="left" vertical="center"/>
      <protection locked="0"/>
    </xf>
    <xf numFmtId="0" fontId="2" fillId="5" borderId="8" xfId="12" applyFont="1" applyFill="1" applyAlignment="1" applyProtection="1">
      <alignment horizontal="center" vertical="center"/>
      <protection locked="0"/>
    </xf>
    <xf numFmtId="0" fontId="5" fillId="5" borderId="8" xfId="12" applyFont="1" applyFill="1" applyAlignment="1" applyProtection="1">
      <alignment horizontal="center" vertical="center"/>
      <protection locked="0"/>
    </xf>
    <xf numFmtId="179" fontId="17" fillId="8" borderId="9" xfId="12" applyNumberFormat="1" applyFont="1" applyFill="1" applyBorder="1" applyAlignment="1" applyProtection="1">
      <alignment horizontal="right" vertical="center"/>
      <protection locked="0"/>
    </xf>
    <xf numFmtId="180" fontId="17" fillId="8" borderId="9" xfId="12" applyNumberFormat="1" applyFont="1" applyFill="1" applyBorder="1" applyAlignment="1" applyProtection="1">
      <alignment horizontal="right" vertical="center"/>
      <protection locked="0"/>
    </xf>
    <xf numFmtId="180" fontId="15" fillId="8" borderId="9" xfId="12" applyNumberFormat="1" applyFont="1" applyFill="1" applyBorder="1" applyAlignment="1" applyProtection="1">
      <alignment horizontal="center" vertical="center"/>
      <protection locked="0"/>
    </xf>
    <xf numFmtId="179" fontId="17" fillId="15" borderId="9" xfId="12" applyNumberFormat="1" applyFont="1" applyFill="1" applyBorder="1" applyAlignment="1" applyProtection="1">
      <alignment horizontal="right" vertical="center"/>
      <protection locked="0"/>
    </xf>
    <xf numFmtId="0" fontId="15" fillId="15" borderId="9" xfId="12" applyFont="1" applyFill="1" applyBorder="1" applyAlignment="1" applyProtection="1">
      <alignment horizontal="center" vertical="center"/>
      <protection locked="0"/>
    </xf>
    <xf numFmtId="179" fontId="17" fillId="15" borderId="12" xfId="12" applyNumberFormat="1" applyFont="1" applyFill="1" applyBorder="1" applyAlignment="1" applyProtection="1">
      <alignment horizontal="right" vertical="center"/>
      <protection locked="0"/>
    </xf>
    <xf numFmtId="0" fontId="15" fillId="15" borderId="12" xfId="12" applyFont="1" applyFill="1" applyBorder="1" applyAlignment="1" applyProtection="1">
      <alignment horizontal="center" vertical="center"/>
      <protection locked="0"/>
    </xf>
    <xf numFmtId="179" fontId="17" fillId="17" borderId="9" xfId="12" applyNumberFormat="1" applyFont="1" applyFill="1" applyBorder="1" applyAlignment="1" applyProtection="1">
      <alignment horizontal="right" vertical="center"/>
      <protection locked="0"/>
    </xf>
    <xf numFmtId="0" fontId="15" fillId="17" borderId="9" xfId="12" applyFont="1" applyFill="1" applyBorder="1" applyAlignment="1" applyProtection="1">
      <alignment horizontal="center" vertical="center"/>
      <protection locked="0"/>
    </xf>
    <xf numFmtId="41" fontId="11" fillId="17" borderId="18" xfId="11" applyFont="1" applyFill="1" applyBorder="1" applyAlignment="1" applyProtection="1">
      <alignment horizontal="left" vertical="center"/>
      <protection locked="0"/>
    </xf>
    <xf numFmtId="180" fontId="17" fillId="15" borderId="12" xfId="12" applyNumberFormat="1" applyFont="1" applyFill="1" applyBorder="1" applyAlignment="1" applyProtection="1">
      <alignment horizontal="right" vertical="center"/>
      <protection locked="0"/>
    </xf>
    <xf numFmtId="180" fontId="15" fillId="15" borderId="12" xfId="12" applyNumberFormat="1" applyFont="1" applyFill="1" applyBorder="1" applyAlignment="1" applyProtection="1">
      <alignment horizontal="center" vertical="center"/>
      <protection locked="0"/>
    </xf>
    <xf numFmtId="41" fontId="11" fillId="15" borderId="18" xfId="11" applyFont="1" applyFill="1" applyBorder="1" applyAlignment="1" applyProtection="1">
      <alignment horizontal="left" vertical="center"/>
      <protection locked="0"/>
    </xf>
    <xf numFmtId="41" fontId="11" fillId="8" borderId="18" xfId="11" applyFont="1" applyFill="1" applyBorder="1" applyAlignment="1" applyProtection="1">
      <alignment horizontal="left" vertical="center"/>
      <protection locked="0"/>
    </xf>
    <xf numFmtId="41" fontId="2" fillId="5" borderId="0" xfId="0" applyNumberFormat="1" applyFont="1" applyFill="1" applyAlignment="1" applyProtection="1">
      <alignment horizontal="left" vertical="center"/>
      <protection locked="0"/>
    </xf>
    <xf numFmtId="182" fontId="13" fillId="6" borderId="73" xfId="0" applyNumberFormat="1" applyFont="1" applyFill="1" applyBorder="1" applyAlignment="1" applyProtection="1">
      <alignment horizontal="center" vertical="center"/>
      <protection locked="0"/>
    </xf>
    <xf numFmtId="0" fontId="13" fillId="6" borderId="18" xfId="0" applyFont="1" applyFill="1" applyBorder="1" applyAlignment="1">
      <alignment horizontal="center" vertical="center"/>
    </xf>
    <xf numFmtId="176" fontId="19" fillId="8" borderId="63" xfId="0" applyNumberFormat="1" applyFont="1" applyFill="1" applyBorder="1">
      <alignment vertical="center"/>
    </xf>
    <xf numFmtId="183" fontId="19" fillId="8" borderId="18" xfId="0" applyNumberFormat="1" applyFont="1" applyFill="1" applyBorder="1">
      <alignment vertical="center"/>
    </xf>
    <xf numFmtId="183" fontId="19" fillId="0" borderId="18" xfId="0" applyNumberFormat="1" applyFont="1" applyBorder="1">
      <alignment vertical="center"/>
    </xf>
    <xf numFmtId="176" fontId="19" fillId="8" borderId="18" xfId="0" applyNumberFormat="1" applyFont="1" applyFill="1" applyBorder="1">
      <alignment vertical="center"/>
    </xf>
    <xf numFmtId="188" fontId="19" fillId="8" borderId="18" xfId="0" applyNumberFormat="1" applyFont="1" applyFill="1" applyBorder="1">
      <alignment vertical="center"/>
    </xf>
    <xf numFmtId="176" fontId="19" fillId="8" borderId="64" xfId="0" applyNumberFormat="1" applyFont="1" applyFill="1" applyBorder="1">
      <alignment vertical="center"/>
    </xf>
    <xf numFmtId="187" fontId="19" fillId="0" borderId="64" xfId="0" applyNumberFormat="1" applyFont="1" applyBorder="1">
      <alignment vertical="center"/>
    </xf>
    <xf numFmtId="176" fontId="19" fillId="17" borderId="63" xfId="0" applyNumberFormat="1" applyFont="1" applyFill="1" applyBorder="1">
      <alignment vertical="center"/>
    </xf>
    <xf numFmtId="183" fontId="19" fillId="17" borderId="18" xfId="0" applyNumberFormat="1" applyFont="1" applyFill="1" applyBorder="1">
      <alignment vertical="center"/>
    </xf>
    <xf numFmtId="188" fontId="19" fillId="17" borderId="18" xfId="0" applyNumberFormat="1" applyFont="1" applyFill="1" applyBorder="1">
      <alignment vertical="center"/>
    </xf>
    <xf numFmtId="187" fontId="19" fillId="17" borderId="64" xfId="0" applyNumberFormat="1" applyFont="1" applyFill="1" applyBorder="1">
      <alignment vertical="center"/>
    </xf>
    <xf numFmtId="188" fontId="19" fillId="8" borderId="63" xfId="0" applyNumberFormat="1" applyFont="1" applyFill="1" applyBorder="1">
      <alignment vertical="center"/>
    </xf>
    <xf numFmtId="188" fontId="19" fillId="0" borderId="63" xfId="0" applyNumberFormat="1" applyFont="1" applyBorder="1">
      <alignment vertical="center"/>
    </xf>
    <xf numFmtId="179" fontId="19" fillId="8" borderId="24" xfId="0" applyNumberFormat="1" applyFont="1" applyFill="1" applyBorder="1">
      <alignment vertical="center"/>
    </xf>
    <xf numFmtId="179" fontId="19" fillId="0" borderId="39" xfId="0" applyNumberFormat="1" applyFont="1" applyBorder="1">
      <alignment vertical="center"/>
    </xf>
    <xf numFmtId="179" fontId="19" fillId="8" borderId="39" xfId="0" applyNumberFormat="1" applyFont="1" applyFill="1" applyBorder="1">
      <alignment vertical="center"/>
    </xf>
    <xf numFmtId="179" fontId="19" fillId="0" borderId="41" xfId="0" applyNumberFormat="1" applyFont="1" applyBorder="1">
      <alignment vertical="center"/>
    </xf>
    <xf numFmtId="178" fontId="19" fillId="8" borderId="39" xfId="0" applyNumberFormat="1" applyFont="1" applyFill="1" applyBorder="1">
      <alignment vertical="center"/>
    </xf>
    <xf numFmtId="187" fontId="19" fillId="0" borderId="41" xfId="0" applyNumberFormat="1" applyFont="1" applyBorder="1">
      <alignment vertical="center"/>
    </xf>
    <xf numFmtId="176" fontId="19" fillId="17" borderId="24" xfId="0" applyNumberFormat="1" applyFont="1" applyFill="1" applyBorder="1">
      <alignment vertical="center"/>
    </xf>
    <xf numFmtId="176" fontId="19" fillId="0" borderId="39" xfId="0" applyNumberFormat="1" applyFont="1" applyBorder="1">
      <alignment vertical="center"/>
    </xf>
    <xf numFmtId="179" fontId="19" fillId="17" borderId="39" xfId="0" applyNumberFormat="1" applyFont="1" applyFill="1" applyBorder="1">
      <alignment vertical="center"/>
    </xf>
    <xf numFmtId="183" fontId="19" fillId="17" borderId="39" xfId="0" applyNumberFormat="1" applyFont="1" applyFill="1" applyBorder="1">
      <alignment vertical="center"/>
    </xf>
    <xf numFmtId="183" fontId="19" fillId="0" borderId="39" xfId="0" applyNumberFormat="1" applyFont="1" applyBorder="1">
      <alignment vertical="center"/>
    </xf>
    <xf numFmtId="178" fontId="19" fillId="17" borderId="39" xfId="0" applyNumberFormat="1" applyFont="1" applyFill="1" applyBorder="1">
      <alignment vertical="center"/>
    </xf>
    <xf numFmtId="176" fontId="19" fillId="0" borderId="41" xfId="0" applyNumberFormat="1" applyFont="1" applyBorder="1">
      <alignment vertical="center"/>
    </xf>
    <xf numFmtId="176" fontId="19" fillId="17" borderId="39" xfId="0" applyNumberFormat="1" applyFont="1" applyFill="1" applyBorder="1">
      <alignment vertical="center"/>
    </xf>
    <xf numFmtId="183" fontId="19" fillId="17" borderId="41" xfId="0" applyNumberFormat="1" applyFont="1" applyFill="1" applyBorder="1">
      <alignment vertical="center"/>
    </xf>
    <xf numFmtId="179" fontId="19" fillId="8" borderId="41" xfId="0" applyNumberFormat="1" applyFont="1" applyFill="1" applyBorder="1">
      <alignment vertical="center"/>
    </xf>
    <xf numFmtId="179" fontId="19" fillId="0" borderId="24" xfId="0" applyNumberFormat="1" applyFont="1" applyBorder="1">
      <alignment vertical="center"/>
    </xf>
    <xf numFmtId="180" fontId="19" fillId="17" borderId="24" xfId="0" applyNumberFormat="1" applyFont="1" applyFill="1" applyBorder="1">
      <alignment vertical="center"/>
    </xf>
    <xf numFmtId="180" fontId="19" fillId="0" borderId="39" xfId="0" applyNumberFormat="1" applyFont="1" applyBorder="1">
      <alignment vertical="center"/>
    </xf>
    <xf numFmtId="180" fontId="19" fillId="17" borderId="39" xfId="0" applyNumberFormat="1" applyFont="1" applyFill="1" applyBorder="1">
      <alignment vertical="center"/>
    </xf>
    <xf numFmtId="180" fontId="19" fillId="0" borderId="41" xfId="0" applyNumberFormat="1" applyFont="1" applyBorder="1">
      <alignment vertical="center"/>
    </xf>
    <xf numFmtId="176" fontId="19" fillId="8" borderId="31" xfId="0" applyNumberFormat="1" applyFont="1" applyFill="1" applyBorder="1">
      <alignment vertical="center"/>
    </xf>
    <xf numFmtId="0" fontId="18" fillId="6" borderId="28" xfId="0" applyFont="1" applyFill="1" applyBorder="1" applyAlignment="1" applyProtection="1">
      <alignment horizontal="center" vertical="center"/>
      <protection locked="0"/>
    </xf>
    <xf numFmtId="0" fontId="13" fillId="6" borderId="8" xfId="0" applyFont="1" applyFill="1" applyBorder="1" applyAlignment="1" applyProtection="1">
      <alignment horizontal="center" vertical="center"/>
      <protection locked="0"/>
    </xf>
    <xf numFmtId="0" fontId="13" fillId="6" borderId="12" xfId="0" applyFont="1" applyFill="1" applyBorder="1" applyAlignment="1" applyProtection="1">
      <alignment horizontal="center" vertical="center"/>
      <protection locked="0"/>
    </xf>
    <xf numFmtId="0" fontId="13" fillId="10" borderId="19" xfId="1" applyNumberFormat="1" applyFont="1" applyFill="1" applyBorder="1" applyAlignment="1" applyProtection="1">
      <alignment horizontal="center" vertical="center"/>
      <protection locked="0"/>
    </xf>
    <xf numFmtId="0" fontId="34" fillId="17" borderId="14" xfId="0" applyFont="1" applyFill="1" applyBorder="1" applyAlignment="1" applyProtection="1">
      <alignment horizontal="center" vertical="center"/>
      <protection locked="0"/>
    </xf>
    <xf numFmtId="188" fontId="14" fillId="17" borderId="25" xfId="0" applyNumberFormat="1" applyFont="1" applyFill="1" applyBorder="1" applyProtection="1">
      <alignment vertical="center"/>
      <protection locked="0"/>
    </xf>
    <xf numFmtId="0" fontId="22" fillId="17" borderId="15" xfId="1" applyNumberFormat="1" applyFont="1" applyFill="1" applyBorder="1" applyProtection="1">
      <alignment vertical="center"/>
      <protection locked="0"/>
    </xf>
    <xf numFmtId="0" fontId="13" fillId="10" borderId="20" xfId="1" applyNumberFormat="1" applyFont="1" applyFill="1" applyBorder="1" applyAlignment="1" applyProtection="1">
      <alignment horizontal="center" vertical="center"/>
      <protection locked="0"/>
    </xf>
    <xf numFmtId="41" fontId="35" fillId="0" borderId="39" xfId="1" applyFont="1" applyFill="1" applyBorder="1" applyProtection="1">
      <alignment vertical="center"/>
      <protection locked="0"/>
    </xf>
    <xf numFmtId="0" fontId="13" fillId="10" borderId="34" xfId="1" applyNumberFormat="1" applyFont="1" applyFill="1" applyBorder="1" applyAlignment="1" applyProtection="1">
      <alignment horizontal="center" vertical="center"/>
      <protection locked="0"/>
    </xf>
    <xf numFmtId="0" fontId="13" fillId="10" borderId="38" xfId="1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 applyProtection="1">
      <alignment vertical="center"/>
      <protection locked="0"/>
    </xf>
    <xf numFmtId="0" fontId="18" fillId="6" borderId="77" xfId="12" applyFont="1" applyFill="1" applyBorder="1" applyAlignment="1" applyProtection="1">
      <alignment horizontal="center" vertical="center"/>
      <protection locked="0"/>
    </xf>
    <xf numFmtId="0" fontId="13" fillId="6" borderId="8" xfId="12" applyFont="1" applyFill="1" applyAlignment="1" applyProtection="1">
      <alignment horizontal="center" vertical="center"/>
      <protection locked="0"/>
    </xf>
    <xf numFmtId="0" fontId="13" fillId="6" borderId="12" xfId="12" applyFont="1" applyFill="1" applyBorder="1" applyAlignment="1" applyProtection="1">
      <alignment horizontal="center" vertical="center"/>
      <protection locked="0"/>
    </xf>
    <xf numFmtId="0" fontId="13" fillId="6" borderId="9" xfId="0" applyFont="1" applyFill="1" applyBorder="1" applyAlignment="1" applyProtection="1">
      <alignment horizontal="center" vertical="center"/>
      <protection locked="0"/>
    </xf>
    <xf numFmtId="0" fontId="13" fillId="10" borderId="61" xfId="11" applyNumberFormat="1" applyFont="1" applyFill="1" applyBorder="1" applyAlignment="1" applyProtection="1">
      <alignment horizontal="center" vertical="center"/>
      <protection locked="0"/>
    </xf>
    <xf numFmtId="0" fontId="13" fillId="10" borderId="34" xfId="11" applyNumberFormat="1" applyFont="1" applyFill="1" applyBorder="1" applyAlignment="1" applyProtection="1">
      <alignment horizontal="center" vertical="center"/>
      <protection locked="0"/>
    </xf>
    <xf numFmtId="41" fontId="11" fillId="0" borderId="18" xfId="11" applyFont="1" applyFill="1" applyBorder="1" applyAlignment="1" applyProtection="1">
      <alignment horizontal="left" vertical="center"/>
      <protection locked="0"/>
    </xf>
    <xf numFmtId="195" fontId="15" fillId="0" borderId="18" xfId="11" applyNumberFormat="1" applyFont="1" applyFill="1" applyBorder="1" applyProtection="1">
      <alignment vertical="center"/>
      <protection locked="0"/>
    </xf>
    <xf numFmtId="180" fontId="19" fillId="8" borderId="9" xfId="12" applyNumberFormat="1" applyFont="1" applyFill="1" applyBorder="1" applyProtection="1">
      <alignment vertical="center"/>
      <protection locked="0"/>
    </xf>
    <xf numFmtId="195" fontId="15" fillId="8" borderId="18" xfId="11" applyNumberFormat="1" applyFont="1" applyFill="1" applyBorder="1" applyProtection="1">
      <alignment vertical="center"/>
      <protection locked="0"/>
    </xf>
    <xf numFmtId="0" fontId="13" fillId="7" borderId="61" xfId="11" applyNumberFormat="1" applyFont="1" applyFill="1" applyBorder="1" applyAlignment="1" applyProtection="1">
      <alignment horizontal="center" vertical="center"/>
      <protection locked="0"/>
    </xf>
    <xf numFmtId="179" fontId="19" fillId="15" borderId="12" xfId="12" applyNumberFormat="1" applyFont="1" applyFill="1" applyBorder="1" applyProtection="1">
      <alignment vertical="center"/>
      <protection locked="0"/>
    </xf>
    <xf numFmtId="179" fontId="19" fillId="15" borderId="81" xfId="12" applyNumberFormat="1" applyFont="1" applyFill="1" applyBorder="1" applyProtection="1">
      <alignment vertical="center"/>
      <protection locked="0"/>
    </xf>
    <xf numFmtId="195" fontId="15" fillId="15" borderId="80" xfId="11" applyNumberFormat="1" applyFont="1" applyFill="1" applyBorder="1" applyProtection="1">
      <alignment vertical="center"/>
      <protection locked="0"/>
    </xf>
    <xf numFmtId="0" fontId="13" fillId="7" borderId="34" xfId="11" applyNumberFormat="1" applyFont="1" applyFill="1" applyBorder="1" applyAlignment="1" applyProtection="1">
      <alignment horizontal="center" vertical="center"/>
      <protection locked="0"/>
    </xf>
    <xf numFmtId="179" fontId="19" fillId="17" borderId="9" xfId="12" applyNumberFormat="1" applyFont="1" applyFill="1" applyBorder="1" applyProtection="1">
      <alignment vertical="center"/>
      <protection locked="0"/>
    </xf>
    <xf numFmtId="195" fontId="15" fillId="17" borderId="18" xfId="11" applyNumberFormat="1" applyFont="1" applyFill="1" applyBorder="1" applyProtection="1">
      <alignment vertical="center"/>
      <protection locked="0"/>
    </xf>
    <xf numFmtId="179" fontId="19" fillId="15" borderId="9" xfId="12" applyNumberFormat="1" applyFont="1" applyFill="1" applyBorder="1" applyProtection="1">
      <alignment vertical="center"/>
      <protection locked="0"/>
    </xf>
    <xf numFmtId="195" fontId="15" fillId="15" borderId="18" xfId="11" applyNumberFormat="1" applyFont="1" applyFill="1" applyBorder="1" applyProtection="1">
      <alignment vertical="center"/>
      <protection locked="0"/>
    </xf>
    <xf numFmtId="41" fontId="11" fillId="15" borderId="80" xfId="11" applyFont="1" applyFill="1" applyBorder="1" applyProtection="1">
      <alignment vertical="center"/>
      <protection locked="0"/>
    </xf>
    <xf numFmtId="180" fontId="19" fillId="15" borderId="12" xfId="12" applyNumberFormat="1" applyFont="1" applyFill="1" applyBorder="1" applyProtection="1">
      <alignment vertical="center"/>
      <protection locked="0"/>
    </xf>
    <xf numFmtId="180" fontId="19" fillId="15" borderId="81" xfId="12" applyNumberFormat="1" applyFont="1" applyFill="1" applyBorder="1" applyProtection="1">
      <alignment vertical="center"/>
      <protection locked="0"/>
    </xf>
    <xf numFmtId="179" fontId="19" fillId="8" borderId="9" xfId="12" applyNumberFormat="1" applyFont="1" applyFill="1" applyBorder="1" applyProtection="1">
      <alignment vertical="center"/>
      <protection locked="0"/>
    </xf>
    <xf numFmtId="0" fontId="13" fillId="7" borderId="59" xfId="11" applyNumberFormat="1" applyFont="1" applyFill="1" applyBorder="1" applyAlignment="1" applyProtection="1">
      <alignment horizontal="center" vertical="center"/>
      <protection locked="0"/>
    </xf>
    <xf numFmtId="0" fontId="13" fillId="10" borderId="33" xfId="11" applyNumberFormat="1" applyFont="1" applyFill="1" applyBorder="1" applyAlignment="1" applyProtection="1">
      <alignment horizontal="center" vertical="center"/>
      <protection locked="0"/>
    </xf>
    <xf numFmtId="179" fontId="17" fillId="0" borderId="9" xfId="12" applyNumberFormat="1" applyFont="1" applyBorder="1" applyAlignment="1" applyProtection="1">
      <alignment horizontal="right" vertical="center"/>
      <protection locked="0"/>
    </xf>
    <xf numFmtId="0" fontId="15" fillId="0" borderId="9" xfId="12" quotePrefix="1" applyFont="1" applyBorder="1" applyAlignment="1" applyProtection="1">
      <alignment horizontal="center" vertical="center"/>
      <protection locked="0"/>
    </xf>
    <xf numFmtId="179" fontId="19" fillId="0" borderId="9" xfId="12" applyNumberFormat="1" applyFont="1" applyBorder="1" applyProtection="1">
      <alignment vertical="center"/>
      <protection locked="0"/>
    </xf>
    <xf numFmtId="179" fontId="19" fillId="0" borderId="8" xfId="12" applyNumberFormat="1" applyFont="1" applyProtection="1">
      <alignment vertical="center"/>
      <protection locked="0"/>
    </xf>
    <xf numFmtId="41" fontId="15" fillId="0" borderId="18" xfId="11" applyFont="1" applyFill="1" applyBorder="1" applyProtection="1">
      <alignment vertical="center"/>
      <protection locked="0"/>
    </xf>
    <xf numFmtId="180" fontId="17" fillId="0" borderId="9" xfId="12" applyNumberFormat="1" applyFont="1" applyBorder="1" applyAlignment="1" applyProtection="1">
      <alignment horizontal="right" vertical="center"/>
      <protection locked="0"/>
    </xf>
    <xf numFmtId="180" fontId="15" fillId="0" borderId="9" xfId="12" applyNumberFormat="1" applyFont="1" applyBorder="1" applyAlignment="1" applyProtection="1">
      <alignment horizontal="center" vertical="center"/>
      <protection locked="0"/>
    </xf>
    <xf numFmtId="180" fontId="19" fillId="0" borderId="9" xfId="12" applyNumberFormat="1" applyFont="1" applyBorder="1" applyProtection="1">
      <alignment vertical="center"/>
      <protection locked="0"/>
    </xf>
    <xf numFmtId="41" fontId="11" fillId="15" borderId="83" xfId="11" applyFont="1" applyFill="1" applyBorder="1" applyAlignment="1" applyProtection="1">
      <alignment horizontal="left" vertical="center"/>
      <protection locked="0"/>
    </xf>
    <xf numFmtId="41" fontId="11" fillId="17" borderId="31" xfId="11" applyFont="1" applyFill="1" applyBorder="1" applyAlignment="1" applyProtection="1">
      <alignment horizontal="left" vertical="center"/>
      <protection locked="0"/>
    </xf>
    <xf numFmtId="179" fontId="19" fillId="17" borderId="8" xfId="12" applyNumberFormat="1" applyFont="1" applyFill="1" applyProtection="1">
      <alignment vertical="center"/>
      <protection locked="0"/>
    </xf>
    <xf numFmtId="41" fontId="11" fillId="15" borderId="31" xfId="11" applyFont="1" applyFill="1" applyBorder="1" applyAlignment="1" applyProtection="1">
      <alignment horizontal="left" vertical="center"/>
      <protection locked="0"/>
    </xf>
    <xf numFmtId="179" fontId="19" fillId="15" borderId="8" xfId="12" applyNumberFormat="1" applyFont="1" applyFill="1" applyProtection="1">
      <alignment vertical="center"/>
      <protection locked="0"/>
    </xf>
    <xf numFmtId="41" fontId="11" fillId="17" borderId="84" xfId="11" applyFont="1" applyFill="1" applyBorder="1" applyAlignment="1" applyProtection="1">
      <alignment horizontal="left" vertical="center"/>
      <protection locked="0"/>
    </xf>
    <xf numFmtId="179" fontId="17" fillId="17" borderId="85" xfId="12" applyNumberFormat="1" applyFont="1" applyFill="1" applyBorder="1" applyAlignment="1" applyProtection="1">
      <alignment horizontal="right" vertical="center"/>
      <protection locked="0"/>
    </xf>
    <xf numFmtId="0" fontId="15" fillId="17" borderId="85" xfId="12" applyFont="1" applyFill="1" applyBorder="1" applyAlignment="1" applyProtection="1">
      <alignment horizontal="center" vertical="center"/>
      <protection locked="0"/>
    </xf>
    <xf numFmtId="179" fontId="19" fillId="17" borderId="85" xfId="12" applyNumberFormat="1" applyFont="1" applyFill="1" applyBorder="1" applyProtection="1">
      <alignment vertical="center"/>
      <protection locked="0"/>
    </xf>
    <xf numFmtId="179" fontId="19" fillId="17" borderId="7" xfId="12" applyNumberFormat="1" applyFont="1" applyFill="1" applyBorder="1" applyProtection="1">
      <alignment vertical="center"/>
      <protection locked="0"/>
    </xf>
    <xf numFmtId="195" fontId="15" fillId="17" borderId="86" xfId="11" applyNumberFormat="1" applyFont="1" applyFill="1" applyBorder="1" applyProtection="1">
      <alignment vertical="center"/>
      <protection locked="0"/>
    </xf>
    <xf numFmtId="195" fontId="15" fillId="15" borderId="18" xfId="11" quotePrefix="1" applyNumberFormat="1" applyFont="1" applyFill="1" applyBorder="1" applyProtection="1">
      <alignment vertical="center"/>
      <protection locked="0"/>
    </xf>
    <xf numFmtId="41" fontId="11" fillId="8" borderId="63" xfId="11" applyFont="1" applyFill="1" applyBorder="1" applyAlignment="1" applyProtection="1">
      <alignment horizontal="left" vertical="center"/>
      <protection locked="0"/>
    </xf>
    <xf numFmtId="179" fontId="17" fillId="8" borderId="14" xfId="12" applyNumberFormat="1" applyFont="1" applyFill="1" applyBorder="1" applyAlignment="1" applyProtection="1">
      <alignment horizontal="right" vertical="center"/>
      <protection locked="0"/>
    </xf>
    <xf numFmtId="0" fontId="15" fillId="8" borderId="14" xfId="12" quotePrefix="1" applyFont="1" applyFill="1" applyBorder="1" applyAlignment="1" applyProtection="1">
      <alignment horizontal="center" vertical="center"/>
      <protection locked="0"/>
    </xf>
    <xf numFmtId="179" fontId="19" fillId="8" borderId="14" xfId="12" applyNumberFormat="1" applyFont="1" applyFill="1" applyBorder="1" applyProtection="1">
      <alignment vertical="center"/>
      <protection locked="0"/>
    </xf>
    <xf numFmtId="179" fontId="19" fillId="8" borderId="2" xfId="12" applyNumberFormat="1" applyFont="1" applyFill="1" applyBorder="1" applyProtection="1">
      <alignment vertical="center"/>
      <protection locked="0"/>
    </xf>
    <xf numFmtId="41" fontId="15" fillId="8" borderId="63" xfId="11" applyFont="1" applyFill="1" applyBorder="1" applyProtection="1">
      <alignment vertical="center"/>
      <protection locked="0"/>
    </xf>
    <xf numFmtId="180" fontId="19" fillId="8" borderId="8" xfId="12" applyNumberFormat="1" applyFont="1" applyFill="1" applyProtection="1">
      <alignment vertical="center"/>
      <protection locked="0"/>
    </xf>
    <xf numFmtId="180" fontId="19" fillId="0" borderId="8" xfId="12" applyNumberFormat="1" applyFont="1" applyProtection="1">
      <alignment vertical="center"/>
      <protection locked="0"/>
    </xf>
    <xf numFmtId="41" fontId="11" fillId="15" borderId="64" xfId="11" applyFont="1" applyFill="1" applyBorder="1" applyAlignment="1" applyProtection="1">
      <alignment horizontal="left" vertical="center"/>
      <protection locked="0"/>
    </xf>
    <xf numFmtId="179" fontId="17" fillId="15" borderId="13" xfId="12" applyNumberFormat="1" applyFont="1" applyFill="1" applyBorder="1" applyAlignment="1" applyProtection="1">
      <alignment horizontal="right" vertical="center"/>
      <protection locked="0"/>
    </xf>
    <xf numFmtId="0" fontId="15" fillId="15" borderId="13" xfId="12" applyFont="1" applyFill="1" applyBorder="1" applyAlignment="1" applyProtection="1">
      <alignment horizontal="center" vertical="center"/>
      <protection locked="0"/>
    </xf>
    <xf numFmtId="179" fontId="19" fillId="15" borderId="13" xfId="12" applyNumberFormat="1" applyFont="1" applyFill="1" applyBorder="1" applyAlignment="1" applyProtection="1">
      <alignment horizontal="right" vertical="center"/>
      <protection locked="0"/>
    </xf>
    <xf numFmtId="179" fontId="19" fillId="15" borderId="6" xfId="12" applyNumberFormat="1" applyFont="1" applyFill="1" applyBorder="1" applyAlignment="1" applyProtection="1">
      <alignment horizontal="right" vertical="center"/>
      <protection locked="0"/>
    </xf>
    <xf numFmtId="41" fontId="15" fillId="15" borderId="64" xfId="11" applyFont="1" applyFill="1" applyBorder="1" applyAlignment="1" applyProtection="1">
      <alignment horizontal="left" vertical="center"/>
      <protection locked="0"/>
    </xf>
    <xf numFmtId="41" fontId="13" fillId="6" borderId="41" xfId="0" applyNumberFormat="1" applyFont="1" applyFill="1" applyBorder="1" applyAlignment="1" applyProtection="1">
      <alignment horizontal="center" vertical="center"/>
      <protection locked="0"/>
    </xf>
    <xf numFmtId="0" fontId="13" fillId="6" borderId="49" xfId="0" applyFont="1" applyFill="1" applyBorder="1" applyAlignment="1" applyProtection="1">
      <alignment horizontal="center" vertical="center"/>
      <protection locked="0"/>
    </xf>
    <xf numFmtId="0" fontId="34" fillId="0" borderId="13" xfId="0" applyFont="1" applyBorder="1" applyAlignment="1" applyProtection="1">
      <alignment horizontal="center" vertical="center"/>
      <protection locked="0"/>
    </xf>
    <xf numFmtId="41" fontId="35" fillId="0" borderId="41" xfId="1" applyFont="1" applyFill="1" applyBorder="1" applyProtection="1">
      <alignment vertical="center"/>
      <protection locked="0"/>
    </xf>
    <xf numFmtId="0" fontId="22" fillId="0" borderId="17" xfId="1" applyNumberFormat="1" applyFont="1" applyFill="1" applyBorder="1" applyProtection="1">
      <alignment vertical="center"/>
      <protection locked="0"/>
    </xf>
    <xf numFmtId="0" fontId="13" fillId="7" borderId="91" xfId="1" applyNumberFormat="1" applyFont="1" applyFill="1" applyBorder="1" applyAlignment="1" applyProtection="1">
      <alignment horizontal="center" vertical="center"/>
      <protection locked="0"/>
    </xf>
    <xf numFmtId="41" fontId="13" fillId="7" borderId="49" xfId="1" applyFont="1" applyFill="1" applyBorder="1" applyAlignment="1" applyProtection="1">
      <alignment horizontal="center" vertical="center"/>
      <protection locked="0"/>
    </xf>
    <xf numFmtId="0" fontId="15" fillId="8" borderId="14" xfId="0" quotePrefix="1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center" vertical="center"/>
      <protection locked="0"/>
    </xf>
    <xf numFmtId="0" fontId="34" fillId="8" borderId="14" xfId="0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left" vertical="center" indent="1"/>
      <protection locked="0"/>
    </xf>
    <xf numFmtId="41" fontId="35" fillId="8" borderId="24" xfId="1" applyFont="1" applyFill="1" applyBorder="1" applyAlignment="1" applyProtection="1">
      <alignment horizontal="right" vertical="center"/>
      <protection locked="0"/>
    </xf>
    <xf numFmtId="188" fontId="14" fillId="8" borderId="25" xfId="0" applyNumberFormat="1" applyFont="1" applyFill="1" applyBorder="1" applyProtection="1">
      <alignment vertical="center"/>
      <protection locked="0"/>
    </xf>
    <xf numFmtId="0" fontId="22" fillId="8" borderId="15" xfId="1" applyNumberFormat="1" applyFont="1" applyFill="1" applyBorder="1" applyProtection="1">
      <alignment vertical="center"/>
      <protection locked="0"/>
    </xf>
    <xf numFmtId="176" fontId="15" fillId="0" borderId="9" xfId="0" quotePrefix="1" applyNumberFormat="1" applyFont="1" applyBorder="1" applyAlignment="1" applyProtection="1">
      <alignment horizontal="center" vertical="center"/>
      <protection locked="0"/>
    </xf>
    <xf numFmtId="176" fontId="14" fillId="0" borderId="8" xfId="0" applyNumberFormat="1" applyFont="1" applyBorder="1" applyAlignment="1" applyProtection="1">
      <alignment horizontal="center" vertical="center"/>
      <protection locked="0"/>
    </xf>
    <xf numFmtId="0" fontId="34" fillId="0" borderId="9" xfId="0" applyFont="1" applyBorder="1" applyAlignment="1" applyProtection="1">
      <alignment horizontal="center" vertical="center"/>
      <protection locked="0"/>
    </xf>
    <xf numFmtId="176" fontId="14" fillId="0" borderId="8" xfId="0" applyNumberFormat="1" applyFont="1" applyBorder="1" applyAlignment="1" applyProtection="1">
      <alignment horizontal="left" vertical="center" wrapText="1" indent="1"/>
      <protection locked="0"/>
    </xf>
    <xf numFmtId="176" fontId="14" fillId="0" borderId="31" xfId="0" applyNumberFormat="1" applyFont="1" applyBorder="1" applyProtection="1">
      <alignment vertical="center"/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188" fontId="14" fillId="0" borderId="8" xfId="0" applyNumberFormat="1" applyFont="1" applyBorder="1" applyAlignment="1" applyProtection="1">
      <alignment horizontal="center" vertical="center"/>
      <protection locked="0"/>
    </xf>
    <xf numFmtId="188" fontId="14" fillId="0" borderId="8" xfId="0" applyNumberFormat="1" applyFont="1" applyBorder="1" applyAlignment="1" applyProtection="1">
      <alignment horizontal="left" vertical="center" wrapText="1" indent="1"/>
      <protection locked="0"/>
    </xf>
    <xf numFmtId="188" fontId="14" fillId="0" borderId="31" xfId="0" applyNumberFormat="1" applyFont="1" applyBorder="1" applyProtection="1">
      <alignment vertical="center"/>
      <protection locked="0"/>
    </xf>
    <xf numFmtId="0" fontId="15" fillId="17" borderId="14" xfId="0" applyFont="1" applyFill="1" applyBorder="1" applyAlignment="1" applyProtection="1">
      <alignment horizontal="center" vertical="center"/>
      <protection locked="0"/>
    </xf>
    <xf numFmtId="188" fontId="14" fillId="17" borderId="63" xfId="0" applyNumberFormat="1" applyFont="1" applyFill="1" applyBorder="1" applyAlignment="1" applyProtection="1">
      <alignment horizontal="center" vertical="center"/>
      <protection locked="0"/>
    </xf>
    <xf numFmtId="188" fontId="14" fillId="17" borderId="2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24" xfId="1" applyFont="1" applyFill="1" applyBorder="1" applyProtection="1">
      <alignment vertical="center"/>
      <protection locked="0"/>
    </xf>
    <xf numFmtId="184" fontId="15" fillId="8" borderId="88" xfId="0" applyNumberFormat="1" applyFont="1" applyFill="1" applyBorder="1" applyAlignment="1" applyProtection="1">
      <alignment horizontal="center" vertical="center"/>
      <protection locked="0"/>
    </xf>
    <xf numFmtId="184" fontId="14" fillId="8" borderId="68" xfId="0" applyNumberFormat="1" applyFont="1" applyFill="1" applyBorder="1" applyAlignment="1" applyProtection="1">
      <alignment horizontal="center" vertical="center"/>
      <protection locked="0"/>
    </xf>
    <xf numFmtId="0" fontId="34" fillId="8" borderId="88" xfId="0" applyFont="1" applyFill="1" applyBorder="1" applyAlignment="1" applyProtection="1">
      <alignment horizontal="center" vertical="center"/>
      <protection locked="0"/>
    </xf>
    <xf numFmtId="184" fontId="14" fillId="8" borderId="68" xfId="0" applyNumberFormat="1" applyFont="1" applyFill="1" applyBorder="1" applyAlignment="1" applyProtection="1">
      <alignment horizontal="left" vertical="center" indent="1"/>
      <protection locked="0"/>
    </xf>
    <xf numFmtId="41" fontId="35" fillId="8" borderId="49" xfId="1" applyFont="1" applyFill="1" applyBorder="1" applyAlignment="1" applyProtection="1">
      <alignment horizontal="center" vertical="center"/>
      <protection locked="0"/>
    </xf>
    <xf numFmtId="184" fontId="14" fillId="8" borderId="89" xfId="0" applyNumberFormat="1" applyFont="1" applyFill="1" applyBorder="1" applyProtection="1">
      <alignment vertical="center"/>
      <protection locked="0"/>
    </xf>
    <xf numFmtId="0" fontId="22" fillId="8" borderId="90" xfId="1" applyNumberFormat="1" applyFont="1" applyFill="1" applyBorder="1" applyProtection="1">
      <alignment vertic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188" fontId="14" fillId="0" borderId="6" xfId="0" applyNumberFormat="1" applyFont="1" applyBorder="1" applyAlignment="1" applyProtection="1">
      <alignment horizontal="center" vertical="center"/>
      <protection locked="0"/>
    </xf>
    <xf numFmtId="188" fontId="14" fillId="0" borderId="6" xfId="0" applyNumberFormat="1" applyFont="1" applyBorder="1" applyAlignment="1" applyProtection="1">
      <alignment horizontal="left" vertical="center" wrapText="1" indent="1"/>
      <protection locked="0"/>
    </xf>
    <xf numFmtId="188" fontId="14" fillId="0" borderId="66" xfId="0" applyNumberFormat="1" applyFont="1" applyBorder="1" applyProtection="1">
      <alignment vertical="center"/>
      <protection locked="0"/>
    </xf>
    <xf numFmtId="188" fontId="14" fillId="17" borderId="14" xfId="0" applyNumberFormat="1" applyFont="1" applyFill="1" applyBorder="1" applyAlignment="1" applyProtection="1">
      <alignment horizontal="center" vertical="center"/>
      <protection locked="0"/>
    </xf>
    <xf numFmtId="176" fontId="15" fillId="8" borderId="14" xfId="0" applyNumberFormat="1" applyFont="1" applyFill="1" applyBorder="1" applyAlignment="1" applyProtection="1">
      <alignment horizontal="center" vertical="center"/>
      <protection locked="0"/>
    </xf>
    <xf numFmtId="176" fontId="14" fillId="8" borderId="2" xfId="0" applyNumberFormat="1" applyFont="1" applyFill="1" applyBorder="1" applyAlignment="1" applyProtection="1">
      <alignment horizontal="center" vertical="center"/>
      <protection locked="0"/>
    </xf>
    <xf numFmtId="176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41" fontId="35" fillId="8" borderId="24" xfId="1" applyFont="1" applyFill="1" applyBorder="1" applyProtection="1">
      <alignment vertical="center"/>
      <protection locked="0"/>
    </xf>
    <xf numFmtId="176" fontId="14" fillId="8" borderId="25" xfId="0" applyNumberFormat="1" applyFont="1" applyFill="1" applyBorder="1" applyProtection="1">
      <alignment vertical="center"/>
      <protection locked="0"/>
    </xf>
    <xf numFmtId="0" fontId="15" fillId="8" borderId="14" xfId="0" applyFont="1" applyFill="1" applyBorder="1" applyAlignment="1" applyProtection="1">
      <alignment horizontal="center" vertical="center"/>
      <protection locked="0"/>
    </xf>
    <xf numFmtId="0" fontId="34" fillId="8" borderId="25" xfId="0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0" fontId="15" fillId="8" borderId="9" xfId="0" applyFont="1" applyFill="1" applyBorder="1" applyAlignment="1" applyProtection="1">
      <alignment horizontal="center" vertical="center"/>
      <protection locked="0"/>
    </xf>
    <xf numFmtId="188" fontId="14" fillId="8" borderId="8" xfId="0" applyNumberFormat="1" applyFont="1" applyFill="1" applyBorder="1" applyAlignment="1" applyProtection="1">
      <alignment horizontal="center" vertical="center"/>
      <protection locked="0"/>
    </xf>
    <xf numFmtId="0" fontId="34" fillId="8" borderId="9" xfId="0" applyFont="1" applyFill="1" applyBorder="1" applyAlignment="1" applyProtection="1">
      <alignment horizontal="center" vertical="center"/>
      <protection locked="0"/>
    </xf>
    <xf numFmtId="188" fontId="14" fillId="8" borderId="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8" borderId="39" xfId="1" applyFont="1" applyFill="1" applyBorder="1" applyProtection="1">
      <alignment vertical="center"/>
      <protection locked="0"/>
    </xf>
    <xf numFmtId="188" fontId="14" fillId="8" borderId="31" xfId="0" applyNumberFormat="1" applyFont="1" applyFill="1" applyBorder="1" applyProtection="1">
      <alignment vertical="center"/>
      <protection locked="0"/>
    </xf>
    <xf numFmtId="0" fontId="22" fillId="8" borderId="16" xfId="1" applyNumberFormat="1" applyFont="1" applyFill="1" applyBorder="1" applyProtection="1">
      <alignment vertical="center"/>
      <protection locked="0"/>
    </xf>
    <xf numFmtId="182" fontId="17" fillId="17" borderId="88" xfId="0" applyNumberFormat="1" applyFont="1" applyFill="1" applyBorder="1" applyAlignment="1">
      <alignment horizontal="right" vertical="center"/>
    </xf>
    <xf numFmtId="0" fontId="15" fillId="17" borderId="88" xfId="0" applyFont="1" applyFill="1" applyBorder="1" applyAlignment="1" applyProtection="1">
      <alignment horizontal="center" vertical="center"/>
      <protection locked="0"/>
    </xf>
    <xf numFmtId="188" fontId="14" fillId="17" borderId="68" xfId="0" applyNumberFormat="1" applyFont="1" applyFill="1" applyBorder="1" applyAlignment="1" applyProtection="1">
      <alignment horizontal="center" vertical="center"/>
      <protection locked="0"/>
    </xf>
    <xf numFmtId="0" fontId="34" fillId="17" borderId="88" xfId="0" applyFont="1" applyFill="1" applyBorder="1" applyAlignment="1" applyProtection="1">
      <alignment horizontal="center" vertical="center"/>
      <protection locked="0"/>
    </xf>
    <xf numFmtId="188" fontId="14" fillId="17" borderId="6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49" xfId="1" applyFont="1" applyFill="1" applyBorder="1" applyProtection="1">
      <alignment vertical="center"/>
      <protection locked="0"/>
    </xf>
    <xf numFmtId="188" fontId="14" fillId="17" borderId="89" xfId="0" applyNumberFormat="1" applyFont="1" applyFill="1" applyBorder="1" applyProtection="1">
      <alignment vertical="center"/>
      <protection locked="0"/>
    </xf>
    <xf numFmtId="0" fontId="22" fillId="17" borderId="90" xfId="1" applyNumberFormat="1" applyFont="1" applyFill="1" applyBorder="1" applyProtection="1">
      <alignment vertical="center"/>
      <protection locked="0"/>
    </xf>
    <xf numFmtId="184" fontId="15" fillId="17" borderId="88" xfId="0" applyNumberFormat="1" applyFont="1" applyFill="1" applyBorder="1" applyAlignment="1" applyProtection="1">
      <alignment horizontal="center" vertical="center"/>
      <protection locked="0"/>
    </xf>
    <xf numFmtId="184" fontId="14" fillId="17" borderId="68" xfId="0" applyNumberFormat="1" applyFont="1" applyFill="1" applyBorder="1" applyAlignment="1" applyProtection="1">
      <alignment horizontal="center" vertical="center"/>
      <protection locked="0"/>
    </xf>
    <xf numFmtId="184" fontId="14" fillId="17" borderId="68" xfId="0" applyNumberFormat="1" applyFont="1" applyFill="1" applyBorder="1" applyAlignment="1" applyProtection="1">
      <alignment horizontal="left" vertical="center" indent="1"/>
      <protection locked="0"/>
    </xf>
    <xf numFmtId="184" fontId="14" fillId="17" borderId="89" xfId="0" applyNumberFormat="1" applyFont="1" applyFill="1" applyBorder="1" applyProtection="1">
      <alignment vertical="center"/>
      <protection locked="0"/>
    </xf>
    <xf numFmtId="184" fontId="15" fillId="8" borderId="14" xfId="0" quotePrefix="1" applyNumberFormat="1" applyFont="1" applyFill="1" applyBorder="1" applyAlignment="1" applyProtection="1">
      <alignment horizontal="center" vertical="center"/>
      <protection locked="0"/>
    </xf>
    <xf numFmtId="184" fontId="14" fillId="8" borderId="2" xfId="0" applyNumberFormat="1" applyFont="1" applyFill="1" applyBorder="1" applyAlignment="1" applyProtection="1">
      <alignment horizontal="center" vertical="center"/>
      <protection locked="0"/>
    </xf>
    <xf numFmtId="184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184" fontId="14" fillId="8" borderId="25" xfId="0" applyNumberFormat="1" applyFont="1" applyFill="1" applyBorder="1" applyProtection="1">
      <alignment vertical="center"/>
      <protection locked="0"/>
    </xf>
    <xf numFmtId="188" fontId="36" fillId="8" borderId="25" xfId="0" applyNumberFormat="1" applyFont="1" applyFill="1" applyBorder="1" applyProtection="1">
      <alignment vertical="center"/>
      <protection locked="0"/>
    </xf>
    <xf numFmtId="188" fontId="36" fillId="17" borderId="25" xfId="0" applyNumberFormat="1" applyFont="1" applyFill="1" applyBorder="1" applyProtection="1">
      <alignment vertical="center"/>
      <protection locked="0"/>
    </xf>
    <xf numFmtId="176" fontId="36" fillId="0" borderId="31" xfId="0" applyNumberFormat="1" applyFont="1" applyBorder="1" applyProtection="1">
      <alignment vertical="center"/>
      <protection locked="0"/>
    </xf>
    <xf numFmtId="176" fontId="36" fillId="8" borderId="25" xfId="0" applyNumberFormat="1" applyFont="1" applyFill="1" applyBorder="1" applyProtection="1">
      <alignment vertical="center"/>
      <protection locked="0"/>
    </xf>
    <xf numFmtId="188" fontId="36" fillId="0" borderId="66" xfId="0" applyNumberFormat="1" applyFont="1" applyBorder="1" applyProtection="1">
      <alignment vertical="center"/>
      <protection locked="0"/>
    </xf>
    <xf numFmtId="188" fontId="36" fillId="0" borderId="31" xfId="0" applyNumberFormat="1" applyFont="1" applyBorder="1" applyProtection="1">
      <alignment vertical="center"/>
      <protection locked="0"/>
    </xf>
    <xf numFmtId="188" fontId="36" fillId="8" borderId="31" xfId="0" applyNumberFormat="1" applyFont="1" applyFill="1" applyBorder="1" applyProtection="1">
      <alignment vertical="center"/>
      <protection locked="0"/>
    </xf>
    <xf numFmtId="188" fontId="36" fillId="17" borderId="89" xfId="0" applyNumberFormat="1" applyFont="1" applyFill="1" applyBorder="1" applyProtection="1">
      <alignment vertical="center"/>
      <protection locked="0"/>
    </xf>
    <xf numFmtId="184" fontId="36" fillId="8" borderId="25" xfId="0" applyNumberFormat="1" applyFont="1" applyFill="1" applyBorder="1" applyProtection="1">
      <alignment vertical="center"/>
      <protection locked="0"/>
    </xf>
    <xf numFmtId="184" fontId="36" fillId="17" borderId="89" xfId="0" applyNumberFormat="1" applyFont="1" applyFill="1" applyBorder="1" applyProtection="1">
      <alignment vertical="center"/>
      <protection locked="0"/>
    </xf>
    <xf numFmtId="184" fontId="36" fillId="8" borderId="89" xfId="0" applyNumberFormat="1" applyFont="1" applyFill="1" applyBorder="1" applyProtection="1">
      <alignment vertical="center"/>
      <protection locked="0"/>
    </xf>
    <xf numFmtId="41" fontId="13" fillId="7" borderId="92" xfId="1" applyFont="1" applyFill="1" applyBorder="1" applyAlignment="1">
      <alignment horizontal="left" vertical="center"/>
    </xf>
    <xf numFmtId="41" fontId="25" fillId="16" borderId="67" xfId="1" applyFont="1" applyFill="1" applyBorder="1" applyAlignment="1">
      <alignment horizontal="center" vertical="center"/>
    </xf>
    <xf numFmtId="41" fontId="13" fillId="10" borderId="46" xfId="1" applyFont="1" applyFill="1" applyBorder="1" applyAlignment="1">
      <alignment horizontal="left" vertical="center"/>
    </xf>
    <xf numFmtId="41" fontId="13" fillId="10" borderId="42" xfId="1" applyFont="1" applyFill="1" applyBorder="1" applyAlignment="1">
      <alignment horizontal="left" vertical="center"/>
    </xf>
    <xf numFmtId="41" fontId="13" fillId="7" borderId="42" xfId="1" applyFont="1" applyFill="1" applyBorder="1" applyAlignment="1">
      <alignment horizontal="left" vertical="center"/>
    </xf>
    <xf numFmtId="41" fontId="13" fillId="7" borderId="55" xfId="1" applyFont="1" applyFill="1" applyBorder="1" applyAlignment="1">
      <alignment horizontal="left" vertical="center"/>
    </xf>
    <xf numFmtId="41" fontId="13" fillId="10" borderId="55" xfId="1" applyFont="1" applyFill="1" applyBorder="1" applyAlignment="1">
      <alignment horizontal="left" vertical="center"/>
    </xf>
    <xf numFmtId="41" fontId="25" fillId="16" borderId="48" xfId="1" applyFont="1" applyFill="1" applyBorder="1" applyAlignment="1">
      <alignment horizontal="center" vertical="center"/>
    </xf>
    <xf numFmtId="0" fontId="24" fillId="15" borderId="60" xfId="0" applyFont="1" applyFill="1" applyBorder="1" applyAlignment="1">
      <alignment horizontal="center" vertical="center"/>
    </xf>
    <xf numFmtId="0" fontId="24" fillId="15" borderId="45" xfId="0" applyFont="1" applyFill="1" applyBorder="1" applyAlignment="1">
      <alignment horizontal="center" vertical="center"/>
    </xf>
    <xf numFmtId="0" fontId="24" fillId="11" borderId="45" xfId="0" applyFont="1" applyFill="1" applyBorder="1" applyAlignment="1">
      <alignment horizontal="center" vertical="center"/>
    </xf>
    <xf numFmtId="0" fontId="24" fillId="15" borderId="46" xfId="0" applyFont="1" applyFill="1" applyBorder="1" applyAlignment="1">
      <alignment horizontal="center" vertical="center"/>
    </xf>
    <xf numFmtId="0" fontId="24" fillId="15" borderId="58" xfId="0" applyFont="1" applyFill="1" applyBorder="1" applyAlignment="1">
      <alignment horizontal="center" vertical="center"/>
    </xf>
    <xf numFmtId="0" fontId="24" fillId="15" borderId="43" xfId="0" applyFont="1" applyFill="1" applyBorder="1" applyAlignment="1">
      <alignment horizontal="center" vertical="center"/>
    </xf>
    <xf numFmtId="0" fontId="24" fillId="11" borderId="43" xfId="0" applyFont="1" applyFill="1" applyBorder="1" applyAlignment="1">
      <alignment horizontal="center" vertical="center"/>
    </xf>
    <xf numFmtId="0" fontId="24" fillId="15" borderId="44" xfId="0" applyFont="1" applyFill="1" applyBorder="1" applyAlignment="1">
      <alignment horizontal="center" vertical="center"/>
    </xf>
    <xf numFmtId="0" fontId="23" fillId="14" borderId="53" xfId="0" applyFont="1" applyFill="1" applyBorder="1" applyAlignment="1">
      <alignment horizontal="center" vertical="center"/>
    </xf>
    <xf numFmtId="0" fontId="23" fillId="13" borderId="54" xfId="0" applyFont="1" applyFill="1" applyBorder="1" applyAlignment="1">
      <alignment horizontal="center" vertical="center"/>
    </xf>
    <xf numFmtId="0" fontId="23" fillId="7" borderId="54" xfId="0" applyFont="1" applyFill="1" applyBorder="1" applyAlignment="1">
      <alignment horizontal="center" vertical="center"/>
    </xf>
    <xf numFmtId="0" fontId="23" fillId="14" borderId="54" xfId="0" applyFont="1" applyFill="1" applyBorder="1" applyAlignment="1">
      <alignment horizontal="center" vertical="center"/>
    </xf>
    <xf numFmtId="0" fontId="23" fillId="7" borderId="55" xfId="0" applyFont="1" applyFill="1" applyBorder="1" applyAlignment="1">
      <alignment horizontal="center" vertical="center"/>
    </xf>
    <xf numFmtId="41" fontId="13" fillId="7" borderId="46" xfId="1" applyFont="1" applyFill="1" applyBorder="1" applyAlignment="1">
      <alignment horizontal="left" vertical="center"/>
    </xf>
    <xf numFmtId="0" fontId="24" fillId="15" borderId="60" xfId="0" applyFont="1" applyFill="1" applyBorder="1">
      <alignment vertical="center"/>
    </xf>
    <xf numFmtId="0" fontId="24" fillId="15" borderId="45" xfId="0" applyFont="1" applyFill="1" applyBorder="1">
      <alignment vertical="center"/>
    </xf>
    <xf numFmtId="0" fontId="24" fillId="15" borderId="46" xfId="0" applyFont="1" applyFill="1" applyBorder="1">
      <alignment vertical="center"/>
    </xf>
    <xf numFmtId="41" fontId="13" fillId="7" borderId="44" xfId="1" applyFont="1" applyFill="1" applyBorder="1" applyAlignment="1">
      <alignment horizontal="left" vertical="center"/>
    </xf>
    <xf numFmtId="0" fontId="24" fillId="15" borderId="58" xfId="0" applyFont="1" applyFill="1" applyBorder="1">
      <alignment vertical="center"/>
    </xf>
    <xf numFmtId="0" fontId="24" fillId="15" borderId="43" xfId="0" applyFont="1" applyFill="1" applyBorder="1">
      <alignment vertical="center"/>
    </xf>
    <xf numFmtId="0" fontId="24" fillId="15" borderId="44" xfId="0" applyFont="1" applyFill="1" applyBorder="1">
      <alignment vertical="center"/>
    </xf>
    <xf numFmtId="0" fontId="22" fillId="8" borderId="70" xfId="11" applyNumberFormat="1" applyFont="1" applyFill="1" applyBorder="1" applyProtection="1">
      <alignment vertical="center"/>
      <protection locked="0"/>
    </xf>
    <xf numFmtId="0" fontId="22" fillId="0" borderId="71" xfId="11" applyNumberFormat="1" applyFont="1" applyFill="1" applyBorder="1" applyProtection="1">
      <alignment vertical="center"/>
      <protection locked="0"/>
    </xf>
    <xf numFmtId="0" fontId="22" fillId="8" borderId="71" xfId="11" applyNumberFormat="1" applyFont="1" applyFill="1" applyBorder="1" applyProtection="1">
      <alignment vertical="center"/>
      <protection locked="0"/>
    </xf>
    <xf numFmtId="0" fontId="22" fillId="15" borderId="87" xfId="11" applyNumberFormat="1" applyFont="1" applyFill="1" applyBorder="1" applyProtection="1">
      <alignment vertical="center"/>
      <protection locked="0"/>
    </xf>
    <xf numFmtId="0" fontId="22" fillId="17" borderId="71" xfId="11" applyNumberFormat="1" applyFont="1" applyFill="1" applyBorder="1" applyProtection="1">
      <alignment vertical="center"/>
      <protection locked="0"/>
    </xf>
    <xf numFmtId="0" fontId="22" fillId="15" borderId="71" xfId="11" applyNumberFormat="1" applyFont="1" applyFill="1" applyBorder="1" applyProtection="1">
      <alignment vertical="center"/>
      <protection locked="0"/>
    </xf>
    <xf numFmtId="0" fontId="22" fillId="17" borderId="75" xfId="11" applyNumberFormat="1" applyFont="1" applyFill="1" applyBorder="1" applyProtection="1">
      <alignment vertical="center"/>
      <protection locked="0"/>
    </xf>
    <xf numFmtId="0" fontId="22" fillId="15" borderId="72" xfId="11" applyNumberFormat="1" applyFont="1" applyFill="1" applyBorder="1" applyAlignment="1" applyProtection="1">
      <alignment horizontal="left" vertical="center"/>
      <protection locked="0"/>
    </xf>
    <xf numFmtId="0" fontId="17" fillId="8" borderId="56" xfId="1" applyNumberFormat="1" applyFont="1" applyFill="1" applyBorder="1" applyAlignment="1" applyProtection="1">
      <alignment horizontal="left" vertical="center"/>
      <protection locked="0"/>
    </xf>
    <xf numFmtId="0" fontId="17" fillId="0" borderId="62" xfId="1" applyNumberFormat="1" applyFont="1" applyFill="1" applyBorder="1" applyAlignment="1" applyProtection="1">
      <alignment horizontal="left" vertical="center"/>
      <protection locked="0"/>
    </xf>
    <xf numFmtId="0" fontId="17" fillId="0" borderId="57" xfId="1" applyNumberFormat="1" applyFont="1" applyFill="1" applyBorder="1" applyAlignment="1" applyProtection="1">
      <alignment horizontal="left" vertical="center"/>
      <protection locked="0"/>
    </xf>
    <xf numFmtId="0" fontId="17" fillId="8" borderId="62" xfId="1" applyNumberFormat="1" applyFont="1" applyFill="1" applyBorder="1" applyAlignment="1" applyProtection="1">
      <alignment horizontal="left" vertical="center"/>
      <protection locked="0"/>
    </xf>
    <xf numFmtId="0" fontId="17" fillId="17" borderId="67" xfId="1" applyNumberFormat="1" applyFont="1" applyFill="1" applyBorder="1" applyAlignment="1" applyProtection="1">
      <alignment horizontal="left" vertical="center"/>
      <protection locked="0"/>
    </xf>
    <xf numFmtId="0" fontId="17" fillId="8" borderId="67" xfId="1" applyNumberFormat="1" applyFont="1" applyFill="1" applyBorder="1" applyAlignment="1" applyProtection="1">
      <alignment horizontal="left" vertical="center"/>
      <protection locked="0"/>
    </xf>
    <xf numFmtId="41" fontId="13" fillId="10" borderId="93" xfId="1" applyFont="1" applyFill="1" applyBorder="1" applyAlignment="1">
      <alignment horizontal="left" vertical="center"/>
    </xf>
    <xf numFmtId="0" fontId="24" fillId="15" borderId="94" xfId="0" applyFont="1" applyFill="1" applyBorder="1" applyAlignment="1">
      <alignment horizontal="center" vertical="center"/>
    </xf>
    <xf numFmtId="0" fontId="24" fillId="15" borderId="95" xfId="0" applyFont="1" applyFill="1" applyBorder="1" applyAlignment="1">
      <alignment horizontal="center" vertical="center"/>
    </xf>
    <xf numFmtId="0" fontId="24" fillId="15" borderId="93" xfId="0" applyFont="1" applyFill="1" applyBorder="1" applyAlignment="1">
      <alignment horizontal="center" vertical="center"/>
    </xf>
    <xf numFmtId="41" fontId="13" fillId="7" borderId="56" xfId="1" applyFont="1" applyFill="1" applyBorder="1" applyAlignment="1">
      <alignment horizontal="left" vertical="center"/>
    </xf>
    <xf numFmtId="41" fontId="13" fillId="7" borderId="96" xfId="1" applyFont="1" applyFill="1" applyBorder="1" applyAlignment="1">
      <alignment horizontal="left" vertical="center"/>
    </xf>
    <xf numFmtId="0" fontId="24" fillId="11" borderId="60" xfId="0" applyFont="1" applyFill="1" applyBorder="1" applyAlignment="1">
      <alignment horizontal="center" vertical="center"/>
    </xf>
    <xf numFmtId="41" fontId="13" fillId="7" borderId="97" xfId="1" applyFont="1" applyFill="1" applyBorder="1" applyAlignment="1">
      <alignment horizontal="left" vertical="center"/>
    </xf>
    <xf numFmtId="0" fontId="13" fillId="10" borderId="92" xfId="1" applyNumberFormat="1" applyFont="1" applyFill="1" applyBorder="1" applyAlignment="1" applyProtection="1">
      <alignment horizontal="center" vertical="center"/>
      <protection locked="0"/>
    </xf>
    <xf numFmtId="0" fontId="15" fillId="17" borderId="9" xfId="0" applyFont="1" applyFill="1" applyBorder="1" applyAlignment="1" applyProtection="1">
      <alignment horizontal="center" vertical="center"/>
      <protection locked="0"/>
    </xf>
    <xf numFmtId="188" fontId="14" fillId="17" borderId="8" xfId="0" applyNumberFormat="1" applyFont="1" applyFill="1" applyBorder="1" applyAlignment="1" applyProtection="1">
      <alignment horizontal="center" vertical="center"/>
      <protection locked="0"/>
    </xf>
    <xf numFmtId="0" fontId="34" fillId="17" borderId="9" xfId="0" applyFont="1" applyFill="1" applyBorder="1" applyAlignment="1" applyProtection="1">
      <alignment horizontal="center" vertical="center"/>
      <protection locked="0"/>
    </xf>
    <xf numFmtId="188" fontId="14" fillId="17" borderId="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39" xfId="1" applyFont="1" applyFill="1" applyBorder="1" applyProtection="1">
      <alignment vertical="center"/>
      <protection locked="0"/>
    </xf>
    <xf numFmtId="188" fontId="36" fillId="17" borderId="31" xfId="0" applyNumberFormat="1" applyFont="1" applyFill="1" applyBorder="1" applyProtection="1">
      <alignment vertical="center"/>
      <protection locked="0"/>
    </xf>
    <xf numFmtId="188" fontId="14" fillId="17" borderId="31" xfId="0" applyNumberFormat="1" applyFont="1" applyFill="1" applyBorder="1" applyProtection="1">
      <alignment vertical="center"/>
      <protection locked="0"/>
    </xf>
    <xf numFmtId="182" fontId="17" fillId="20" borderId="88" xfId="0" applyNumberFormat="1" applyFont="1" applyFill="1" applyBorder="1" applyAlignment="1">
      <alignment horizontal="right" vertical="center"/>
    </xf>
    <xf numFmtId="41" fontId="11" fillId="0" borderId="31" xfId="11" applyFont="1" applyFill="1" applyBorder="1" applyAlignment="1" applyProtection="1">
      <alignment horizontal="left" vertical="center"/>
      <protection locked="0"/>
    </xf>
    <xf numFmtId="195" fontId="15" fillId="0" borderId="9" xfId="11" applyNumberFormat="1" applyFont="1" applyFill="1" applyBorder="1" applyProtection="1">
      <alignment vertical="center"/>
      <protection locked="0"/>
    </xf>
    <xf numFmtId="0" fontId="22" fillId="0" borderId="16" xfId="11" applyNumberFormat="1" applyFont="1" applyFill="1" applyBorder="1" applyProtection="1">
      <alignment vertical="center"/>
      <protection locked="0"/>
    </xf>
    <xf numFmtId="41" fontId="11" fillId="8" borderId="31" xfId="11" applyFont="1" applyFill="1" applyBorder="1" applyAlignment="1" applyProtection="1">
      <alignment horizontal="left" vertical="center"/>
      <protection locked="0"/>
    </xf>
    <xf numFmtId="180" fontId="19" fillId="8" borderId="99" xfId="12" applyNumberFormat="1" applyFont="1" applyFill="1" applyBorder="1" applyProtection="1">
      <alignment vertical="center"/>
      <protection locked="0"/>
    </xf>
    <xf numFmtId="180" fontId="19" fillId="8" borderId="98" xfId="12" applyNumberFormat="1" applyFont="1" applyFill="1" applyBorder="1" applyProtection="1">
      <alignment vertical="center"/>
      <protection locked="0"/>
    </xf>
    <xf numFmtId="41" fontId="25" fillId="8" borderId="18" xfId="11" applyFont="1" applyFill="1" applyBorder="1" applyAlignment="1">
      <alignment horizontal="left" vertical="center"/>
    </xf>
    <xf numFmtId="41" fontId="31" fillId="8" borderId="9" xfId="11" applyFont="1" applyFill="1" applyBorder="1" applyAlignment="1">
      <alignment horizontal="right" vertical="center"/>
    </xf>
    <xf numFmtId="0" fontId="14" fillId="8" borderId="9" xfId="8" applyFont="1" applyFill="1" applyBorder="1" applyAlignment="1">
      <alignment horizontal="center" vertical="center"/>
    </xf>
    <xf numFmtId="180" fontId="19" fillId="8" borderId="9" xfId="8" applyNumberFormat="1" applyFont="1" applyFill="1" applyBorder="1" applyAlignment="1">
      <alignment horizontal="right" vertical="center"/>
    </xf>
    <xf numFmtId="41" fontId="25" fillId="8" borderId="64" xfId="11" applyFont="1" applyFill="1" applyBorder="1" applyAlignment="1">
      <alignment horizontal="left" vertical="center"/>
    </xf>
    <xf numFmtId="41" fontId="31" fillId="8" borderId="13" xfId="11" applyFont="1" applyFill="1" applyBorder="1" applyAlignment="1">
      <alignment horizontal="right" vertical="center"/>
    </xf>
    <xf numFmtId="0" fontId="14" fillId="8" borderId="13" xfId="8" applyFont="1" applyFill="1" applyBorder="1" applyAlignment="1">
      <alignment horizontal="center" vertical="center"/>
    </xf>
    <xf numFmtId="180" fontId="19" fillId="8" borderId="13" xfId="8" applyNumberFormat="1" applyFont="1" applyFill="1" applyBorder="1" applyAlignment="1">
      <alignment horizontal="right" vertical="center"/>
    </xf>
    <xf numFmtId="0" fontId="22" fillId="18" borderId="15" xfId="11" applyNumberFormat="1" applyFont="1" applyFill="1" applyBorder="1" applyAlignment="1">
      <alignment horizontal="left" vertical="center"/>
    </xf>
    <xf numFmtId="0" fontId="22" fillId="0" borderId="16" xfId="11" applyNumberFormat="1" applyFont="1" applyBorder="1" applyAlignment="1">
      <alignment horizontal="left" vertical="center"/>
    </xf>
    <xf numFmtId="0" fontId="22" fillId="18" borderId="16" xfId="11" applyNumberFormat="1" applyFont="1" applyFill="1" applyBorder="1" applyAlignment="1">
      <alignment horizontal="left" vertical="center"/>
    </xf>
    <xf numFmtId="0" fontId="22" fillId="0" borderId="16" xfId="11" applyNumberFormat="1" applyFont="1" applyFill="1" applyBorder="1" applyAlignment="1">
      <alignment horizontal="left" vertical="center"/>
    </xf>
    <xf numFmtId="0" fontId="22" fillId="8" borderId="16" xfId="11" applyNumberFormat="1" applyFont="1" applyFill="1" applyBorder="1" applyAlignment="1">
      <alignment horizontal="left" vertical="center"/>
    </xf>
    <xf numFmtId="0" fontId="22" fillId="8" borderId="17" xfId="11" applyNumberFormat="1" applyFont="1" applyFill="1" applyBorder="1" applyAlignment="1">
      <alignment horizontal="left" vertical="center"/>
    </xf>
    <xf numFmtId="0" fontId="22" fillId="17" borderId="15" xfId="11" applyNumberFormat="1" applyFont="1" applyFill="1" applyBorder="1" applyAlignment="1">
      <alignment horizontal="left" vertical="center"/>
    </xf>
    <xf numFmtId="0" fontId="22" fillId="19" borderId="16" xfId="11" applyNumberFormat="1" applyFont="1" applyFill="1" applyBorder="1" applyAlignment="1">
      <alignment horizontal="left" vertical="center"/>
    </xf>
    <xf numFmtId="0" fontId="22" fillId="0" borderId="17" xfId="11" applyNumberFormat="1" applyFont="1" applyFill="1" applyBorder="1" applyAlignment="1">
      <alignment horizontal="left" vertical="center"/>
    </xf>
    <xf numFmtId="0" fontId="22" fillId="19" borderId="15" xfId="11" applyNumberFormat="1" applyFont="1" applyFill="1" applyBorder="1" applyAlignment="1">
      <alignment horizontal="left" vertical="center"/>
    </xf>
    <xf numFmtId="0" fontId="37" fillId="17" borderId="56" xfId="1" applyNumberFormat="1" applyFont="1" applyFill="1" applyBorder="1" applyAlignment="1" applyProtection="1">
      <alignment horizontal="left" vertical="center"/>
      <protection locked="0"/>
    </xf>
    <xf numFmtId="0" fontId="37" fillId="0" borderId="62" xfId="1" applyNumberFormat="1" applyFont="1" applyFill="1" applyBorder="1" applyAlignment="1" applyProtection="1">
      <alignment horizontal="left" vertical="center"/>
      <protection locked="0"/>
    </xf>
    <xf numFmtId="0" fontId="37" fillId="8" borderId="56" xfId="1" applyNumberFormat="1" applyFont="1" applyFill="1" applyBorder="1" applyAlignment="1" applyProtection="1">
      <alignment horizontal="left" vertical="center"/>
      <protection locked="0"/>
    </xf>
    <xf numFmtId="0" fontId="37" fillId="0" borderId="57" xfId="1" applyNumberFormat="1" applyFont="1" applyFill="1" applyBorder="1" applyAlignment="1" applyProtection="1">
      <alignment horizontal="left" vertical="center"/>
      <protection locked="0"/>
    </xf>
    <xf numFmtId="0" fontId="37" fillId="17" borderId="25" xfId="1" applyNumberFormat="1" applyFont="1" applyFill="1" applyBorder="1" applyAlignment="1" applyProtection="1">
      <alignment horizontal="left" vertical="center"/>
      <protection locked="0"/>
    </xf>
    <xf numFmtId="0" fontId="37" fillId="17" borderId="62" xfId="1" applyNumberFormat="1" applyFont="1" applyFill="1" applyBorder="1" applyAlignment="1" applyProtection="1">
      <alignment horizontal="left" vertical="center"/>
      <protection locked="0"/>
    </xf>
    <xf numFmtId="0" fontId="37" fillId="17" borderId="67" xfId="1" applyNumberFormat="1" applyFont="1" applyFill="1" applyBorder="1" applyAlignment="1" applyProtection="1">
      <alignment horizontal="left" vertical="center"/>
      <protection locked="0"/>
    </xf>
    <xf numFmtId="0" fontId="13" fillId="7" borderId="33" xfId="11" applyNumberFormat="1" applyFont="1" applyFill="1" applyBorder="1" applyAlignment="1" applyProtection="1">
      <alignment horizontal="center" vertical="center"/>
      <protection locked="0"/>
    </xf>
    <xf numFmtId="41" fontId="11" fillId="17" borderId="80" xfId="11" applyFont="1" applyFill="1" applyBorder="1" applyAlignment="1" applyProtection="1">
      <alignment horizontal="left" vertical="center"/>
      <protection locked="0"/>
    </xf>
    <xf numFmtId="179" fontId="17" fillId="17" borderId="12" xfId="12" applyNumberFormat="1" applyFont="1" applyFill="1" applyBorder="1" applyAlignment="1" applyProtection="1">
      <alignment horizontal="right" vertical="center"/>
      <protection locked="0"/>
    </xf>
    <xf numFmtId="0" fontId="15" fillId="17" borderId="12" xfId="12" applyFont="1" applyFill="1" applyBorder="1" applyAlignment="1" applyProtection="1">
      <alignment horizontal="center" vertical="center"/>
      <protection locked="0"/>
    </xf>
    <xf numFmtId="179" fontId="19" fillId="17" borderId="12" xfId="12" applyNumberFormat="1" applyFont="1" applyFill="1" applyBorder="1" applyProtection="1">
      <alignment vertical="center"/>
      <protection locked="0"/>
    </xf>
    <xf numFmtId="179" fontId="19" fillId="17" borderId="81" xfId="12" applyNumberFormat="1" applyFont="1" applyFill="1" applyBorder="1" applyProtection="1">
      <alignment vertical="center"/>
      <protection locked="0"/>
    </xf>
    <xf numFmtId="195" fontId="15" fillId="17" borderId="80" xfId="11" applyNumberFormat="1" applyFont="1" applyFill="1" applyBorder="1" applyProtection="1">
      <alignment vertical="center"/>
      <protection locked="0"/>
    </xf>
    <xf numFmtId="0" fontId="22" fillId="17" borderId="87" xfId="11" applyNumberFormat="1" applyFont="1" applyFill="1" applyBorder="1" applyProtection="1">
      <alignment vertical="center"/>
      <protection locked="0"/>
    </xf>
    <xf numFmtId="182" fontId="15" fillId="8" borderId="14" xfId="0" applyNumberFormat="1" applyFont="1" applyFill="1" applyBorder="1" applyAlignment="1">
      <alignment horizontal="center" vertical="center"/>
    </xf>
    <xf numFmtId="182" fontId="19" fillId="8" borderId="2" xfId="0" applyNumberFormat="1" applyFont="1" applyFill="1" applyBorder="1">
      <alignment vertical="center"/>
    </xf>
    <xf numFmtId="182" fontId="19" fillId="8" borderId="14" xfId="0" applyNumberFormat="1" applyFont="1" applyFill="1" applyBorder="1">
      <alignment vertical="center"/>
    </xf>
    <xf numFmtId="184" fontId="19" fillId="0" borderId="18" xfId="0" applyNumberFormat="1" applyFont="1" applyBorder="1">
      <alignment vertical="center"/>
    </xf>
    <xf numFmtId="176" fontId="17" fillId="8" borderId="13" xfId="0" applyNumberFormat="1" applyFont="1" applyFill="1" applyBorder="1" applyAlignment="1">
      <alignment horizontal="right" vertical="center"/>
    </xf>
    <xf numFmtId="176" fontId="15" fillId="8" borderId="13" xfId="0" quotePrefix="1" applyNumberFormat="1" applyFont="1" applyFill="1" applyBorder="1" applyAlignment="1">
      <alignment horizontal="center" vertical="center"/>
    </xf>
    <xf numFmtId="183" fontId="15" fillId="8" borderId="17" xfId="1" applyNumberFormat="1" applyFont="1" applyFill="1" applyBorder="1" applyAlignment="1">
      <alignment horizontal="left" vertical="center" indent="1"/>
    </xf>
    <xf numFmtId="0" fontId="0" fillId="5" borderId="8" xfId="8" applyFont="1" applyFill="1" applyAlignment="1">
      <alignment horizontal="center" vertical="center"/>
    </xf>
    <xf numFmtId="0" fontId="3" fillId="5" borderId="8" xfId="8" applyFill="1">
      <alignment vertical="center"/>
    </xf>
    <xf numFmtId="0" fontId="3" fillId="5" borderId="8" xfId="8" applyFill="1" applyAlignment="1">
      <alignment horizontal="right" vertical="center"/>
    </xf>
    <xf numFmtId="0" fontId="20" fillId="6" borderId="19" xfId="8" applyFont="1" applyFill="1" applyBorder="1" applyAlignment="1">
      <alignment horizontal="center" vertical="center"/>
    </xf>
    <xf numFmtId="0" fontId="20" fillId="6" borderId="96" xfId="8" applyFont="1" applyFill="1" applyBorder="1" applyAlignment="1">
      <alignment horizontal="center" vertical="center"/>
    </xf>
    <xf numFmtId="0" fontId="20" fillId="6" borderId="19" xfId="8" applyFont="1" applyFill="1" applyBorder="1" applyAlignment="1">
      <alignment horizontal="center" vertical="center" wrapText="1"/>
    </xf>
    <xf numFmtId="0" fontId="20" fillId="6" borderId="70" xfId="8" applyFont="1" applyFill="1" applyBorder="1" applyAlignment="1">
      <alignment horizontal="center" vertical="center" wrapText="1"/>
    </xf>
    <xf numFmtId="0" fontId="20" fillId="6" borderId="100" xfId="8" applyFont="1" applyFill="1" applyBorder="1" applyAlignment="1">
      <alignment horizontal="center" vertical="center"/>
    </xf>
    <xf numFmtId="0" fontId="20" fillId="6" borderId="24" xfId="8" applyFont="1" applyFill="1" applyBorder="1" applyAlignment="1">
      <alignment horizontal="center" vertical="center" wrapText="1"/>
    </xf>
    <xf numFmtId="0" fontId="20" fillId="6" borderId="101" xfId="8" applyFont="1" applyFill="1" applyBorder="1" applyAlignment="1">
      <alignment horizontal="center" vertical="center" wrapText="1"/>
    </xf>
    <xf numFmtId="0" fontId="20" fillId="6" borderId="102" xfId="8" applyFont="1" applyFill="1" applyBorder="1" applyAlignment="1">
      <alignment horizontal="center" vertical="center" wrapText="1"/>
    </xf>
    <xf numFmtId="0" fontId="20" fillId="6" borderId="96" xfId="8" applyFont="1" applyFill="1" applyBorder="1" applyAlignment="1">
      <alignment horizontal="center" vertical="center" wrapText="1"/>
    </xf>
    <xf numFmtId="0" fontId="20" fillId="6" borderId="2" xfId="8" applyFont="1" applyFill="1" applyBorder="1" applyAlignment="1">
      <alignment horizontal="center" vertical="center"/>
    </xf>
    <xf numFmtId="0" fontId="20" fillId="6" borderId="102" xfId="8" applyFont="1" applyFill="1" applyBorder="1" applyAlignment="1">
      <alignment horizontal="center" vertical="center"/>
    </xf>
    <xf numFmtId="0" fontId="20" fillId="6" borderId="24" xfId="8" applyFont="1" applyFill="1" applyBorder="1" applyAlignment="1">
      <alignment horizontal="center" vertical="center"/>
    </xf>
    <xf numFmtId="0" fontId="12" fillId="3" borderId="9" xfId="8" applyFont="1" applyFill="1" applyBorder="1" applyAlignment="1">
      <alignment horizontal="center" vertical="center"/>
    </xf>
    <xf numFmtId="0" fontId="12" fillId="0" borderId="9" xfId="8" applyFont="1" applyBorder="1" applyAlignment="1">
      <alignment horizontal="center" vertical="center"/>
    </xf>
    <xf numFmtId="0" fontId="12" fillId="0" borderId="8" xfId="8" applyFont="1" applyAlignment="1">
      <alignment horizontal="center" vertical="center"/>
    </xf>
    <xf numFmtId="0" fontId="12" fillId="5" borderId="8" xfId="8" applyFont="1" applyFill="1" applyAlignment="1">
      <alignment horizontal="center" vertical="center"/>
    </xf>
    <xf numFmtId="0" fontId="12" fillId="5" borderId="8" xfId="8" applyFont="1" applyFill="1" applyAlignment="1">
      <alignment horizontal="left" vertical="center" wrapText="1" indent="1"/>
    </xf>
    <xf numFmtId="0" fontId="12" fillId="5" borderId="8" xfId="8" applyFont="1" applyFill="1">
      <alignment vertical="center"/>
    </xf>
    <xf numFmtId="41" fontId="39" fillId="3" borderId="93" xfId="9" applyFont="1" applyFill="1" applyBorder="1" applyAlignment="1">
      <alignment horizontal="left" vertical="center" wrapText="1"/>
    </xf>
    <xf numFmtId="0" fontId="12" fillId="3" borderId="38" xfId="8" applyFont="1" applyFill="1" applyBorder="1" applyAlignment="1">
      <alignment horizontal="center" vertical="center"/>
    </xf>
    <xf numFmtId="0" fontId="12" fillId="3" borderId="93" xfId="8" applyFont="1" applyFill="1" applyBorder="1" applyAlignment="1">
      <alignment horizontal="center" vertical="center"/>
    </xf>
    <xf numFmtId="0" fontId="12" fillId="3" borderId="38" xfId="8" applyFont="1" applyFill="1" applyBorder="1" applyAlignment="1">
      <alignment horizontal="left" vertical="center" wrapText="1" indent="1"/>
    </xf>
    <xf numFmtId="0" fontId="12" fillId="3" borderId="104" xfId="8" applyFont="1" applyFill="1" applyBorder="1" applyAlignment="1">
      <alignment horizontal="left" vertical="center" wrapText="1" indent="1"/>
    </xf>
    <xf numFmtId="0" fontId="12" fillId="3" borderId="39" xfId="8" applyFont="1" applyFill="1" applyBorder="1" applyAlignment="1">
      <alignment horizontal="center" vertical="center"/>
    </xf>
    <xf numFmtId="0" fontId="12" fillId="3" borderId="94" xfId="8" applyFont="1" applyFill="1" applyBorder="1" applyAlignment="1">
      <alignment horizontal="center" vertical="center"/>
    </xf>
    <xf numFmtId="0" fontId="12" fillId="3" borderId="95" xfId="8" applyFont="1" applyFill="1" applyBorder="1" applyAlignment="1">
      <alignment horizontal="center" vertical="center"/>
    </xf>
    <xf numFmtId="0" fontId="12" fillId="3" borderId="38" xfId="8" applyFont="1" applyFill="1" applyBorder="1" applyAlignment="1">
      <alignment horizontal="right" vertical="center"/>
    </xf>
    <xf numFmtId="0" fontId="12" fillId="3" borderId="95" xfId="8" applyFont="1" applyFill="1" applyBorder="1" applyAlignment="1">
      <alignment horizontal="right" vertical="center"/>
    </xf>
    <xf numFmtId="0" fontId="12" fillId="3" borderId="104" xfId="8" applyFont="1" applyFill="1" applyBorder="1" applyAlignment="1">
      <alignment horizontal="right" vertical="center"/>
    </xf>
    <xf numFmtId="0" fontId="12" fillId="3" borderId="39" xfId="8" applyFont="1" applyFill="1" applyBorder="1" applyAlignment="1">
      <alignment horizontal="right" vertical="center" wrapText="1"/>
    </xf>
    <xf numFmtId="0" fontId="39" fillId="0" borderId="103" xfId="8" applyFont="1" applyBorder="1" applyAlignment="1">
      <alignment horizontal="center" vertical="center"/>
    </xf>
    <xf numFmtId="41" fontId="39" fillId="0" borderId="93" xfId="9" applyFont="1" applyFill="1" applyBorder="1" applyAlignment="1">
      <alignment horizontal="left" vertical="center" wrapText="1"/>
    </xf>
    <xf numFmtId="0" fontId="12" fillId="0" borderId="38" xfId="8" applyFont="1" applyBorder="1" applyAlignment="1">
      <alignment horizontal="center" vertical="center"/>
    </xf>
    <xf numFmtId="0" fontId="12" fillId="0" borderId="93" xfId="8" applyFont="1" applyBorder="1" applyAlignment="1">
      <alignment horizontal="center" vertical="center"/>
    </xf>
    <xf numFmtId="0" fontId="12" fillId="0" borderId="38" xfId="8" applyFont="1" applyBorder="1" applyAlignment="1">
      <alignment horizontal="left" vertical="center" wrapText="1" indent="1"/>
    </xf>
    <xf numFmtId="0" fontId="12" fillId="0" borderId="104" xfId="8" applyFont="1" applyBorder="1" applyAlignment="1">
      <alignment horizontal="left" vertical="center" wrapText="1" indent="1"/>
    </xf>
    <xf numFmtId="0" fontId="12" fillId="0" borderId="39" xfId="8" applyFont="1" applyBorder="1" applyAlignment="1">
      <alignment horizontal="center" vertical="center"/>
    </xf>
    <xf numFmtId="0" fontId="12" fillId="0" borderId="94" xfId="8" applyFont="1" applyBorder="1" applyAlignment="1">
      <alignment horizontal="center" vertical="center"/>
    </xf>
    <xf numFmtId="0" fontId="12" fillId="0" borderId="95" xfId="8" applyFont="1" applyBorder="1" applyAlignment="1">
      <alignment horizontal="center" vertical="center"/>
    </xf>
    <xf numFmtId="0" fontId="12" fillId="0" borderId="38" xfId="8" applyFont="1" applyBorder="1" applyAlignment="1">
      <alignment horizontal="right" vertical="center"/>
    </xf>
    <xf numFmtId="0" fontId="12" fillId="0" borderId="95" xfId="8" applyFont="1" applyBorder="1" applyAlignment="1">
      <alignment horizontal="right" vertical="center"/>
    </xf>
    <xf numFmtId="0" fontId="12" fillId="0" borderId="104" xfId="8" applyFont="1" applyBorder="1" applyAlignment="1">
      <alignment horizontal="right" vertical="center"/>
    </xf>
    <xf numFmtId="0" fontId="12" fillId="0" borderId="39" xfId="8" applyFont="1" applyBorder="1" applyAlignment="1">
      <alignment horizontal="right" vertical="center" wrapText="1"/>
    </xf>
    <xf numFmtId="0" fontId="12" fillId="0" borderId="31" xfId="8" applyFont="1" applyBorder="1" applyAlignment="1">
      <alignment horizontal="right" vertical="center"/>
    </xf>
    <xf numFmtId="0" fontId="12" fillId="21" borderId="41" xfId="8" applyFont="1" applyFill="1" applyBorder="1" applyAlignment="1">
      <alignment horizontal="center" vertical="center"/>
    </xf>
    <xf numFmtId="0" fontId="12" fillId="17" borderId="8" xfId="8" applyFont="1" applyFill="1" applyAlignment="1">
      <alignment horizontal="center" vertical="center"/>
    </xf>
    <xf numFmtId="41" fontId="39" fillId="3" borderId="104" xfId="9" applyFont="1" applyFill="1" applyBorder="1" applyAlignment="1">
      <alignment horizontal="left" vertical="center" wrapText="1"/>
    </xf>
    <xf numFmtId="0" fontId="12" fillId="3" borderId="71" xfId="8" applyFont="1" applyFill="1" applyBorder="1" applyAlignment="1">
      <alignment horizontal="center" vertical="center"/>
    </xf>
    <xf numFmtId="41" fontId="39" fillId="0" borderId="104" xfId="9" applyFont="1" applyFill="1" applyBorder="1" applyAlignment="1">
      <alignment horizontal="left" vertical="center" wrapText="1"/>
    </xf>
    <xf numFmtId="0" fontId="12" fillId="0" borderId="71" xfId="8" applyFont="1" applyBorder="1" applyAlignment="1">
      <alignment horizontal="center" vertical="center"/>
    </xf>
    <xf numFmtId="0" fontId="40" fillId="5" borderId="8" xfId="8" applyFont="1" applyFill="1">
      <alignment vertical="center"/>
    </xf>
    <xf numFmtId="0" fontId="12" fillId="3" borderId="94" xfId="8" applyFont="1" applyFill="1" applyBorder="1" applyAlignment="1">
      <alignment horizontal="left" vertical="center" wrapText="1" indent="1"/>
    </xf>
    <xf numFmtId="0" fontId="12" fillId="0" borderId="94" xfId="8" applyFont="1" applyBorder="1" applyAlignment="1">
      <alignment horizontal="left" vertical="center" wrapText="1" indent="1"/>
    </xf>
    <xf numFmtId="0" fontId="12" fillId="0" borderId="40" xfId="8" applyFont="1" applyBorder="1" applyAlignment="1">
      <alignment horizontal="center" vertical="center"/>
    </xf>
    <xf numFmtId="0" fontId="12" fillId="0" borderId="113" xfId="8" applyFont="1" applyBorder="1" applyAlignment="1">
      <alignment horizontal="center" vertical="center"/>
    </xf>
    <xf numFmtId="0" fontId="12" fillId="0" borderId="115" xfId="8" applyFont="1" applyBorder="1" applyAlignment="1">
      <alignment horizontal="left" vertical="center" wrapText="1" indent="1"/>
    </xf>
    <xf numFmtId="0" fontId="12" fillId="0" borderId="116" xfId="8" applyFont="1" applyBorder="1" applyAlignment="1">
      <alignment horizontal="center" vertical="center"/>
    </xf>
    <xf numFmtId="0" fontId="12" fillId="0" borderId="40" xfId="8" applyFont="1" applyBorder="1" applyAlignment="1">
      <alignment horizontal="right" vertical="center"/>
    </xf>
    <xf numFmtId="0" fontId="12" fillId="0" borderId="116" xfId="8" applyFont="1" applyBorder="1" applyAlignment="1">
      <alignment horizontal="right" vertical="center"/>
    </xf>
    <xf numFmtId="0" fontId="12" fillId="0" borderId="41" xfId="8" applyFont="1" applyBorder="1" applyAlignment="1">
      <alignment horizontal="right" vertical="center" wrapText="1"/>
    </xf>
    <xf numFmtId="0" fontId="12" fillId="5" borderId="8" xfId="10" applyFont="1" applyFill="1">
      <alignment vertical="center"/>
    </xf>
    <xf numFmtId="0" fontId="12" fillId="5" borderId="8" xfId="8" applyFont="1" applyFill="1" applyAlignment="1">
      <alignment horizontal="right" vertical="center"/>
    </xf>
    <xf numFmtId="0" fontId="12" fillId="5" borderId="8" xfId="8" applyFont="1" applyFill="1" applyAlignment="1">
      <alignment horizontal="right" vertical="center" wrapText="1"/>
    </xf>
    <xf numFmtId="0" fontId="3" fillId="5" borderId="8" xfId="8" applyFill="1" applyAlignment="1">
      <alignment horizontal="center" vertical="center"/>
    </xf>
    <xf numFmtId="0" fontId="41" fillId="22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2" fillId="22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5" fillId="3" borderId="39" xfId="8" applyFont="1" applyFill="1" applyBorder="1" applyAlignment="1">
      <alignment horizontal="center" vertical="center"/>
    </xf>
    <xf numFmtId="0" fontId="45" fillId="3" borderId="94" xfId="8" applyFont="1" applyFill="1" applyBorder="1" applyAlignment="1">
      <alignment horizontal="center" vertical="center"/>
    </xf>
    <xf numFmtId="0" fontId="45" fillId="0" borderId="39" xfId="8" applyFont="1" applyBorder="1" applyAlignment="1">
      <alignment horizontal="center" vertical="center"/>
    </xf>
    <xf numFmtId="0" fontId="45" fillId="0" borderId="94" xfId="8" applyFont="1" applyBorder="1" applyAlignment="1">
      <alignment horizontal="center" vertical="center"/>
    </xf>
    <xf numFmtId="0" fontId="39" fillId="3" borderId="19" xfId="8" applyFont="1" applyFill="1" applyBorder="1" applyAlignment="1">
      <alignment horizontal="center" vertical="center"/>
    </xf>
    <xf numFmtId="41" fontId="39" fillId="3" borderId="96" xfId="9" applyFont="1" applyFill="1" applyBorder="1" applyAlignment="1">
      <alignment horizontal="left" vertical="center" wrapText="1"/>
    </xf>
    <xf numFmtId="0" fontId="12" fillId="3" borderId="19" xfId="8" applyFont="1" applyFill="1" applyBorder="1" applyAlignment="1">
      <alignment horizontal="center" vertical="center"/>
    </xf>
    <xf numFmtId="0" fontId="12" fillId="3" borderId="96" xfId="8" applyFont="1" applyFill="1" applyBorder="1" applyAlignment="1">
      <alignment horizontal="center" vertical="center"/>
    </xf>
    <xf numFmtId="0" fontId="12" fillId="3" borderId="19" xfId="8" applyFont="1" applyFill="1" applyBorder="1" applyAlignment="1">
      <alignment horizontal="left" vertical="center" wrapText="1" indent="1"/>
    </xf>
    <xf numFmtId="0" fontId="12" fillId="3" borderId="100" xfId="8" applyFont="1" applyFill="1" applyBorder="1" applyAlignment="1">
      <alignment horizontal="left" vertical="center" wrapText="1" indent="1"/>
    </xf>
    <xf numFmtId="0" fontId="45" fillId="3" borderId="24" xfId="8" applyFont="1" applyFill="1" applyBorder="1" applyAlignment="1">
      <alignment horizontal="center" vertical="center"/>
    </xf>
    <xf numFmtId="0" fontId="45" fillId="3" borderId="101" xfId="8" applyFont="1" applyFill="1" applyBorder="1" applyAlignment="1">
      <alignment horizontal="center" vertical="center"/>
    </xf>
    <xf numFmtId="0" fontId="12" fillId="3" borderId="102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left" vertical="center" wrapText="1"/>
    </xf>
    <xf numFmtId="0" fontId="12" fillId="3" borderId="19" xfId="8" applyFont="1" applyFill="1" applyBorder="1" applyAlignment="1">
      <alignment horizontal="right" vertical="center"/>
    </xf>
    <xf numFmtId="0" fontId="12" fillId="3" borderId="102" xfId="8" applyFont="1" applyFill="1" applyBorder="1" applyAlignment="1">
      <alignment horizontal="right" vertical="center"/>
    </xf>
    <xf numFmtId="0" fontId="12" fillId="3" borderId="100" xfId="8" applyFont="1" applyFill="1" applyBorder="1" applyAlignment="1">
      <alignment horizontal="right" vertical="center"/>
    </xf>
    <xf numFmtId="0" fontId="12" fillId="3" borderId="24" xfId="8" applyFont="1" applyFill="1" applyBorder="1" applyAlignment="1">
      <alignment horizontal="right" vertical="center" wrapText="1"/>
    </xf>
    <xf numFmtId="0" fontId="12" fillId="3" borderId="24" xfId="8" applyFont="1" applyFill="1" applyBorder="1" applyAlignment="1">
      <alignment horizontal="right" vertical="center"/>
    </xf>
    <xf numFmtId="0" fontId="39" fillId="0" borderId="38" xfId="8" applyFont="1" applyBorder="1" applyAlignment="1">
      <alignment horizontal="center" vertical="center"/>
    </xf>
    <xf numFmtId="0" fontId="12" fillId="0" borderId="39" xfId="8" applyFont="1" applyBorder="1" applyAlignment="1">
      <alignment horizontal="right" vertical="center"/>
    </xf>
    <xf numFmtId="0" fontId="39" fillId="3" borderId="38" xfId="8" applyFont="1" applyFill="1" applyBorder="1" applyAlignment="1">
      <alignment horizontal="center" vertical="center"/>
    </xf>
    <xf numFmtId="0" fontId="12" fillId="3" borderId="8" xfId="8" applyFont="1" applyFill="1" applyAlignment="1">
      <alignment horizontal="left" vertical="center"/>
    </xf>
    <xf numFmtId="0" fontId="12" fillId="3" borderId="39" xfId="8" applyFont="1" applyFill="1" applyBorder="1" applyAlignment="1">
      <alignment horizontal="right" vertical="center"/>
    </xf>
    <xf numFmtId="0" fontId="39" fillId="3" borderId="40" xfId="8" applyFont="1" applyFill="1" applyBorder="1" applyAlignment="1">
      <alignment horizontal="center" vertical="center"/>
    </xf>
    <xf numFmtId="41" fontId="39" fillId="3" borderId="113" xfId="9" applyFont="1" applyFill="1" applyBorder="1" applyAlignment="1">
      <alignment horizontal="left" vertical="center" wrapText="1"/>
    </xf>
    <xf numFmtId="0" fontId="12" fillId="3" borderId="40" xfId="8" applyFont="1" applyFill="1" applyBorder="1" applyAlignment="1">
      <alignment horizontal="center" vertical="center"/>
    </xf>
    <xf numFmtId="0" fontId="12" fillId="3" borderId="113" xfId="8" applyFont="1" applyFill="1" applyBorder="1" applyAlignment="1">
      <alignment horizontal="center" vertical="center"/>
    </xf>
    <xf numFmtId="0" fontId="12" fillId="3" borderId="40" xfId="8" applyFont="1" applyFill="1" applyBorder="1" applyAlignment="1">
      <alignment horizontal="left" vertical="center" wrapText="1" indent="1"/>
    </xf>
    <xf numFmtId="0" fontId="12" fillId="3" borderId="115" xfId="8" applyFont="1" applyFill="1" applyBorder="1" applyAlignment="1">
      <alignment horizontal="left" vertical="center" wrapText="1" indent="1"/>
    </xf>
    <xf numFmtId="0" fontId="12" fillId="3" borderId="41" xfId="8" applyFont="1" applyFill="1" applyBorder="1" applyAlignment="1">
      <alignment horizontal="center" vertical="center"/>
    </xf>
    <xf numFmtId="0" fontId="45" fillId="3" borderId="114" xfId="8" applyFont="1" applyFill="1" applyBorder="1" applyAlignment="1">
      <alignment horizontal="center" vertical="center"/>
    </xf>
    <xf numFmtId="0" fontId="12" fillId="3" borderId="116" xfId="8" applyFont="1" applyFill="1" applyBorder="1" applyAlignment="1">
      <alignment horizontal="center" vertical="center"/>
    </xf>
    <xf numFmtId="0" fontId="12" fillId="3" borderId="6" xfId="8" applyFont="1" applyFill="1" applyBorder="1" applyAlignment="1">
      <alignment horizontal="left" vertical="center"/>
    </xf>
    <xf numFmtId="0" fontId="12" fillId="3" borderId="40" xfId="8" applyFont="1" applyFill="1" applyBorder="1" applyAlignment="1">
      <alignment horizontal="right" vertical="center"/>
    </xf>
    <xf numFmtId="0" fontId="12" fillId="3" borderId="116" xfId="8" applyFont="1" applyFill="1" applyBorder="1" applyAlignment="1">
      <alignment horizontal="right" vertical="center"/>
    </xf>
    <xf numFmtId="0" fontId="12" fillId="3" borderId="115" xfId="8" applyFont="1" applyFill="1" applyBorder="1" applyAlignment="1">
      <alignment horizontal="right" vertical="center"/>
    </xf>
    <xf numFmtId="0" fontId="12" fillId="3" borderId="41" xfId="8" applyFont="1" applyFill="1" applyBorder="1" applyAlignment="1">
      <alignment horizontal="right" vertical="center" wrapText="1"/>
    </xf>
    <xf numFmtId="0" fontId="12" fillId="3" borderId="41" xfId="8" applyFont="1" applyFill="1" applyBorder="1" applyAlignment="1">
      <alignment horizontal="right" vertical="center"/>
    </xf>
    <xf numFmtId="0" fontId="39" fillId="17" borderId="103" xfId="8" applyFont="1" applyFill="1" applyBorder="1" applyAlignment="1">
      <alignment horizontal="center" vertical="center"/>
    </xf>
    <xf numFmtId="41" fontId="39" fillId="17" borderId="93" xfId="9" applyFont="1" applyFill="1" applyBorder="1" applyAlignment="1">
      <alignment horizontal="left" vertical="center" wrapText="1"/>
    </xf>
    <xf numFmtId="0" fontId="12" fillId="17" borderId="38" xfId="8" applyFont="1" applyFill="1" applyBorder="1" applyAlignment="1">
      <alignment horizontal="center" vertical="center"/>
    </xf>
    <xf numFmtId="0" fontId="12" fillId="17" borderId="93" xfId="8" applyFont="1" applyFill="1" applyBorder="1" applyAlignment="1">
      <alignment horizontal="center" vertical="center"/>
    </xf>
    <xf numFmtId="0" fontId="12" fillId="17" borderId="38" xfId="8" applyFont="1" applyFill="1" applyBorder="1" applyAlignment="1">
      <alignment horizontal="left" vertical="center" wrapText="1" indent="1"/>
    </xf>
    <xf numFmtId="0" fontId="12" fillId="17" borderId="104" xfId="8" applyFont="1" applyFill="1" applyBorder="1" applyAlignment="1">
      <alignment horizontal="left" vertical="center" wrapText="1" indent="1"/>
    </xf>
    <xf numFmtId="0" fontId="12" fillId="17" borderId="39" xfId="8" applyFont="1" applyFill="1" applyBorder="1" applyAlignment="1">
      <alignment horizontal="center" vertical="center"/>
    </xf>
    <xf numFmtId="0" fontId="45" fillId="17" borderId="94" xfId="8" applyFont="1" applyFill="1" applyBorder="1" applyAlignment="1">
      <alignment horizontal="center" vertical="center"/>
    </xf>
    <xf numFmtId="0" fontId="12" fillId="17" borderId="95" xfId="8" applyFont="1" applyFill="1" applyBorder="1" applyAlignment="1">
      <alignment horizontal="center" vertical="center"/>
    </xf>
    <xf numFmtId="0" fontId="12" fillId="17" borderId="38" xfId="8" applyFont="1" applyFill="1" applyBorder="1" applyAlignment="1">
      <alignment horizontal="right" vertical="center"/>
    </xf>
    <xf numFmtId="0" fontId="12" fillId="17" borderId="95" xfId="8" applyFont="1" applyFill="1" applyBorder="1" applyAlignment="1">
      <alignment horizontal="right" vertical="center"/>
    </xf>
    <xf numFmtId="0" fontId="12" fillId="17" borderId="104" xfId="8" applyFont="1" applyFill="1" applyBorder="1" applyAlignment="1">
      <alignment horizontal="right" vertical="center"/>
    </xf>
    <xf numFmtId="0" fontId="12" fillId="17" borderId="39" xfId="8" applyFont="1" applyFill="1" applyBorder="1" applyAlignment="1">
      <alignment horizontal="right" vertical="center" wrapText="1"/>
    </xf>
    <xf numFmtId="0" fontId="12" fillId="17" borderId="31" xfId="8" applyFont="1" applyFill="1" applyBorder="1" applyAlignment="1">
      <alignment horizontal="right" vertical="center"/>
    </xf>
    <xf numFmtId="0" fontId="39" fillId="17" borderId="105" xfId="8" applyFont="1" applyFill="1" applyBorder="1" applyAlignment="1">
      <alignment horizontal="center" vertical="center"/>
    </xf>
    <xf numFmtId="41" fontId="39" fillId="17" borderId="106" xfId="9" applyFont="1" applyFill="1" applyBorder="1" applyAlignment="1">
      <alignment horizontal="left" vertical="center" wrapText="1"/>
    </xf>
    <xf numFmtId="0" fontId="12" fillId="17" borderId="107" xfId="8" applyFont="1" applyFill="1" applyBorder="1" applyAlignment="1">
      <alignment horizontal="center" vertical="center"/>
    </xf>
    <xf numFmtId="0" fontId="12" fillId="17" borderId="106" xfId="8" applyFont="1" applyFill="1" applyBorder="1" applyAlignment="1">
      <alignment horizontal="center" vertical="center"/>
    </xf>
    <xf numFmtId="0" fontId="12" fillId="17" borderId="107" xfId="8" applyFont="1" applyFill="1" applyBorder="1" applyAlignment="1">
      <alignment horizontal="left" vertical="center" wrapText="1" indent="1"/>
    </xf>
    <xf numFmtId="0" fontId="12" fillId="17" borderId="108" xfId="8" applyFont="1" applyFill="1" applyBorder="1" applyAlignment="1">
      <alignment horizontal="left" vertical="center" wrapText="1" indent="1"/>
    </xf>
    <xf numFmtId="0" fontId="12" fillId="17" borderId="109" xfId="8" applyFont="1" applyFill="1" applyBorder="1" applyAlignment="1">
      <alignment horizontal="center" vertical="center"/>
    </xf>
    <xf numFmtId="0" fontId="12" fillId="17" borderId="110" xfId="8" applyFont="1" applyFill="1" applyBorder="1" applyAlignment="1">
      <alignment horizontal="center" vertical="center"/>
    </xf>
    <xf numFmtId="0" fontId="12" fillId="17" borderId="111" xfId="8" applyFont="1" applyFill="1" applyBorder="1" applyAlignment="1">
      <alignment horizontal="center" vertical="center"/>
    </xf>
    <xf numFmtId="0" fontId="12" fillId="17" borderId="37" xfId="8" applyFont="1" applyFill="1" applyBorder="1" applyAlignment="1">
      <alignment horizontal="center" vertical="center"/>
    </xf>
    <xf numFmtId="0" fontId="12" fillId="17" borderId="107" xfId="8" applyFont="1" applyFill="1" applyBorder="1" applyAlignment="1">
      <alignment horizontal="right" vertical="center"/>
    </xf>
    <xf numFmtId="0" fontId="12" fillId="17" borderId="111" xfId="8" applyFont="1" applyFill="1" applyBorder="1" applyAlignment="1">
      <alignment horizontal="right" vertical="center"/>
    </xf>
    <xf numFmtId="0" fontId="12" fillId="17" borderId="108" xfId="8" applyFont="1" applyFill="1" applyBorder="1" applyAlignment="1">
      <alignment horizontal="right" vertical="center"/>
    </xf>
    <xf numFmtId="0" fontId="12" fillId="17" borderId="109" xfId="8" applyFont="1" applyFill="1" applyBorder="1" applyAlignment="1">
      <alignment horizontal="right" vertical="center" wrapText="1"/>
    </xf>
    <xf numFmtId="0" fontId="12" fillId="17" borderId="112" xfId="8" applyFont="1" applyFill="1" applyBorder="1" applyAlignment="1">
      <alignment horizontal="right" vertical="center"/>
    </xf>
    <xf numFmtId="0" fontId="0" fillId="5" borderId="8" xfId="8" applyFont="1" applyFill="1">
      <alignment vertical="center"/>
    </xf>
    <xf numFmtId="41" fontId="39" fillId="3" borderId="100" xfId="9" applyFont="1" applyFill="1" applyBorder="1" applyAlignment="1">
      <alignment horizontal="left" vertical="center" wrapText="1"/>
    </xf>
    <xf numFmtId="0" fontId="12" fillId="3" borderId="70" xfId="8" applyFont="1" applyFill="1" applyBorder="1" applyAlignment="1">
      <alignment horizontal="center" vertical="center"/>
    </xf>
    <xf numFmtId="0" fontId="12" fillId="3" borderId="24" xfId="8" applyFont="1" applyFill="1" applyBorder="1" applyAlignment="1">
      <alignment horizontal="center" vertical="center"/>
    </xf>
    <xf numFmtId="0" fontId="12" fillId="3" borderId="101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center" vertical="center"/>
    </xf>
    <xf numFmtId="0" fontId="12" fillId="3" borderId="8" xfId="8" applyFont="1" applyFill="1" applyAlignment="1">
      <alignment horizontal="center" vertical="center"/>
    </xf>
    <xf numFmtId="0" fontId="39" fillId="0" borderId="40" xfId="8" applyFont="1" applyBorder="1" applyAlignment="1">
      <alignment horizontal="center" vertical="center"/>
    </xf>
    <xf numFmtId="41" fontId="39" fillId="0" borderId="115" xfId="9" applyFont="1" applyFill="1" applyBorder="1" applyAlignment="1">
      <alignment horizontal="left" vertical="center" wrapText="1"/>
    </xf>
    <xf numFmtId="0" fontId="12" fillId="0" borderId="72" xfId="8" applyFont="1" applyBorder="1" applyAlignment="1">
      <alignment horizontal="center" vertical="center"/>
    </xf>
    <xf numFmtId="0" fontId="12" fillId="0" borderId="40" xfId="8" applyFont="1" applyBorder="1" applyAlignment="1">
      <alignment horizontal="left" vertical="center" wrapText="1" indent="1"/>
    </xf>
    <xf numFmtId="0" fontId="12" fillId="0" borderId="114" xfId="8" applyFont="1" applyBorder="1" applyAlignment="1">
      <alignment horizontal="center" vertical="center"/>
    </xf>
    <xf numFmtId="0" fontId="12" fillId="0" borderId="6" xfId="8" applyFont="1" applyBorder="1" applyAlignment="1">
      <alignment horizontal="left" vertical="center"/>
    </xf>
    <xf numFmtId="0" fontId="12" fillId="0" borderId="115" xfId="8" applyFont="1" applyBorder="1" applyAlignment="1">
      <alignment horizontal="right" vertical="center"/>
    </xf>
    <xf numFmtId="0" fontId="12" fillId="0" borderId="41" xfId="8" applyFont="1" applyBorder="1" applyAlignment="1">
      <alignment horizontal="right" vertical="center"/>
    </xf>
    <xf numFmtId="0" fontId="12" fillId="21" borderId="49" xfId="8" applyFont="1" applyFill="1" applyBorder="1" applyAlignment="1">
      <alignment horizontal="center" vertical="center"/>
    </xf>
    <xf numFmtId="41" fontId="43" fillId="10" borderId="67" xfId="11" applyFont="1" applyFill="1" applyBorder="1" applyAlignment="1">
      <alignment horizontal="center" vertical="center"/>
    </xf>
    <xf numFmtId="41" fontId="43" fillId="10" borderId="49" xfId="11" applyFont="1" applyFill="1" applyBorder="1" applyAlignment="1">
      <alignment horizontal="center" vertical="center"/>
    </xf>
    <xf numFmtId="41" fontId="43" fillId="10" borderId="121" xfId="11" applyFont="1" applyFill="1" applyBorder="1" applyAlignment="1">
      <alignment horizontal="center" vertical="center"/>
    </xf>
    <xf numFmtId="41" fontId="43" fillId="10" borderId="74" xfId="11" applyFont="1" applyFill="1" applyBorder="1" applyAlignment="1">
      <alignment horizontal="center" vertical="center"/>
    </xf>
    <xf numFmtId="41" fontId="43" fillId="10" borderId="61" xfId="11" applyFont="1" applyFill="1" applyBorder="1" applyAlignment="1">
      <alignment horizontal="center" vertical="center"/>
    </xf>
    <xf numFmtId="0" fontId="44" fillId="3" borderId="117" xfId="0" applyFont="1" applyFill="1" applyBorder="1" applyAlignment="1">
      <alignment horizontal="center" vertical="center" wrapText="1"/>
    </xf>
    <xf numFmtId="0" fontId="44" fillId="3" borderId="33" xfId="0" applyFont="1" applyFill="1" applyBorder="1" applyAlignment="1">
      <alignment horizontal="center" vertical="center" wrapText="1"/>
    </xf>
    <xf numFmtId="0" fontId="44" fillId="3" borderId="75" xfId="0" applyFont="1" applyFill="1" applyBorder="1" applyAlignment="1">
      <alignment horizontal="center" vertical="center" wrapText="1"/>
    </xf>
    <xf numFmtId="0" fontId="44" fillId="3" borderId="120" xfId="0" applyFont="1" applyFill="1" applyBorder="1" applyAlignment="1">
      <alignment horizontal="center" vertical="center" wrapText="1"/>
    </xf>
    <xf numFmtId="0" fontId="44" fillId="3" borderId="34" xfId="0" applyFont="1" applyFill="1" applyBorder="1" applyAlignment="1">
      <alignment horizontal="center" vertical="center" wrapText="1"/>
    </xf>
    <xf numFmtId="0" fontId="44" fillId="3" borderId="76" xfId="0" applyFont="1" applyFill="1" applyBorder="1" applyAlignment="1">
      <alignment horizontal="center" vertical="center" wrapText="1"/>
    </xf>
    <xf numFmtId="0" fontId="44" fillId="3" borderId="97" xfId="0" applyFont="1" applyFill="1" applyBorder="1" applyAlignment="1">
      <alignment horizontal="center" vertical="center" wrapText="1"/>
    </xf>
    <xf numFmtId="0" fontId="44" fillId="3" borderId="59" xfId="0" applyFont="1" applyFill="1" applyBorder="1" applyAlignment="1">
      <alignment horizontal="center" vertical="center" wrapText="1"/>
    </xf>
    <xf numFmtId="0" fontId="44" fillId="3" borderId="118" xfId="0" applyFont="1" applyFill="1" applyBorder="1" applyAlignment="1">
      <alignment horizontal="center" vertical="center" wrapText="1"/>
    </xf>
    <xf numFmtId="0" fontId="44" fillId="3" borderId="121" xfId="0" applyFont="1" applyFill="1" applyBorder="1" applyAlignment="1">
      <alignment horizontal="center" vertical="center" wrapText="1"/>
    </xf>
    <xf numFmtId="0" fontId="44" fillId="3" borderId="61" xfId="0" applyFont="1" applyFill="1" applyBorder="1" applyAlignment="1">
      <alignment horizontal="center" vertical="center" wrapText="1"/>
    </xf>
    <xf numFmtId="0" fontId="44" fillId="3" borderId="74" xfId="0" applyFont="1" applyFill="1" applyBorder="1" applyAlignment="1">
      <alignment horizontal="center" vertical="center" wrapText="1"/>
    </xf>
    <xf numFmtId="0" fontId="39" fillId="17" borderId="19" xfId="8" applyFont="1" applyFill="1" applyBorder="1" applyAlignment="1">
      <alignment horizontal="center" vertical="center"/>
    </xf>
    <xf numFmtId="41" fontId="39" fillId="17" borderId="100" xfId="9" applyFont="1" applyFill="1" applyBorder="1" applyAlignment="1">
      <alignment horizontal="left" vertical="center" wrapText="1"/>
    </xf>
    <xf numFmtId="0" fontId="12" fillId="17" borderId="19" xfId="8" applyFont="1" applyFill="1" applyBorder="1" applyAlignment="1">
      <alignment horizontal="center" vertical="center"/>
    </xf>
    <xf numFmtId="0" fontId="12" fillId="17" borderId="96" xfId="8" applyFont="1" applyFill="1" applyBorder="1" applyAlignment="1">
      <alignment horizontal="center" vertical="center"/>
    </xf>
    <xf numFmtId="0" fontId="12" fillId="17" borderId="101" xfId="8" applyFont="1" applyFill="1" applyBorder="1" applyAlignment="1">
      <alignment horizontal="left" vertical="center" wrapText="1" indent="1"/>
    </xf>
    <xf numFmtId="0" fontId="12" fillId="17" borderId="100" xfId="8" applyFont="1" applyFill="1" applyBorder="1" applyAlignment="1">
      <alignment horizontal="left" vertical="center" wrapText="1" indent="1"/>
    </xf>
    <xf numFmtId="0" fontId="12" fillId="17" borderId="14" xfId="8" applyFont="1" applyFill="1" applyBorder="1" applyAlignment="1">
      <alignment horizontal="center" vertical="center"/>
    </xf>
    <xf numFmtId="0" fontId="12" fillId="17" borderId="101" xfId="8" applyFont="1" applyFill="1" applyBorder="1" applyAlignment="1">
      <alignment horizontal="center" vertical="center"/>
    </xf>
    <xf numFmtId="0" fontId="12" fillId="17" borderId="102" xfId="8" applyFont="1" applyFill="1" applyBorder="1" applyAlignment="1">
      <alignment horizontal="center" vertical="center"/>
    </xf>
    <xf numFmtId="0" fontId="12" fillId="17" borderId="2" xfId="8" applyFont="1" applyFill="1" applyBorder="1" applyAlignment="1">
      <alignment horizontal="center" vertical="center"/>
    </xf>
    <xf numFmtId="0" fontId="12" fillId="17" borderId="19" xfId="8" applyFont="1" applyFill="1" applyBorder="1" applyAlignment="1">
      <alignment horizontal="right" vertical="center"/>
    </xf>
    <xf numFmtId="0" fontId="12" fillId="17" borderId="102" xfId="8" applyFont="1" applyFill="1" applyBorder="1" applyAlignment="1">
      <alignment horizontal="right" vertical="center"/>
    </xf>
    <xf numFmtId="0" fontId="12" fillId="17" borderId="100" xfId="8" applyFont="1" applyFill="1" applyBorder="1" applyAlignment="1">
      <alignment horizontal="right" vertical="center"/>
    </xf>
    <xf numFmtId="0" fontId="12" fillId="17" borderId="24" xfId="8" applyFont="1" applyFill="1" applyBorder="1" applyAlignment="1">
      <alignment horizontal="right" vertical="center" wrapText="1"/>
    </xf>
    <xf numFmtId="0" fontId="12" fillId="17" borderId="24" xfId="8" applyFont="1" applyFill="1" applyBorder="1" applyAlignment="1">
      <alignment horizontal="right" vertical="center"/>
    </xf>
    <xf numFmtId="0" fontId="39" fillId="17" borderId="38" xfId="8" applyFont="1" applyFill="1" applyBorder="1" applyAlignment="1">
      <alignment horizontal="center" vertical="center"/>
    </xf>
    <xf numFmtId="41" fontId="39" fillId="17" borderId="104" xfId="9" applyFont="1" applyFill="1" applyBorder="1" applyAlignment="1">
      <alignment horizontal="left" vertical="center" wrapText="1"/>
    </xf>
    <xf numFmtId="0" fontId="12" fillId="17" borderId="94" xfId="8" applyFont="1" applyFill="1" applyBorder="1" applyAlignment="1">
      <alignment horizontal="left" vertical="center" wrapText="1" indent="1"/>
    </xf>
    <xf numFmtId="0" fontId="12" fillId="17" borderId="9" xfId="8" applyFont="1" applyFill="1" applyBorder="1" applyAlignment="1">
      <alignment horizontal="center" vertical="center"/>
    </xf>
    <xf numFmtId="0" fontId="12" fillId="17" borderId="94" xfId="8" applyFont="1" applyFill="1" applyBorder="1" applyAlignment="1">
      <alignment horizontal="center" vertical="center"/>
    </xf>
    <xf numFmtId="0" fontId="12" fillId="17" borderId="39" xfId="8" applyFont="1" applyFill="1" applyBorder="1" applyAlignment="1">
      <alignment horizontal="right" vertical="center"/>
    </xf>
    <xf numFmtId="0" fontId="28" fillId="5" borderId="8" xfId="12" applyFont="1" applyFill="1" applyProtection="1">
      <alignment vertical="center"/>
      <protection locked="0"/>
    </xf>
    <xf numFmtId="0" fontId="28" fillId="5" borderId="8" xfId="12" applyFont="1" applyFill="1" applyAlignment="1" applyProtection="1">
      <alignment horizontal="left" vertical="center"/>
      <protection locked="0"/>
    </xf>
    <xf numFmtId="177" fontId="28" fillId="5" borderId="8" xfId="12" applyNumberFormat="1" applyFont="1" applyFill="1" applyAlignment="1" applyProtection="1">
      <alignment horizontal="left" vertical="center"/>
      <protection locked="0"/>
    </xf>
    <xf numFmtId="0" fontId="28" fillId="5" borderId="8" xfId="12" applyFont="1" applyFill="1" applyAlignment="1" applyProtection="1">
      <alignment horizontal="center" vertical="center"/>
      <protection locked="0"/>
    </xf>
    <xf numFmtId="182" fontId="13" fillId="6" borderId="128" xfId="12" applyNumberFormat="1" applyFont="1" applyFill="1" applyBorder="1" applyAlignment="1" applyProtection="1">
      <alignment horizontal="center" vertical="center"/>
      <protection locked="0"/>
    </xf>
    <xf numFmtId="182" fontId="13" fillId="6" borderId="77" xfId="12" applyNumberFormat="1" applyFont="1" applyFill="1" applyBorder="1" applyAlignment="1" applyProtection="1">
      <alignment horizontal="center" vertical="center"/>
      <protection locked="0"/>
    </xf>
    <xf numFmtId="182" fontId="13" fillId="6" borderId="78" xfId="12" applyNumberFormat="1" applyFont="1" applyFill="1" applyBorder="1" applyAlignment="1" applyProtection="1">
      <alignment horizontal="center" vertical="center"/>
      <protection locked="0"/>
    </xf>
    <xf numFmtId="182" fontId="13" fillId="6" borderId="129" xfId="12" applyNumberFormat="1" applyFont="1" applyFill="1" applyBorder="1" applyAlignment="1" applyProtection="1">
      <alignment horizontal="center" vertical="center"/>
      <protection locked="0"/>
    </xf>
    <xf numFmtId="0" fontId="13" fillId="6" borderId="79" xfId="12" applyFont="1" applyFill="1" applyBorder="1" applyProtection="1">
      <alignment vertical="center"/>
      <protection locked="0"/>
    </xf>
    <xf numFmtId="0" fontId="30" fillId="5" borderId="8" xfId="12" applyFont="1" applyFill="1" applyAlignment="1" applyProtection="1">
      <alignment horizontal="center" vertical="center"/>
      <protection locked="0"/>
    </xf>
    <xf numFmtId="0" fontId="13" fillId="6" borderId="18" xfId="12" applyFont="1" applyFill="1" applyBorder="1" applyAlignment="1" applyProtection="1">
      <alignment horizontal="center" vertical="center"/>
      <protection locked="0"/>
    </xf>
    <xf numFmtId="41" fontId="25" fillId="8" borderId="25" xfId="11" applyFont="1" applyFill="1" applyBorder="1" applyProtection="1">
      <alignment vertical="center"/>
      <protection locked="0"/>
    </xf>
    <xf numFmtId="182" fontId="17" fillId="8" borderId="14" xfId="12" applyNumberFormat="1" applyFont="1" applyFill="1" applyBorder="1">
      <alignment vertical="center"/>
    </xf>
    <xf numFmtId="0" fontId="14" fillId="8" borderId="14" xfId="12" quotePrefix="1" applyFont="1" applyFill="1" applyBorder="1" applyAlignment="1" applyProtection="1">
      <alignment horizontal="center" vertical="center"/>
      <protection locked="0"/>
    </xf>
    <xf numFmtId="182" fontId="19" fillId="8" borderId="14" xfId="12" applyNumberFormat="1" applyFont="1" applyFill="1" applyBorder="1" applyProtection="1">
      <alignment vertical="center"/>
      <protection locked="0"/>
    </xf>
    <xf numFmtId="182" fontId="19" fillId="8" borderId="73" xfId="12" applyNumberFormat="1" applyFont="1" applyFill="1" applyBorder="1" applyProtection="1">
      <alignment vertical="center"/>
      <protection locked="0"/>
    </xf>
    <xf numFmtId="182" fontId="19" fillId="8" borderId="24" xfId="12" applyNumberFormat="1" applyFont="1" applyFill="1" applyBorder="1" applyProtection="1">
      <alignment vertical="center"/>
      <protection locked="0"/>
    </xf>
    <xf numFmtId="41" fontId="14" fillId="8" borderId="63" xfId="11" applyFont="1" applyFill="1" applyBorder="1" applyProtection="1">
      <alignment vertical="center"/>
      <protection locked="0"/>
    </xf>
    <xf numFmtId="41" fontId="14" fillId="8" borderId="70" xfId="11" applyFont="1" applyFill="1" applyBorder="1" applyProtection="1">
      <alignment vertical="center"/>
      <protection locked="0"/>
    </xf>
    <xf numFmtId="0" fontId="40" fillId="5" borderId="8" xfId="12" applyFont="1" applyFill="1" applyProtection="1">
      <alignment vertical="center"/>
      <protection locked="0"/>
    </xf>
    <xf numFmtId="41" fontId="25" fillId="15" borderId="66" xfId="11" applyFont="1" applyFill="1" applyBorder="1" applyProtection="1">
      <alignment vertical="center"/>
      <protection locked="0"/>
    </xf>
    <xf numFmtId="182" fontId="17" fillId="15" borderId="13" xfId="12" applyNumberFormat="1" applyFont="1" applyFill="1" applyBorder="1">
      <alignment vertical="center"/>
    </xf>
    <xf numFmtId="0" fontId="14" fillId="15" borderId="13" xfId="12" quotePrefix="1" applyFont="1" applyFill="1" applyBorder="1" applyAlignment="1" applyProtection="1">
      <alignment horizontal="center" vertical="center"/>
      <protection locked="0"/>
    </xf>
    <xf numFmtId="182" fontId="19" fillId="15" borderId="13" xfId="12" applyNumberFormat="1" applyFont="1" applyFill="1" applyBorder="1" applyProtection="1">
      <alignment vertical="center"/>
      <protection locked="0"/>
    </xf>
    <xf numFmtId="182" fontId="19" fillId="15" borderId="82" xfId="12" applyNumberFormat="1" applyFont="1" applyFill="1" applyBorder="1" applyProtection="1">
      <alignment vertical="center"/>
      <protection locked="0"/>
    </xf>
    <xf numFmtId="182" fontId="19" fillId="15" borderId="41" xfId="12" applyNumberFormat="1" applyFont="1" applyFill="1" applyBorder="1" applyProtection="1">
      <alignment vertical="center"/>
      <protection locked="0"/>
    </xf>
    <xf numFmtId="41" fontId="14" fillId="15" borderId="64" xfId="11" applyFont="1" applyFill="1" applyBorder="1" applyProtection="1">
      <alignment vertical="center"/>
      <protection locked="0"/>
    </xf>
    <xf numFmtId="41" fontId="14" fillId="15" borderId="72" xfId="11" applyFont="1" applyFill="1" applyBorder="1" applyProtection="1">
      <alignment vertical="center"/>
      <protection locked="0"/>
    </xf>
    <xf numFmtId="177" fontId="28" fillId="5" borderId="8" xfId="12" applyNumberFormat="1" applyFont="1" applyFill="1" applyAlignment="1">
      <alignment horizontal="left" vertical="center"/>
    </xf>
    <xf numFmtId="0" fontId="48" fillId="10" borderId="8" xfId="8" applyFont="1" applyFill="1">
      <alignment vertical="center"/>
    </xf>
    <xf numFmtId="0" fontId="10" fillId="10" borderId="8" xfId="8" applyFont="1" applyFill="1">
      <alignment vertical="center"/>
    </xf>
    <xf numFmtId="0" fontId="10" fillId="10" borderId="8" xfId="8" applyFont="1" applyFill="1" applyAlignment="1">
      <alignment horizontal="right" vertical="center"/>
    </xf>
    <xf numFmtId="0" fontId="12" fillId="17" borderId="40" xfId="8" applyFont="1" applyFill="1" applyBorder="1" applyAlignment="1">
      <alignment horizontal="center" vertical="center"/>
    </xf>
    <xf numFmtId="0" fontId="12" fillId="17" borderId="113" xfId="8" applyFont="1" applyFill="1" applyBorder="1" applyAlignment="1">
      <alignment horizontal="center" vertical="center"/>
    </xf>
    <xf numFmtId="0" fontId="12" fillId="17" borderId="40" xfId="8" applyFont="1" applyFill="1" applyBorder="1" applyAlignment="1">
      <alignment horizontal="left" vertical="center" wrapText="1" indent="1"/>
    </xf>
    <xf numFmtId="0" fontId="12" fillId="17" borderId="127" xfId="8" applyFont="1" applyFill="1" applyBorder="1" applyAlignment="1">
      <alignment horizontal="left" vertical="center" wrapText="1" indent="1"/>
    </xf>
    <xf numFmtId="0" fontId="12" fillId="17" borderId="13" xfId="8" applyFont="1" applyFill="1" applyBorder="1" applyAlignment="1">
      <alignment horizontal="center" vertical="center"/>
    </xf>
    <xf numFmtId="0" fontId="12" fillId="17" borderId="114" xfId="8" applyFont="1" applyFill="1" applyBorder="1" applyAlignment="1">
      <alignment horizontal="center" vertical="center"/>
    </xf>
    <xf numFmtId="0" fontId="12" fillId="17" borderId="116" xfId="8" applyFont="1" applyFill="1" applyBorder="1" applyAlignment="1">
      <alignment horizontal="center" vertical="center"/>
    </xf>
    <xf numFmtId="0" fontId="12" fillId="17" borderId="6" xfId="8" applyFont="1" applyFill="1" applyBorder="1" applyAlignment="1">
      <alignment horizontal="center" vertical="center"/>
    </xf>
    <xf numFmtId="0" fontId="12" fillId="17" borderId="40" xfId="8" applyFont="1" applyFill="1" applyBorder="1" applyAlignment="1">
      <alignment horizontal="right" vertical="center"/>
    </xf>
    <xf numFmtId="0" fontId="12" fillId="17" borderId="116" xfId="8" applyFont="1" applyFill="1" applyBorder="1" applyAlignment="1">
      <alignment horizontal="right" vertical="center"/>
    </xf>
    <xf numFmtId="0" fontId="12" fillId="17" borderId="115" xfId="8" applyFont="1" applyFill="1" applyBorder="1" applyAlignment="1">
      <alignment horizontal="right" vertical="center"/>
    </xf>
    <xf numFmtId="0" fontId="12" fillId="17" borderId="41" xfId="8" applyFont="1" applyFill="1" applyBorder="1" applyAlignment="1">
      <alignment horizontal="right" vertical="center" wrapText="1"/>
    </xf>
    <xf numFmtId="0" fontId="12" fillId="17" borderId="41" xfId="8" applyFont="1" applyFill="1" applyBorder="1" applyAlignment="1">
      <alignment horizontal="right" vertical="center"/>
    </xf>
    <xf numFmtId="182" fontId="13" fillId="6" borderId="26" xfId="12" applyNumberFormat="1" applyFont="1" applyFill="1" applyBorder="1" applyAlignment="1" applyProtection="1">
      <alignment horizontal="center" vertical="center"/>
      <protection locked="0"/>
    </xf>
    <xf numFmtId="182" fontId="13" fillId="6" borderId="29" xfId="12" applyNumberFormat="1" applyFont="1" applyFill="1" applyBorder="1" applyAlignment="1" applyProtection="1">
      <alignment horizontal="center" vertical="center"/>
      <protection locked="0"/>
    </xf>
    <xf numFmtId="182" fontId="13" fillId="6" borderId="27" xfId="12" applyNumberFormat="1" applyFont="1" applyFill="1" applyBorder="1" applyAlignment="1" applyProtection="1">
      <alignment horizontal="center" vertical="center"/>
      <protection locked="0"/>
    </xf>
    <xf numFmtId="0" fontId="13" fillId="6" borderId="28" xfId="12" applyFont="1" applyFill="1" applyBorder="1" applyProtection="1">
      <alignment vertical="center"/>
      <protection locked="0"/>
    </xf>
    <xf numFmtId="0" fontId="13" fillId="6" borderId="130" xfId="12" applyFont="1" applyFill="1" applyBorder="1" applyProtection="1">
      <alignment vertical="center"/>
      <protection locked="0"/>
    </xf>
    <xf numFmtId="0" fontId="13" fillId="6" borderId="71" xfId="12" applyFont="1" applyFill="1" applyBorder="1" applyAlignment="1" applyProtection="1">
      <alignment horizontal="center" vertical="center"/>
      <protection locked="0"/>
    </xf>
    <xf numFmtId="0" fontId="13" fillId="10" borderId="41" xfId="11" applyNumberFormat="1" applyFont="1" applyFill="1" applyBorder="1" applyAlignment="1" applyProtection="1">
      <alignment horizontal="center" vertical="center"/>
      <protection locked="0"/>
    </xf>
    <xf numFmtId="0" fontId="18" fillId="6" borderId="28" xfId="12" applyFont="1" applyFill="1" applyBorder="1" applyAlignment="1">
      <alignment horizontal="center" vertical="center"/>
    </xf>
    <xf numFmtId="0" fontId="13" fillId="6" borderId="8" xfId="12" applyFont="1" applyFill="1" applyAlignment="1">
      <alignment horizontal="center" vertical="center"/>
    </xf>
    <xf numFmtId="41" fontId="25" fillId="0" borderId="66" xfId="11" applyFont="1" applyFill="1" applyBorder="1" applyProtection="1">
      <alignment vertical="center"/>
      <protection locked="0"/>
    </xf>
    <xf numFmtId="182" fontId="17" fillId="0" borderId="13" xfId="12" applyNumberFormat="1" applyFont="1" applyBorder="1">
      <alignment vertical="center"/>
    </xf>
    <xf numFmtId="0" fontId="14" fillId="0" borderId="13" xfId="12" quotePrefix="1" applyFont="1" applyBorder="1" applyAlignment="1" applyProtection="1">
      <alignment horizontal="center" vertical="center"/>
      <protection locked="0"/>
    </xf>
    <xf numFmtId="182" fontId="19" fillId="0" borderId="13" xfId="12" applyNumberFormat="1" applyFont="1" applyBorder="1" applyProtection="1">
      <alignment vertical="center"/>
      <protection locked="0"/>
    </xf>
    <xf numFmtId="182" fontId="19" fillId="0" borderId="82" xfId="12" applyNumberFormat="1" applyFont="1" applyBorder="1" applyProtection="1">
      <alignment vertical="center"/>
      <protection locked="0"/>
    </xf>
    <xf numFmtId="182" fontId="19" fillId="0" borderId="41" xfId="12" applyNumberFormat="1" applyFont="1" applyBorder="1" applyProtection="1">
      <alignment vertical="center"/>
      <protection locked="0"/>
    </xf>
    <xf numFmtId="41" fontId="14" fillId="0" borderId="64" xfId="11" applyFont="1" applyFill="1" applyBorder="1" applyProtection="1">
      <alignment vertical="center"/>
      <protection locked="0"/>
    </xf>
    <xf numFmtId="41" fontId="14" fillId="0" borderId="72" xfId="11" applyFont="1" applyFill="1" applyBorder="1" applyProtection="1">
      <alignment vertical="center"/>
      <protection locked="0"/>
    </xf>
    <xf numFmtId="41" fontId="25" fillId="3" borderId="131" xfId="11" applyFont="1" applyFill="1" applyBorder="1" applyProtection="1">
      <alignment vertical="center"/>
      <protection locked="0"/>
    </xf>
    <xf numFmtId="182" fontId="17" fillId="3" borderId="132" xfId="12" applyNumberFormat="1" applyFont="1" applyFill="1" applyBorder="1">
      <alignment vertical="center"/>
    </xf>
    <xf numFmtId="0" fontId="14" fillId="3" borderId="132" xfId="12" quotePrefix="1" applyFont="1" applyFill="1" applyBorder="1" applyAlignment="1" applyProtection="1">
      <alignment horizontal="center" vertical="center"/>
      <protection locked="0"/>
    </xf>
    <xf numFmtId="180" fontId="19" fillId="3" borderId="132" xfId="12" applyNumberFormat="1" applyFont="1" applyFill="1" applyBorder="1" applyProtection="1">
      <alignment vertical="center"/>
      <protection locked="0"/>
    </xf>
    <xf numFmtId="180" fontId="19" fillId="3" borderId="133" xfId="12" applyNumberFormat="1" applyFont="1" applyFill="1" applyBorder="1" applyProtection="1">
      <alignment vertical="center"/>
      <protection locked="0"/>
    </xf>
    <xf numFmtId="180" fontId="19" fillId="3" borderId="61" xfId="12" applyNumberFormat="1" applyFont="1" applyFill="1" applyBorder="1" applyProtection="1">
      <alignment vertical="center"/>
      <protection locked="0"/>
    </xf>
    <xf numFmtId="41" fontId="14" fillId="3" borderId="134" xfId="11" applyFont="1" applyFill="1" applyBorder="1" applyProtection="1">
      <alignment vertical="center"/>
      <protection locked="0"/>
    </xf>
    <xf numFmtId="41" fontId="14" fillId="3" borderId="74" xfId="11" applyFont="1" applyFill="1" applyBorder="1" applyProtection="1">
      <alignment vertical="center"/>
      <protection locked="0"/>
    </xf>
    <xf numFmtId="186" fontId="19" fillId="0" borderId="18" xfId="0" applyNumberFormat="1" applyFont="1" applyBorder="1">
      <alignment vertical="center"/>
    </xf>
    <xf numFmtId="186" fontId="19" fillId="0" borderId="9" xfId="0" applyNumberFormat="1" applyFont="1" applyBorder="1">
      <alignment vertical="center"/>
    </xf>
    <xf numFmtId="41" fontId="25" fillId="8" borderId="18" xfId="11" applyFont="1" applyFill="1" applyBorder="1" applyAlignment="1" applyProtection="1">
      <alignment horizontal="left" vertical="center"/>
      <protection locked="0"/>
    </xf>
    <xf numFmtId="41" fontId="25" fillId="0" borderId="18" xfId="11" applyFont="1" applyFill="1" applyBorder="1" applyAlignment="1" applyProtection="1">
      <alignment horizontal="left" vertical="center"/>
      <protection locked="0"/>
    </xf>
    <xf numFmtId="41" fontId="25" fillId="0" borderId="8" xfId="1" applyFont="1" applyFill="1" applyBorder="1" applyAlignment="1">
      <alignment horizontal="left" vertical="center"/>
    </xf>
    <xf numFmtId="0" fontId="13" fillId="10" borderId="39" xfId="11" applyNumberFormat="1" applyFont="1" applyFill="1" applyBorder="1" applyAlignment="1">
      <alignment horizontal="center" vertical="center"/>
    </xf>
    <xf numFmtId="181" fontId="14" fillId="0" borderId="8" xfId="0" applyNumberFormat="1" applyFont="1" applyBorder="1" applyAlignment="1">
      <alignment horizontal="center" vertical="center"/>
    </xf>
    <xf numFmtId="179" fontId="14" fillId="0" borderId="9" xfId="0" applyNumberFormat="1" applyFont="1" applyBorder="1" applyAlignment="1">
      <alignment horizontal="center" vertical="center"/>
    </xf>
    <xf numFmtId="180" fontId="14" fillId="8" borderId="14" xfId="0" applyNumberFormat="1" applyFont="1" applyFill="1" applyBorder="1" applyAlignment="1">
      <alignment horizontal="center" vertical="center"/>
    </xf>
    <xf numFmtId="180" fontId="14" fillId="0" borderId="9" xfId="0" applyNumberFormat="1" applyFont="1" applyBorder="1" applyAlignment="1">
      <alignment horizontal="center" vertical="center"/>
    </xf>
    <xf numFmtId="180" fontId="14" fillId="8" borderId="9" xfId="0" applyNumberFormat="1" applyFont="1" applyFill="1" applyBorder="1" applyAlignment="1">
      <alignment horizontal="center" vertical="center"/>
    </xf>
    <xf numFmtId="180" fontId="14" fillId="8" borderId="2" xfId="0" applyNumberFormat="1" applyFont="1" applyFill="1" applyBorder="1" applyAlignment="1">
      <alignment horizontal="center" vertical="center"/>
    </xf>
    <xf numFmtId="180" fontId="14" fillId="0" borderId="8" xfId="0" applyNumberFormat="1" applyFont="1" applyBorder="1" applyAlignment="1">
      <alignment horizontal="center" vertical="center"/>
    </xf>
    <xf numFmtId="180" fontId="14" fillId="8" borderId="8" xfId="0" applyNumberFormat="1" applyFont="1" applyFill="1" applyBorder="1" applyAlignment="1">
      <alignment horizontal="center" vertical="center"/>
    </xf>
    <xf numFmtId="185" fontId="14" fillId="17" borderId="9" xfId="0" applyNumberFormat="1" applyFont="1" applyFill="1" applyBorder="1" applyAlignment="1">
      <alignment horizontal="center" vertical="center"/>
    </xf>
    <xf numFmtId="179" fontId="14" fillId="17" borderId="14" xfId="0" applyNumberFormat="1" applyFont="1" applyFill="1" applyBorder="1" applyAlignment="1">
      <alignment horizontal="center" vertical="center"/>
    </xf>
    <xf numFmtId="179" fontId="14" fillId="17" borderId="9" xfId="0" applyNumberFormat="1" applyFont="1" applyFill="1" applyBorder="1" applyAlignment="1">
      <alignment horizontal="center" vertical="center"/>
    </xf>
    <xf numFmtId="180" fontId="14" fillId="17" borderId="14" xfId="0" applyNumberFormat="1" applyFont="1" applyFill="1" applyBorder="1" applyAlignment="1">
      <alignment horizontal="center" vertical="center"/>
    </xf>
    <xf numFmtId="180" fontId="14" fillId="17" borderId="9" xfId="0" applyNumberFormat="1" applyFont="1" applyFill="1" applyBorder="1" applyAlignment="1">
      <alignment horizontal="center" vertical="center"/>
    </xf>
    <xf numFmtId="180" fontId="14" fillId="0" borderId="13" xfId="0" applyNumberFormat="1" applyFont="1" applyBorder="1" applyAlignment="1">
      <alignment horizontal="center" vertical="center"/>
    </xf>
    <xf numFmtId="179" fontId="14" fillId="17" borderId="2" xfId="0" applyNumberFormat="1" applyFont="1" applyFill="1" applyBorder="1" applyAlignment="1">
      <alignment horizontal="center" vertical="center"/>
    </xf>
    <xf numFmtId="179" fontId="14" fillId="0" borderId="8" xfId="0" applyNumberFormat="1" applyFont="1" applyBorder="1" applyAlignment="1">
      <alignment horizontal="center" vertical="center"/>
    </xf>
    <xf numFmtId="179" fontId="14" fillId="17" borderId="8" xfId="0" applyNumberFormat="1" applyFont="1" applyFill="1" applyBorder="1" applyAlignment="1">
      <alignment horizontal="center" vertical="center"/>
    </xf>
    <xf numFmtId="180" fontId="14" fillId="17" borderId="2" xfId="0" applyNumberFormat="1" applyFont="1" applyFill="1" applyBorder="1" applyAlignment="1">
      <alignment horizontal="center" vertical="center"/>
    </xf>
    <xf numFmtId="180" fontId="14" fillId="17" borderId="8" xfId="0" applyNumberFormat="1" applyFont="1" applyFill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0" fontId="14" fillId="17" borderId="13" xfId="0" applyNumberFormat="1" applyFont="1" applyFill="1" applyBorder="1" applyAlignment="1">
      <alignment horizontal="center" vertical="center"/>
    </xf>
    <xf numFmtId="180" fontId="14" fillId="17" borderId="6" xfId="0" applyNumberFormat="1" applyFont="1" applyFill="1" applyBorder="1" applyAlignment="1">
      <alignment horizontal="center" vertical="center"/>
    </xf>
    <xf numFmtId="182" fontId="14" fillId="8" borderId="9" xfId="0" applyNumberFormat="1" applyFont="1" applyFill="1" applyBorder="1" applyAlignment="1">
      <alignment horizontal="center" vertical="center"/>
    </xf>
    <xf numFmtId="182" fontId="14" fillId="0" borderId="9" xfId="0" applyNumberFormat="1" applyFont="1" applyBorder="1" applyAlignment="1">
      <alignment horizontal="center" vertical="center"/>
    </xf>
    <xf numFmtId="182" fontId="14" fillId="17" borderId="14" xfId="0" applyNumberFormat="1" applyFont="1" applyFill="1" applyBorder="1" applyAlignment="1">
      <alignment horizontal="center" vertical="center"/>
    </xf>
    <xf numFmtId="182" fontId="14" fillId="17" borderId="9" xfId="0" applyNumberFormat="1" applyFont="1" applyFill="1" applyBorder="1" applyAlignment="1">
      <alignment horizontal="center" vertical="center"/>
    </xf>
    <xf numFmtId="182" fontId="14" fillId="17" borderId="13" xfId="0" applyNumberFormat="1" applyFont="1" applyFill="1" applyBorder="1" applyAlignment="1">
      <alignment horizontal="center" vertical="center"/>
    </xf>
    <xf numFmtId="182" fontId="14" fillId="0" borderId="13" xfId="0" applyNumberFormat="1" applyFont="1" applyBorder="1" applyAlignment="1">
      <alignment horizontal="center" vertical="center"/>
    </xf>
    <xf numFmtId="180" fontId="2" fillId="5" borderId="0" xfId="0" applyNumberFormat="1" applyFont="1" applyFill="1" applyAlignment="1" applyProtection="1">
      <alignment horizontal="left" vertical="center"/>
      <protection locked="0"/>
    </xf>
    <xf numFmtId="179" fontId="14" fillId="0" borderId="13" xfId="0" applyNumberFormat="1" applyFont="1" applyBorder="1" applyAlignment="1">
      <alignment horizontal="center" vertical="center"/>
    </xf>
    <xf numFmtId="179" fontId="14" fillId="0" borderId="6" xfId="0" applyNumberFormat="1" applyFont="1" applyBorder="1" applyAlignment="1">
      <alignment horizontal="center" vertical="center"/>
    </xf>
    <xf numFmtId="0" fontId="14" fillId="8" borderId="70" xfId="1" applyNumberFormat="1" applyFont="1" applyFill="1" applyBorder="1" applyAlignment="1">
      <alignment horizontal="left" vertical="center"/>
    </xf>
    <xf numFmtId="0" fontId="14" fillId="0" borderId="71" xfId="1" applyNumberFormat="1" applyFont="1" applyFill="1" applyBorder="1" applyAlignment="1">
      <alignment horizontal="left" vertical="center"/>
    </xf>
    <xf numFmtId="0" fontId="14" fillId="8" borderId="71" xfId="1" applyNumberFormat="1" applyFont="1" applyFill="1" applyBorder="1" applyAlignment="1">
      <alignment horizontal="left" vertical="center"/>
    </xf>
    <xf numFmtId="0" fontId="14" fillId="17" borderId="70" xfId="1" applyNumberFormat="1" applyFont="1" applyFill="1" applyBorder="1" applyAlignment="1">
      <alignment horizontal="left" vertical="center"/>
    </xf>
    <xf numFmtId="0" fontId="14" fillId="17" borderId="71" xfId="1" applyNumberFormat="1" applyFont="1" applyFill="1" applyBorder="1" applyAlignment="1">
      <alignment horizontal="left" vertical="center" wrapText="1"/>
    </xf>
    <xf numFmtId="0" fontId="14" fillId="0" borderId="72" xfId="1" applyNumberFormat="1" applyFont="1" applyFill="1" applyBorder="1" applyAlignment="1">
      <alignment horizontal="left" vertical="center" wrapText="1"/>
    </xf>
    <xf numFmtId="0" fontId="14" fillId="0" borderId="71" xfId="1" applyNumberFormat="1" applyFont="1" applyFill="1" applyBorder="1" applyAlignment="1">
      <alignment horizontal="left" vertical="center" wrapText="1"/>
    </xf>
    <xf numFmtId="0" fontId="14" fillId="17" borderId="72" xfId="1" applyNumberFormat="1" applyFont="1" applyFill="1" applyBorder="1" applyAlignment="1">
      <alignment horizontal="left" vertical="center" wrapText="1"/>
    </xf>
    <xf numFmtId="180" fontId="14" fillId="8" borderId="24" xfId="0" applyNumberFormat="1" applyFont="1" applyFill="1" applyBorder="1" applyAlignment="1">
      <alignment horizontal="center" vertical="center"/>
    </xf>
    <xf numFmtId="180" fontId="14" fillId="0" borderId="39" xfId="0" applyNumberFormat="1" applyFont="1" applyBorder="1" applyAlignment="1">
      <alignment horizontal="center" vertical="center"/>
    </xf>
    <xf numFmtId="180" fontId="14" fillId="8" borderId="39" xfId="0" applyNumberFormat="1" applyFont="1" applyFill="1" applyBorder="1" applyAlignment="1">
      <alignment horizontal="center" vertical="center"/>
    </xf>
    <xf numFmtId="180" fontId="14" fillId="17" borderId="24" xfId="0" applyNumberFormat="1" applyFont="1" applyFill="1" applyBorder="1" applyAlignment="1">
      <alignment horizontal="center" vertical="center"/>
    </xf>
    <xf numFmtId="180" fontId="14" fillId="17" borderId="39" xfId="0" applyNumberFormat="1" applyFont="1" applyFill="1" applyBorder="1" applyAlignment="1">
      <alignment horizontal="center" vertical="center"/>
    </xf>
    <xf numFmtId="180" fontId="14" fillId="0" borderId="41" xfId="0" applyNumberFormat="1" applyFont="1" applyBorder="1" applyAlignment="1">
      <alignment horizontal="center" vertical="center"/>
    </xf>
    <xf numFmtId="179" fontId="14" fillId="17" borderId="39" xfId="0" applyNumberFormat="1" applyFont="1" applyFill="1" applyBorder="1" applyAlignment="1">
      <alignment horizontal="center" vertical="center"/>
    </xf>
    <xf numFmtId="179" fontId="14" fillId="0" borderId="41" xfId="0" applyNumberFormat="1" applyFont="1" applyBorder="1" applyAlignment="1">
      <alignment horizontal="center" vertical="center"/>
    </xf>
    <xf numFmtId="180" fontId="14" fillId="17" borderId="41" xfId="0" applyNumberFormat="1" applyFont="1" applyFill="1" applyBorder="1" applyAlignment="1">
      <alignment horizontal="center" vertical="center"/>
    </xf>
    <xf numFmtId="0" fontId="14" fillId="17" borderId="71" xfId="1" applyNumberFormat="1" applyFont="1" applyFill="1" applyBorder="1" applyAlignment="1">
      <alignment horizontal="left" vertical="center"/>
    </xf>
    <xf numFmtId="0" fontId="13" fillId="10" borderId="35" xfId="1" applyNumberFormat="1" applyFont="1" applyFill="1" applyBorder="1" applyAlignment="1">
      <alignment horizontal="center" vertical="center"/>
    </xf>
    <xf numFmtId="182" fontId="15" fillId="8" borderId="14" xfId="0" quotePrefix="1" applyNumberFormat="1" applyFont="1" applyFill="1" applyBorder="1" applyAlignment="1">
      <alignment horizontal="center" vertical="center"/>
    </xf>
    <xf numFmtId="182" fontId="14" fillId="8" borderId="14" xfId="0" applyNumberFormat="1" applyFont="1" applyFill="1" applyBorder="1" applyAlignment="1">
      <alignment horizontal="center" vertical="center"/>
    </xf>
    <xf numFmtId="0" fontId="15" fillId="8" borderId="13" xfId="0" quotePrefix="1" applyFont="1" applyFill="1" applyBorder="1" applyAlignment="1">
      <alignment horizontal="center" vertical="center"/>
    </xf>
    <xf numFmtId="182" fontId="14" fillId="8" borderId="13" xfId="0" applyNumberFormat="1" applyFont="1" applyFill="1" applyBorder="1" applyAlignment="1">
      <alignment horizontal="center" vertical="center"/>
    </xf>
    <xf numFmtId="180" fontId="14" fillId="8" borderId="13" xfId="0" applyNumberFormat="1" applyFont="1" applyFill="1" applyBorder="1" applyAlignment="1">
      <alignment horizontal="center" vertical="center"/>
    </xf>
    <xf numFmtId="181" fontId="14" fillId="8" borderId="6" xfId="0" applyNumberFormat="1" applyFont="1" applyFill="1" applyBorder="1" applyAlignment="1">
      <alignment horizontal="center" vertical="center"/>
    </xf>
    <xf numFmtId="0" fontId="14" fillId="8" borderId="72" xfId="1" applyNumberFormat="1" applyFont="1" applyFill="1" applyBorder="1" applyAlignment="1">
      <alignment horizontal="left" vertical="center"/>
    </xf>
    <xf numFmtId="184" fontId="15" fillId="0" borderId="9" xfId="0" quotePrefix="1" applyNumberFormat="1" applyFont="1" applyBorder="1" applyAlignment="1">
      <alignment horizontal="center" vertical="center"/>
    </xf>
    <xf numFmtId="0" fontId="2" fillId="0" borderId="62" xfId="0" applyFont="1" applyBorder="1" applyAlignment="1" applyProtection="1">
      <alignment horizontal="center" vertical="center"/>
      <protection locked="0"/>
    </xf>
    <xf numFmtId="0" fontId="2" fillId="0" borderId="71" xfId="0" applyFont="1" applyBorder="1" applyProtection="1">
      <alignment vertical="center"/>
      <protection locked="0"/>
    </xf>
    <xf numFmtId="0" fontId="14" fillId="8" borderId="70" xfId="1" quotePrefix="1" applyNumberFormat="1" applyFont="1" applyFill="1" applyBorder="1" applyAlignment="1">
      <alignment horizontal="left" vertical="center"/>
    </xf>
    <xf numFmtId="180" fontId="14" fillId="0" borderId="39" xfId="0" quotePrefix="1" applyNumberFormat="1" applyFont="1" applyBorder="1" applyAlignment="1">
      <alignment horizontal="center" vertical="center"/>
    </xf>
    <xf numFmtId="180" fontId="14" fillId="17" borderId="39" xfId="0" quotePrefix="1" applyNumberFormat="1" applyFont="1" applyFill="1" applyBorder="1" applyAlignment="1">
      <alignment horizontal="center" vertical="center"/>
    </xf>
    <xf numFmtId="180" fontId="14" fillId="17" borderId="24" xfId="0" quotePrefix="1" applyNumberFormat="1" applyFont="1" applyFill="1" applyBorder="1" applyAlignment="1">
      <alignment horizontal="center" vertical="center"/>
    </xf>
    <xf numFmtId="180" fontId="14" fillId="8" borderId="41" xfId="0" quotePrefix="1" applyNumberFormat="1" applyFont="1" applyFill="1" applyBorder="1" applyAlignment="1">
      <alignment horizontal="center" vertical="center"/>
    </xf>
    <xf numFmtId="180" fontId="14" fillId="8" borderId="39" xfId="0" quotePrefix="1" applyNumberFormat="1" applyFont="1" applyFill="1" applyBorder="1" applyAlignment="1">
      <alignment horizontal="center" vertical="center"/>
    </xf>
    <xf numFmtId="0" fontId="14" fillId="0" borderId="9" xfId="12" applyFont="1" applyBorder="1" applyAlignment="1" applyProtection="1">
      <alignment horizontal="center" vertical="center"/>
      <protection locked="0"/>
    </xf>
    <xf numFmtId="176" fontId="19" fillId="0" borderId="11" xfId="12" applyNumberFormat="1" applyFont="1" applyBorder="1" applyAlignment="1" applyProtection="1">
      <alignment horizontal="right" vertical="center"/>
      <protection locked="0"/>
    </xf>
    <xf numFmtId="176" fontId="19" fillId="0" borderId="39" xfId="12" applyNumberFormat="1" applyFont="1" applyBorder="1" applyAlignment="1" applyProtection="1">
      <alignment horizontal="right" vertical="center"/>
      <protection locked="0"/>
    </xf>
    <xf numFmtId="176" fontId="19" fillId="0" borderId="18" xfId="12" applyNumberFormat="1" applyFont="1" applyBorder="1" applyAlignment="1" applyProtection="1">
      <alignment horizontal="right" vertical="center"/>
      <protection locked="0"/>
    </xf>
    <xf numFmtId="41" fontId="25" fillId="23" borderId="18" xfId="11" applyFont="1" applyFill="1" applyBorder="1" applyAlignment="1" applyProtection="1">
      <alignment horizontal="left" vertical="center"/>
      <protection locked="0"/>
    </xf>
    <xf numFmtId="0" fontId="14" fillId="23" borderId="9" xfId="12" applyFont="1" applyFill="1" applyBorder="1" applyAlignment="1" applyProtection="1">
      <alignment horizontal="center" vertical="center"/>
      <protection locked="0"/>
    </xf>
    <xf numFmtId="176" fontId="19" fillId="23" borderId="11" xfId="12" applyNumberFormat="1" applyFont="1" applyFill="1" applyBorder="1" applyAlignment="1" applyProtection="1">
      <alignment horizontal="right" vertical="center"/>
      <protection locked="0"/>
    </xf>
    <xf numFmtId="176" fontId="19" fillId="23" borderId="39" xfId="12" applyNumberFormat="1" applyFont="1" applyFill="1" applyBorder="1" applyAlignment="1" applyProtection="1">
      <alignment horizontal="right" vertical="center"/>
      <protection locked="0"/>
    </xf>
    <xf numFmtId="176" fontId="19" fillId="23" borderId="18" xfId="12" applyNumberFormat="1" applyFont="1" applyFill="1" applyBorder="1" applyAlignment="1" applyProtection="1">
      <alignment horizontal="right" vertical="center"/>
      <protection locked="0"/>
    </xf>
    <xf numFmtId="41" fontId="25" fillId="17" borderId="62" xfId="1" applyFont="1" applyFill="1" applyBorder="1" applyAlignment="1">
      <alignment horizontal="left" vertical="center"/>
    </xf>
    <xf numFmtId="41" fontId="15" fillId="8" borderId="16" xfId="1" applyFont="1" applyFill="1" applyBorder="1" applyAlignment="1">
      <alignment vertical="center" wrapText="1"/>
    </xf>
    <xf numFmtId="41" fontId="14" fillId="8" borderId="9" xfId="1" applyFont="1" applyFill="1" applyBorder="1" applyAlignment="1" applyProtection="1">
      <alignment horizontal="left" vertical="center"/>
      <protection locked="0"/>
    </xf>
    <xf numFmtId="41" fontId="14" fillId="0" borderId="9" xfId="1" applyFont="1" applyFill="1" applyBorder="1" applyAlignment="1" applyProtection="1">
      <alignment horizontal="left" vertical="center"/>
      <protection locked="0"/>
    </xf>
    <xf numFmtId="41" fontId="15" fillId="17" borderId="15" xfId="1" applyFont="1" applyFill="1" applyBorder="1" applyAlignment="1">
      <alignment horizontal="left" vertical="center"/>
    </xf>
    <xf numFmtId="41" fontId="15" fillId="17" borderId="16" xfId="1" applyFont="1" applyFill="1" applyBorder="1" applyAlignment="1">
      <alignment horizontal="left" vertical="center"/>
    </xf>
    <xf numFmtId="41" fontId="15" fillId="0" borderId="17" xfId="1" applyFont="1" applyFill="1" applyBorder="1" applyAlignment="1">
      <alignment horizontal="left" vertical="center"/>
    </xf>
    <xf numFmtId="41" fontId="14" fillId="23" borderId="9" xfId="1" applyFont="1" applyFill="1" applyBorder="1" applyAlignment="1" applyProtection="1">
      <alignment horizontal="left" vertical="center"/>
      <protection locked="0"/>
    </xf>
    <xf numFmtId="41" fontId="15" fillId="0" borderId="16" xfId="1" applyFont="1" applyFill="1" applyBorder="1" applyAlignment="1">
      <alignment horizontal="left" vertical="center"/>
    </xf>
    <xf numFmtId="186" fontId="17" fillId="0" borderId="9" xfId="0" applyNumberFormat="1" applyFont="1" applyFill="1" applyBorder="1" applyAlignment="1">
      <alignment horizontal="right" vertical="center"/>
    </xf>
    <xf numFmtId="184" fontId="15" fillId="0" borderId="9" xfId="0" applyNumberFormat="1" applyFont="1" applyFill="1" applyBorder="1" applyAlignment="1">
      <alignment horizontal="center" vertical="center"/>
    </xf>
    <xf numFmtId="184" fontId="19" fillId="0" borderId="9" xfId="0" applyNumberFormat="1" applyFont="1" applyFill="1" applyBorder="1">
      <alignment vertical="center"/>
    </xf>
    <xf numFmtId="184" fontId="19" fillId="0" borderId="8" xfId="0" applyNumberFormat="1" applyFont="1" applyFill="1" applyBorder="1">
      <alignment vertical="center"/>
    </xf>
    <xf numFmtId="41" fontId="14" fillId="0" borderId="9" xfId="11" applyFont="1" applyFill="1" applyBorder="1" applyAlignment="1" applyProtection="1">
      <alignment horizontal="left" vertical="center"/>
      <protection locked="0"/>
    </xf>
    <xf numFmtId="41" fontId="25" fillId="8" borderId="80" xfId="11" applyFont="1" applyFill="1" applyBorder="1" applyAlignment="1" applyProtection="1">
      <alignment horizontal="left" vertical="center"/>
      <protection locked="0"/>
    </xf>
    <xf numFmtId="184" fontId="15" fillId="8" borderId="9" xfId="0" applyNumberFormat="1" applyFont="1" applyFill="1" applyBorder="1" applyAlignment="1">
      <alignment horizontal="center" vertical="center"/>
    </xf>
    <xf numFmtId="41" fontId="14" fillId="8" borderId="12" xfId="11" applyFont="1" applyFill="1" applyBorder="1" applyAlignment="1" applyProtection="1">
      <alignment horizontal="left" vertical="center"/>
      <protection locked="0"/>
    </xf>
    <xf numFmtId="41" fontId="14" fillId="8" borderId="9" xfId="11" applyFont="1" applyFill="1" applyBorder="1" applyAlignment="1" applyProtection="1">
      <alignment horizontal="left" vertical="center"/>
      <protection locked="0"/>
    </xf>
    <xf numFmtId="184" fontId="19" fillId="17" borderId="9" xfId="0" applyNumberFormat="1" applyFont="1" applyFill="1" applyBorder="1">
      <alignment vertical="center"/>
    </xf>
    <xf numFmtId="176" fontId="15" fillId="0" borderId="9" xfId="0" applyNumberFormat="1" applyFont="1" applyBorder="1" applyAlignment="1">
      <alignment horizontal="center" vertical="center"/>
    </xf>
    <xf numFmtId="178" fontId="19" fillId="0" borderId="8" xfId="0" applyNumberFormat="1" applyFont="1" applyFill="1" applyBorder="1">
      <alignment vertical="center"/>
    </xf>
    <xf numFmtId="179" fontId="19" fillId="0" borderId="8" xfId="0" applyNumberFormat="1" applyFont="1" applyFill="1" applyBorder="1">
      <alignment vertical="center"/>
    </xf>
    <xf numFmtId="0" fontId="13" fillId="10" borderId="59" xfId="11" applyNumberFormat="1" applyFont="1" applyFill="1" applyBorder="1" applyAlignment="1" applyProtection="1">
      <alignment horizontal="center" vertical="center"/>
      <protection locked="0"/>
    </xf>
    <xf numFmtId="0" fontId="15" fillId="0" borderId="9" xfId="0" applyFont="1" applyFill="1" applyBorder="1" applyAlignment="1">
      <alignment horizontal="center" vertical="center"/>
    </xf>
    <xf numFmtId="176" fontId="19" fillId="0" borderId="9" xfId="0" applyNumberFormat="1" applyFont="1" applyFill="1" applyBorder="1">
      <alignment vertical="center"/>
    </xf>
    <xf numFmtId="176" fontId="19" fillId="0" borderId="8" xfId="0" applyNumberFormat="1" applyFont="1" applyFill="1" applyBorder="1">
      <alignment vertical="center"/>
    </xf>
    <xf numFmtId="41" fontId="25" fillId="0" borderId="62" xfId="1" applyFont="1" applyFill="1" applyBorder="1" applyAlignment="1">
      <alignment horizontal="left" vertical="center"/>
    </xf>
    <xf numFmtId="182" fontId="19" fillId="0" borderId="8" xfId="0" applyNumberFormat="1" applyFont="1" applyFill="1" applyBorder="1">
      <alignment vertical="center"/>
    </xf>
    <xf numFmtId="182" fontId="17" fillId="0" borderId="9" xfId="0" applyNumberFormat="1" applyFont="1" applyFill="1" applyBorder="1" applyAlignment="1">
      <alignment horizontal="right" vertical="center"/>
    </xf>
    <xf numFmtId="178" fontId="15" fillId="0" borderId="9" xfId="0" applyNumberFormat="1" applyFont="1" applyBorder="1" applyAlignment="1">
      <alignment horizontal="center" vertical="center"/>
    </xf>
    <xf numFmtId="178" fontId="19" fillId="0" borderId="8" xfId="0" applyNumberFormat="1" applyFont="1" applyBorder="1">
      <alignment vertical="center"/>
    </xf>
    <xf numFmtId="182" fontId="15" fillId="0" borderId="9" xfId="0" applyNumberFormat="1" applyFont="1" applyFill="1" applyBorder="1" applyAlignment="1">
      <alignment horizontal="center" vertical="center"/>
    </xf>
    <xf numFmtId="41" fontId="25" fillId="8" borderId="8" xfId="1" applyFont="1" applyFill="1" applyBorder="1" applyAlignment="1">
      <alignment horizontal="left" vertical="center"/>
    </xf>
    <xf numFmtId="41" fontId="25" fillId="17" borderId="8" xfId="1" applyFont="1" applyFill="1" applyBorder="1" applyAlignment="1">
      <alignment horizontal="left" vertical="center"/>
    </xf>
    <xf numFmtId="41" fontId="25" fillId="0" borderId="6" xfId="1" applyFont="1" applyFill="1" applyBorder="1" applyAlignment="1">
      <alignment horizontal="left" vertical="center"/>
    </xf>
    <xf numFmtId="182" fontId="15" fillId="17" borderId="9" xfId="0" quotePrefix="1" applyNumberFormat="1" applyFont="1" applyFill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182" fontId="19" fillId="0" borderId="6" xfId="0" applyNumberFormat="1" applyFont="1" applyBorder="1">
      <alignment vertical="center"/>
    </xf>
    <xf numFmtId="41" fontId="11" fillId="17" borderId="57" xfId="1" applyFont="1" applyFill="1" applyBorder="1" applyAlignment="1">
      <alignment horizontal="left" vertical="center"/>
    </xf>
    <xf numFmtId="178" fontId="15" fillId="17" borderId="13" xfId="0" applyNumberFormat="1" applyFont="1" applyFill="1" applyBorder="1" applyAlignment="1">
      <alignment horizontal="center" vertical="center"/>
    </xf>
    <xf numFmtId="178" fontId="19" fillId="17" borderId="6" xfId="0" applyNumberFormat="1" applyFont="1" applyFill="1" applyBorder="1">
      <alignment vertical="center"/>
    </xf>
    <xf numFmtId="41" fontId="15" fillId="17" borderId="17" xfId="1" applyFont="1" applyFill="1" applyBorder="1">
      <alignment vertical="center"/>
    </xf>
    <xf numFmtId="0" fontId="13" fillId="7" borderId="121" xfId="1" applyNumberFormat="1" applyFont="1" applyFill="1" applyBorder="1" applyAlignment="1">
      <alignment horizontal="center" vertical="center"/>
    </xf>
    <xf numFmtId="0" fontId="13" fillId="7" borderId="120" xfId="1" applyNumberFormat="1" applyFont="1" applyFill="1" applyBorder="1" applyAlignment="1">
      <alignment horizontal="center" vertical="center"/>
    </xf>
    <xf numFmtId="0" fontId="13" fillId="7" borderId="97" xfId="1" applyNumberFormat="1" applyFont="1" applyFill="1" applyBorder="1" applyAlignment="1">
      <alignment horizontal="center" vertical="center"/>
    </xf>
    <xf numFmtId="0" fontId="13" fillId="7" borderId="92" xfId="1" applyNumberFormat="1" applyFont="1" applyFill="1" applyBorder="1" applyAlignment="1">
      <alignment horizontal="center" vertical="center"/>
    </xf>
    <xf numFmtId="0" fontId="14" fillId="17" borderId="70" xfId="1" quotePrefix="1" applyNumberFormat="1" applyFont="1" applyFill="1" applyBorder="1" applyAlignment="1">
      <alignment horizontal="left" vertical="center"/>
    </xf>
    <xf numFmtId="0" fontId="14" fillId="17" borderId="71" xfId="1" quotePrefix="1" applyNumberFormat="1" applyFont="1" applyFill="1" applyBorder="1" applyAlignment="1">
      <alignment horizontal="left" vertical="center" wrapText="1"/>
    </xf>
    <xf numFmtId="0" fontId="14" fillId="0" borderId="71" xfId="1" quotePrefix="1" applyNumberFormat="1" applyFont="1" applyFill="1" applyBorder="1" applyAlignment="1">
      <alignment horizontal="left" vertical="center" wrapText="1"/>
    </xf>
    <xf numFmtId="0" fontId="14" fillId="0" borderId="71" xfId="1" quotePrefix="1" applyNumberFormat="1" applyFont="1" applyFill="1" applyBorder="1" applyAlignment="1">
      <alignment horizontal="left" vertical="center"/>
    </xf>
    <xf numFmtId="0" fontId="15" fillId="0" borderId="9" xfId="0" quotePrefix="1" applyFont="1" applyFill="1" applyBorder="1" applyAlignment="1">
      <alignment horizontal="center" vertical="center"/>
    </xf>
    <xf numFmtId="182" fontId="14" fillId="0" borderId="9" xfId="0" applyNumberFormat="1" applyFont="1" applyFill="1" applyBorder="1" applyAlignment="1">
      <alignment horizontal="center" vertical="center"/>
    </xf>
    <xf numFmtId="179" fontId="14" fillId="0" borderId="9" xfId="0" applyNumberFormat="1" applyFont="1" applyFill="1" applyBorder="1" applyAlignment="1">
      <alignment horizontal="center" vertical="center"/>
    </xf>
    <xf numFmtId="179" fontId="14" fillId="0" borderId="8" xfId="0" applyNumberFormat="1" applyFont="1" applyFill="1" applyBorder="1" applyAlignment="1">
      <alignment horizontal="center" vertical="center"/>
    </xf>
    <xf numFmtId="180" fontId="14" fillId="0" borderId="39" xfId="0" quotePrefix="1" applyNumberFormat="1" applyFont="1" applyFill="1" applyBorder="1" applyAlignment="1">
      <alignment horizontal="center" vertical="center"/>
    </xf>
    <xf numFmtId="178" fontId="14" fillId="0" borderId="8" xfId="0" applyNumberFormat="1" applyFont="1" applyBorder="1" applyAlignment="1">
      <alignment horizontal="center" vertical="center"/>
    </xf>
    <xf numFmtId="41" fontId="14" fillId="0" borderId="16" xfId="11" applyFont="1" applyBorder="1" applyAlignment="1">
      <alignment horizontal="left" vertical="center"/>
    </xf>
    <xf numFmtId="41" fontId="14" fillId="8" borderId="16" xfId="11" applyFont="1" applyFill="1" applyBorder="1" applyAlignment="1">
      <alignment horizontal="left" vertical="center"/>
    </xf>
    <xf numFmtId="41" fontId="14" fillId="8" borderId="17" xfId="11" applyFont="1" applyFill="1" applyBorder="1" applyAlignment="1">
      <alignment horizontal="left" vertical="center"/>
    </xf>
    <xf numFmtId="186" fontId="19" fillId="0" borderId="8" xfId="0" applyNumberFormat="1" applyFont="1" applyFill="1" applyBorder="1">
      <alignment vertical="center"/>
    </xf>
    <xf numFmtId="0" fontId="15" fillId="8" borderId="15" xfId="1" applyNumberFormat="1" applyFont="1" applyFill="1" applyBorder="1" applyAlignment="1">
      <alignment horizontal="left" vertical="center"/>
    </xf>
    <xf numFmtId="183" fontId="15" fillId="8" borderId="16" xfId="1" applyNumberFormat="1" applyFont="1" applyFill="1" applyBorder="1" applyAlignment="1">
      <alignment horizontal="left" vertical="center"/>
    </xf>
    <xf numFmtId="183" fontId="15" fillId="0" borderId="17" xfId="1" applyNumberFormat="1" applyFont="1" applyFill="1" applyBorder="1" applyAlignment="1">
      <alignment horizontal="left" vertical="center"/>
    </xf>
    <xf numFmtId="0" fontId="15" fillId="0" borderId="16" xfId="1" applyNumberFormat="1" applyFont="1" applyFill="1" applyBorder="1" applyAlignment="1">
      <alignment horizontal="left" vertical="center"/>
    </xf>
    <xf numFmtId="0" fontId="15" fillId="17" borderId="17" xfId="1" applyNumberFormat="1" applyFont="1" applyFill="1" applyBorder="1" applyAlignment="1">
      <alignment horizontal="left" vertical="center"/>
    </xf>
    <xf numFmtId="41" fontId="25" fillId="19" borderId="66" xfId="11" applyFont="1" applyFill="1" applyBorder="1" applyAlignment="1">
      <alignment horizontal="left" vertical="center"/>
    </xf>
    <xf numFmtId="41" fontId="31" fillId="19" borderId="13" xfId="11" applyFont="1" applyFill="1" applyBorder="1" applyAlignment="1">
      <alignment horizontal="right" vertical="center"/>
    </xf>
    <xf numFmtId="0" fontId="14" fillId="19" borderId="13" xfId="8" applyFont="1" applyFill="1" applyBorder="1" applyAlignment="1">
      <alignment horizontal="center" vertical="center"/>
    </xf>
    <xf numFmtId="41" fontId="19" fillId="19" borderId="13" xfId="1" applyFont="1" applyFill="1" applyBorder="1" applyAlignment="1">
      <alignment horizontal="right" vertical="center"/>
    </xf>
    <xf numFmtId="41" fontId="14" fillId="19" borderId="17" xfId="11" applyFont="1" applyFill="1" applyBorder="1" applyAlignment="1">
      <alignment horizontal="left" vertical="center"/>
    </xf>
    <xf numFmtId="0" fontId="22" fillId="19" borderId="17" xfId="11" applyNumberFormat="1" applyFont="1" applyFill="1" applyBorder="1" applyAlignment="1">
      <alignment horizontal="left" vertical="center"/>
    </xf>
    <xf numFmtId="41" fontId="25" fillId="0" borderId="66" xfId="11" applyFont="1" applyFill="1" applyBorder="1" applyAlignment="1">
      <alignment horizontal="left" vertical="center"/>
    </xf>
    <xf numFmtId="41" fontId="19" fillId="0" borderId="13" xfId="1" applyFont="1" applyFill="1" applyBorder="1" applyAlignment="1">
      <alignment horizontal="right" vertical="center"/>
    </xf>
    <xf numFmtId="41" fontId="25" fillId="8" borderId="25" xfId="11" applyFont="1" applyFill="1" applyBorder="1" applyAlignment="1">
      <alignment horizontal="left" vertical="center"/>
    </xf>
    <xf numFmtId="41" fontId="19" fillId="8" borderId="14" xfId="1" applyFont="1" applyFill="1" applyBorder="1" applyAlignment="1">
      <alignment horizontal="right" vertical="center"/>
    </xf>
    <xf numFmtId="41" fontId="14" fillId="8" borderId="15" xfId="11" applyFont="1" applyFill="1" applyBorder="1" applyAlignment="1">
      <alignment horizontal="left" vertical="center"/>
    </xf>
    <xf numFmtId="0" fontId="22" fillId="8" borderId="15" xfId="11" applyNumberFormat="1" applyFont="1" applyFill="1" applyBorder="1" applyAlignment="1">
      <alignment horizontal="left" vertical="center"/>
    </xf>
    <xf numFmtId="189" fontId="19" fillId="8" borderId="14" xfId="1" applyNumberFormat="1" applyFont="1" applyFill="1" applyBorder="1" applyAlignment="1">
      <alignment horizontal="right" vertical="center"/>
    </xf>
    <xf numFmtId="189" fontId="19" fillId="0" borderId="13" xfId="1" applyNumberFormat="1" applyFont="1" applyFill="1" applyBorder="1" applyAlignment="1">
      <alignment horizontal="right" vertical="center"/>
    </xf>
    <xf numFmtId="0" fontId="14" fillId="8" borderId="14" xfId="8" quotePrefix="1" applyFont="1" applyFill="1" applyBorder="1" applyAlignment="1">
      <alignment horizontal="center" vertical="center"/>
    </xf>
    <xf numFmtId="0" fontId="14" fillId="0" borderId="13" xfId="8" quotePrefix="1" applyFont="1" applyFill="1" applyBorder="1" applyAlignment="1">
      <alignment horizontal="center" vertical="center"/>
    </xf>
    <xf numFmtId="189" fontId="31" fillId="8" borderId="14" xfId="11" applyNumberFormat="1" applyFont="1" applyFill="1" applyBorder="1" applyAlignment="1">
      <alignment horizontal="right" vertical="center"/>
    </xf>
    <xf numFmtId="189" fontId="31" fillId="0" borderId="13" xfId="11" applyNumberFormat="1" applyFont="1" applyFill="1" applyBorder="1" applyAlignment="1">
      <alignment horizontal="right" vertical="center"/>
    </xf>
    <xf numFmtId="0" fontId="14" fillId="0" borderId="9" xfId="8" applyFont="1" applyFill="1" applyBorder="1" applyAlignment="1">
      <alignment horizontal="center" vertical="center"/>
    </xf>
    <xf numFmtId="179" fontId="14" fillId="17" borderId="24" xfId="0" quotePrefix="1" applyNumberFormat="1" applyFont="1" applyFill="1" applyBorder="1" applyAlignment="1">
      <alignment horizontal="center" vertical="center"/>
    </xf>
    <xf numFmtId="179" fontId="14" fillId="0" borderId="39" xfId="0" quotePrefix="1" applyNumberFormat="1" applyFont="1" applyBorder="1" applyAlignment="1">
      <alignment horizontal="center" vertical="center"/>
    </xf>
    <xf numFmtId="179" fontId="14" fillId="17" borderId="39" xfId="0" quotePrefix="1" applyNumberFormat="1" applyFont="1" applyFill="1" applyBorder="1" applyAlignment="1">
      <alignment horizontal="center" vertical="center"/>
    </xf>
    <xf numFmtId="41" fontId="17" fillId="8" borderId="56" xfId="1" applyFont="1" applyFill="1" applyBorder="1" applyAlignment="1">
      <alignment horizontal="left" vertical="center"/>
    </xf>
    <xf numFmtId="41" fontId="17" fillId="0" borderId="62" xfId="1" applyFont="1" applyFill="1" applyBorder="1" applyAlignment="1">
      <alignment horizontal="left" vertical="center"/>
    </xf>
    <xf numFmtId="41" fontId="17" fillId="0" borderId="56" xfId="1" applyFont="1" applyFill="1" applyBorder="1" applyAlignment="1">
      <alignment horizontal="left" vertical="center"/>
    </xf>
    <xf numFmtId="41" fontId="17" fillId="8" borderId="62" xfId="1" applyFont="1" applyFill="1" applyBorder="1" applyAlignment="1">
      <alignment horizontal="left" vertical="center"/>
    </xf>
    <xf numFmtId="0" fontId="14" fillId="8" borderId="15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16" xfId="1" applyNumberFormat="1" applyFont="1" applyFill="1" applyBorder="1" applyAlignment="1" applyProtection="1">
      <alignment horizontal="left" vertical="center"/>
      <protection locked="0"/>
    </xf>
    <xf numFmtId="0" fontId="14" fillId="8" borderId="17" xfId="1" applyNumberFormat="1" applyFont="1" applyFill="1" applyBorder="1" applyAlignment="1" applyProtection="1">
      <alignment horizontal="left" vertical="center" wrapText="1"/>
      <protection locked="0"/>
    </xf>
    <xf numFmtId="0" fontId="14" fillId="17" borderId="16" xfId="1" applyNumberFormat="1" applyFont="1" applyFill="1" applyBorder="1" applyAlignment="1" applyProtection="1">
      <alignment horizontal="left" vertical="center"/>
      <protection locked="0"/>
    </xf>
    <xf numFmtId="0" fontId="14" fillId="17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17" borderId="17" xfId="1" applyNumberFormat="1" applyFont="1" applyFill="1" applyBorder="1" applyAlignment="1" applyProtection="1">
      <alignment horizontal="left" vertical="center" wrapText="1"/>
      <protection locked="0"/>
    </xf>
    <xf numFmtId="2" fontId="15" fillId="17" borderId="16" xfId="1" applyNumberFormat="1" applyFont="1" applyFill="1" applyBorder="1" applyAlignment="1">
      <alignment horizontal="left" vertical="center" wrapText="1" indent="1"/>
    </xf>
    <xf numFmtId="180" fontId="14" fillId="0" borderId="9" xfId="0" applyNumberFormat="1" applyFont="1" applyFill="1" applyBorder="1" applyAlignment="1">
      <alignment horizontal="center" vertical="center"/>
    </xf>
    <xf numFmtId="180" fontId="14" fillId="0" borderId="8" xfId="0" applyNumberFormat="1" applyFont="1" applyFill="1" applyBorder="1" applyAlignment="1">
      <alignment horizontal="center" vertical="center"/>
    </xf>
    <xf numFmtId="180" fontId="14" fillId="0" borderId="39" xfId="0" applyNumberFormat="1" applyFont="1" applyFill="1" applyBorder="1" applyAlignment="1">
      <alignment horizontal="center" vertical="center"/>
    </xf>
    <xf numFmtId="0" fontId="14" fillId="8" borderId="71" xfId="1" applyNumberFormat="1" applyFont="1" applyFill="1" applyBorder="1" applyAlignment="1">
      <alignment horizontal="left" vertical="center" wrapText="1"/>
    </xf>
    <xf numFmtId="0" fontId="0" fillId="5" borderId="0" xfId="0" quotePrefix="1" applyFill="1">
      <alignment vertical="center"/>
    </xf>
    <xf numFmtId="184" fontId="33" fillId="8" borderId="9" xfId="0" applyNumberFormat="1" applyFont="1" applyFill="1" applyBorder="1" applyAlignment="1">
      <alignment horizontal="right" vertical="center"/>
    </xf>
    <xf numFmtId="182" fontId="22" fillId="0" borderId="8" xfId="0" applyNumberFormat="1" applyFont="1" applyFill="1" applyBorder="1">
      <alignment vertical="center"/>
    </xf>
    <xf numFmtId="184" fontId="17" fillId="0" borderId="9" xfId="0" applyNumberFormat="1" applyFont="1" applyFill="1" applyBorder="1" applyAlignment="1">
      <alignment horizontal="right" vertical="center"/>
    </xf>
    <xf numFmtId="184" fontId="33" fillId="0" borderId="9" xfId="0" applyNumberFormat="1" applyFont="1" applyFill="1" applyBorder="1" applyAlignment="1">
      <alignment horizontal="right" vertical="center"/>
    </xf>
    <xf numFmtId="181" fontId="19" fillId="0" borderId="9" xfId="0" applyNumberFormat="1" applyFont="1" applyFill="1" applyBorder="1">
      <alignment vertical="center"/>
    </xf>
    <xf numFmtId="181" fontId="19" fillId="0" borderId="8" xfId="0" applyNumberFormat="1" applyFont="1" applyFill="1" applyBorder="1">
      <alignment vertical="center"/>
    </xf>
    <xf numFmtId="0" fontId="13" fillId="10" borderId="62" xfId="1" applyNumberFormat="1" applyFont="1" applyFill="1" applyBorder="1" applyAlignment="1" applyProtection="1">
      <alignment horizontal="center" vertical="center"/>
      <protection locked="0"/>
    </xf>
    <xf numFmtId="0" fontId="12" fillId="0" borderId="40" xfId="8" applyFont="1" applyFill="1" applyBorder="1" applyAlignment="1">
      <alignment horizontal="center" vertical="center"/>
    </xf>
    <xf numFmtId="0" fontId="12" fillId="0" borderId="113" xfId="8" applyFont="1" applyFill="1" applyBorder="1" applyAlignment="1">
      <alignment horizontal="center" vertical="center"/>
    </xf>
    <xf numFmtId="0" fontId="12" fillId="0" borderId="114" xfId="8" applyFont="1" applyFill="1" applyBorder="1" applyAlignment="1">
      <alignment horizontal="left" vertical="center" wrapText="1" indent="1"/>
    </xf>
    <xf numFmtId="0" fontId="12" fillId="0" borderId="115" xfId="8" applyFont="1" applyFill="1" applyBorder="1" applyAlignment="1">
      <alignment horizontal="left" vertical="center" wrapText="1" indent="1"/>
    </xf>
    <xf numFmtId="0" fontId="12" fillId="0" borderId="13" xfId="8" applyFont="1" applyFill="1" applyBorder="1" applyAlignment="1">
      <alignment horizontal="center" vertical="center"/>
    </xf>
    <xf numFmtId="0" fontId="12" fillId="0" borderId="114" xfId="8" applyFont="1" applyFill="1" applyBorder="1" applyAlignment="1">
      <alignment horizontal="center" vertical="center"/>
    </xf>
    <xf numFmtId="0" fontId="12" fillId="0" borderId="116" xfId="8" applyFont="1" applyFill="1" applyBorder="1" applyAlignment="1">
      <alignment horizontal="center" vertical="center"/>
    </xf>
    <xf numFmtId="0" fontId="12" fillId="0" borderId="6" xfId="8" applyFont="1" applyFill="1" applyBorder="1" applyAlignment="1">
      <alignment horizontal="center" vertical="center"/>
    </xf>
    <xf numFmtId="0" fontId="12" fillId="0" borderId="40" xfId="8" applyFont="1" applyFill="1" applyBorder="1" applyAlignment="1">
      <alignment horizontal="right" vertical="center"/>
    </xf>
    <xf numFmtId="0" fontId="12" fillId="0" borderId="116" xfId="8" applyFont="1" applyFill="1" applyBorder="1" applyAlignment="1">
      <alignment horizontal="right" vertical="center"/>
    </xf>
    <xf numFmtId="0" fontId="12" fillId="0" borderId="115" xfId="8" applyFont="1" applyFill="1" applyBorder="1" applyAlignment="1">
      <alignment horizontal="right" vertical="center"/>
    </xf>
    <xf numFmtId="0" fontId="12" fillId="0" borderId="41" xfId="8" applyFont="1" applyFill="1" applyBorder="1" applyAlignment="1">
      <alignment horizontal="right" vertical="center" wrapText="1"/>
    </xf>
    <xf numFmtId="0" fontId="12" fillId="0" borderId="41" xfId="8" applyFont="1" applyFill="1" applyBorder="1" applyAlignment="1">
      <alignment horizontal="right" vertical="center"/>
    </xf>
    <xf numFmtId="0" fontId="39" fillId="0" borderId="38" xfId="8" applyFont="1" applyFill="1" applyBorder="1" applyAlignment="1">
      <alignment horizontal="center" vertical="center"/>
    </xf>
    <xf numFmtId="0" fontId="39" fillId="0" borderId="40" xfId="8" applyFont="1" applyFill="1" applyBorder="1" applyAlignment="1">
      <alignment horizontal="center" vertical="center"/>
    </xf>
    <xf numFmtId="0" fontId="12" fillId="17" borderId="136" xfId="8" applyFont="1" applyFill="1" applyBorder="1" applyAlignment="1">
      <alignment horizontal="left" vertical="center" wrapText="1" indent="1"/>
    </xf>
    <xf numFmtId="0" fontId="12" fillId="0" borderId="38" xfId="8" applyFont="1" applyFill="1" applyBorder="1" applyAlignment="1">
      <alignment horizontal="center" vertical="center"/>
    </xf>
    <xf numFmtId="0" fontId="12" fillId="0" borderId="93" xfId="8" applyFont="1" applyFill="1" applyBorder="1" applyAlignment="1">
      <alignment horizontal="center" vertical="center"/>
    </xf>
    <xf numFmtId="0" fontId="12" fillId="0" borderId="94" xfId="8" applyFont="1" applyFill="1" applyBorder="1" applyAlignment="1">
      <alignment horizontal="left" vertical="center" wrapText="1" indent="1"/>
    </xf>
    <xf numFmtId="0" fontId="12" fillId="0" borderId="104" xfId="8" applyFont="1" applyFill="1" applyBorder="1" applyAlignment="1">
      <alignment horizontal="left" vertical="center" wrapText="1" indent="1"/>
    </xf>
    <xf numFmtId="0" fontId="12" fillId="0" borderId="9" xfId="8" applyFont="1" applyFill="1" applyBorder="1" applyAlignment="1">
      <alignment horizontal="center" vertical="center"/>
    </xf>
    <xf numFmtId="0" fontId="12" fillId="0" borderId="94" xfId="8" applyFont="1" applyFill="1" applyBorder="1" applyAlignment="1">
      <alignment horizontal="center" vertical="center"/>
    </xf>
    <xf numFmtId="0" fontId="12" fillId="0" borderId="95" xfId="8" applyFont="1" applyFill="1" applyBorder="1" applyAlignment="1">
      <alignment horizontal="center" vertical="center"/>
    </xf>
    <xf numFmtId="0" fontId="12" fillId="0" borderId="8" xfId="8" applyFont="1" applyFill="1" applyAlignment="1">
      <alignment horizontal="center" vertical="center"/>
    </xf>
    <xf numFmtId="0" fontId="12" fillId="0" borderId="38" xfId="8" applyFont="1" applyFill="1" applyBorder="1" applyAlignment="1">
      <alignment horizontal="right" vertical="center"/>
    </xf>
    <xf numFmtId="0" fontId="12" fillId="0" borderId="95" xfId="8" applyFont="1" applyFill="1" applyBorder="1" applyAlignment="1">
      <alignment horizontal="right" vertical="center"/>
    </xf>
    <xf numFmtId="0" fontId="12" fillId="0" borderId="104" xfId="8" applyFont="1" applyFill="1" applyBorder="1" applyAlignment="1">
      <alignment horizontal="right" vertical="center"/>
    </xf>
    <xf numFmtId="0" fontId="12" fillId="0" borderId="39" xfId="8" applyFont="1" applyFill="1" applyBorder="1" applyAlignment="1">
      <alignment horizontal="right" vertical="center" wrapText="1"/>
    </xf>
    <xf numFmtId="0" fontId="12" fillId="0" borderId="39" xfId="8" applyFont="1" applyFill="1" applyBorder="1" applyAlignment="1">
      <alignment horizontal="right" vertical="center"/>
    </xf>
    <xf numFmtId="0" fontId="12" fillId="17" borderId="114" xfId="8" applyFont="1" applyFill="1" applyBorder="1" applyAlignment="1">
      <alignment horizontal="left" vertical="center" wrapText="1" indent="1"/>
    </xf>
    <xf numFmtId="0" fontId="12" fillId="17" borderId="115" xfId="8" applyFont="1" applyFill="1" applyBorder="1" applyAlignment="1">
      <alignment horizontal="left" vertical="center" wrapText="1" indent="1"/>
    </xf>
    <xf numFmtId="0" fontId="12" fillId="0" borderId="8" xfId="8" applyFont="1" applyFill="1" applyBorder="1" applyAlignment="1">
      <alignment horizontal="center" vertical="center"/>
    </xf>
    <xf numFmtId="0" fontId="12" fillId="3" borderId="8" xfId="8" applyFont="1" applyFill="1" applyBorder="1" applyAlignment="1">
      <alignment horizontal="center" vertical="center"/>
    </xf>
    <xf numFmtId="41" fontId="39" fillId="17" borderId="115" xfId="9" applyFont="1" applyFill="1" applyBorder="1" applyAlignment="1">
      <alignment horizontal="left" vertical="center" wrapText="1"/>
    </xf>
    <xf numFmtId="0" fontId="49" fillId="17" borderId="19" xfId="8" applyFont="1" applyFill="1" applyBorder="1" applyAlignment="1">
      <alignment horizontal="center" vertical="center"/>
    </xf>
    <xf numFmtId="0" fontId="49" fillId="0" borderId="38" xfId="8" applyFont="1" applyBorder="1" applyAlignment="1">
      <alignment horizontal="center" vertical="center"/>
    </xf>
    <xf numFmtId="0" fontId="49" fillId="17" borderId="38" xfId="8" applyFont="1" applyFill="1" applyBorder="1" applyAlignment="1">
      <alignment horizontal="center" vertical="center"/>
    </xf>
    <xf numFmtId="0" fontId="49" fillId="0" borderId="38" xfId="8" applyFont="1" applyFill="1" applyBorder="1" applyAlignment="1">
      <alignment horizontal="center" vertical="center"/>
    </xf>
    <xf numFmtId="0" fontId="49" fillId="17" borderId="40" xfId="8" applyFont="1" applyFill="1" applyBorder="1" applyAlignment="1">
      <alignment horizontal="center" vertical="center"/>
    </xf>
    <xf numFmtId="0" fontId="49" fillId="3" borderId="38" xfId="8" applyFont="1" applyFill="1" applyBorder="1" applyAlignment="1">
      <alignment horizontal="center" vertical="center"/>
    </xf>
    <xf numFmtId="0" fontId="50" fillId="17" borderId="19" xfId="8" applyFont="1" applyFill="1" applyBorder="1" applyAlignment="1">
      <alignment horizontal="center" vertical="center"/>
    </xf>
    <xf numFmtId="0" fontId="50" fillId="0" borderId="38" xfId="8" applyFont="1" applyBorder="1" applyAlignment="1">
      <alignment horizontal="center" vertical="center"/>
    </xf>
    <xf numFmtId="0" fontId="50" fillId="17" borderId="38" xfId="8" applyFont="1" applyFill="1" applyBorder="1" applyAlignment="1">
      <alignment horizontal="center" vertical="center"/>
    </xf>
    <xf numFmtId="0" fontId="50" fillId="17" borderId="40" xfId="8" applyFont="1" applyFill="1" applyBorder="1" applyAlignment="1">
      <alignment horizontal="center" vertical="center"/>
    </xf>
    <xf numFmtId="182" fontId="14" fillId="0" borderId="13" xfId="0" applyNumberFormat="1" applyFont="1" applyFill="1" applyBorder="1" applyAlignment="1">
      <alignment horizontal="center" vertical="center"/>
    </xf>
    <xf numFmtId="180" fontId="14" fillId="0" borderId="13" xfId="0" applyNumberFormat="1" applyFont="1" applyFill="1" applyBorder="1" applyAlignment="1">
      <alignment horizontal="center" vertical="center"/>
    </xf>
    <xf numFmtId="180" fontId="14" fillId="0" borderId="6" xfId="0" applyNumberFormat="1" applyFont="1" applyFill="1" applyBorder="1" applyAlignment="1">
      <alignment horizontal="center" vertical="center"/>
    </xf>
    <xf numFmtId="41" fontId="11" fillId="5" borderId="8" xfId="1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center" vertical="center"/>
    </xf>
    <xf numFmtId="182" fontId="14" fillId="5" borderId="9" xfId="0" applyNumberFormat="1" applyFont="1" applyFill="1" applyBorder="1" applyAlignment="1">
      <alignment horizontal="center" vertical="center"/>
    </xf>
    <xf numFmtId="180" fontId="14" fillId="5" borderId="9" xfId="0" applyNumberFormat="1" applyFont="1" applyFill="1" applyBorder="1" applyAlignment="1">
      <alignment horizontal="center" vertical="center"/>
    </xf>
    <xf numFmtId="180" fontId="14" fillId="5" borderId="8" xfId="0" applyNumberFormat="1" applyFont="1" applyFill="1" applyBorder="1" applyAlignment="1">
      <alignment horizontal="center" vertical="center"/>
    </xf>
    <xf numFmtId="180" fontId="14" fillId="5" borderId="39" xfId="0" quotePrefix="1" applyNumberFormat="1" applyFont="1" applyFill="1" applyBorder="1" applyAlignment="1">
      <alignment horizontal="center" vertical="center"/>
    </xf>
    <xf numFmtId="0" fontId="14" fillId="5" borderId="71" xfId="1" applyNumberFormat="1" applyFont="1" applyFill="1" applyBorder="1" applyAlignment="1">
      <alignment horizontal="left" vertical="center" wrapText="1"/>
    </xf>
    <xf numFmtId="0" fontId="15" fillId="5" borderId="9" xfId="0" quotePrefix="1" applyFont="1" applyFill="1" applyBorder="1" applyAlignment="1">
      <alignment horizontal="center" vertical="center"/>
    </xf>
    <xf numFmtId="0" fontId="14" fillId="5" borderId="71" xfId="1" applyNumberFormat="1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center" vertical="center"/>
    </xf>
    <xf numFmtId="180" fontId="14" fillId="0" borderId="41" xfId="0" quotePrefix="1" applyNumberFormat="1" applyFont="1" applyFill="1" applyBorder="1" applyAlignment="1">
      <alignment horizontal="center" vertical="center"/>
    </xf>
    <xf numFmtId="41" fontId="25" fillId="0" borderId="8" xfId="1" applyFont="1" applyFill="1" applyBorder="1" applyAlignment="1">
      <alignment horizontal="left" vertical="center" wrapText="1"/>
    </xf>
    <xf numFmtId="194" fontId="2" fillId="5" borderId="0" xfId="1" applyNumberFormat="1" applyFont="1" applyFill="1" applyProtection="1">
      <alignment vertical="center"/>
      <protection locked="0"/>
    </xf>
    <xf numFmtId="182" fontId="17" fillId="17" borderId="14" xfId="1" applyNumberFormat="1" applyFont="1" applyFill="1" applyBorder="1" applyAlignment="1">
      <alignment horizontal="right" vertical="center"/>
    </xf>
    <xf numFmtId="182" fontId="19" fillId="17" borderId="2" xfId="1" applyNumberFormat="1" applyFont="1" applyFill="1" applyBorder="1">
      <alignment vertical="center"/>
    </xf>
    <xf numFmtId="0" fontId="13" fillId="10" borderId="92" xfId="1" applyNumberFormat="1" applyFont="1" applyFill="1" applyBorder="1" applyAlignment="1">
      <alignment horizontal="center" vertical="center"/>
    </xf>
    <xf numFmtId="176" fontId="15" fillId="0" borderId="9" xfId="0" quotePrefix="1" applyNumberFormat="1" applyFont="1" applyFill="1" applyBorder="1" applyAlignment="1">
      <alignment horizontal="center" vertical="center"/>
    </xf>
    <xf numFmtId="183" fontId="15" fillId="0" borderId="16" xfId="1" applyNumberFormat="1" applyFont="1" applyFill="1" applyBorder="1" applyAlignment="1">
      <alignment horizontal="left" vertical="center"/>
    </xf>
    <xf numFmtId="188" fontId="17" fillId="0" borderId="9" xfId="0" applyNumberFormat="1" applyFont="1" applyFill="1" applyBorder="1" applyAlignment="1">
      <alignment horizontal="right" vertical="center"/>
    </xf>
    <xf numFmtId="188" fontId="19" fillId="0" borderId="8" xfId="0" applyNumberFormat="1" applyFont="1" applyFill="1" applyBorder="1">
      <alignment vertical="center"/>
    </xf>
    <xf numFmtId="176" fontId="22" fillId="0" borderId="9" xfId="0" applyNumberFormat="1" applyFont="1" applyFill="1" applyBorder="1">
      <alignment vertical="center"/>
    </xf>
    <xf numFmtId="176" fontId="22" fillId="0" borderId="8" xfId="0" applyNumberFormat="1" applyFont="1" applyFill="1" applyBorder="1">
      <alignment vertical="center"/>
    </xf>
    <xf numFmtId="183" fontId="22" fillId="0" borderId="16" xfId="1" applyNumberFormat="1" applyFont="1" applyFill="1" applyBorder="1" applyAlignment="1">
      <alignment horizontal="left" vertical="center"/>
    </xf>
    <xf numFmtId="188" fontId="22" fillId="0" borderId="8" xfId="0" applyNumberFormat="1" applyFont="1" applyFill="1" applyBorder="1">
      <alignment vertical="center"/>
    </xf>
    <xf numFmtId="184" fontId="22" fillId="0" borderId="8" xfId="0" applyNumberFormat="1" applyFont="1" applyFill="1" applyBorder="1">
      <alignment vertical="center"/>
    </xf>
    <xf numFmtId="176" fontId="14" fillId="0" borderId="9" xfId="0" quotePrefix="1" applyNumberFormat="1" applyFont="1" applyFill="1" applyBorder="1" applyAlignment="1">
      <alignment horizontal="center" vertical="center"/>
    </xf>
    <xf numFmtId="188" fontId="19" fillId="0" borderId="9" xfId="0" applyNumberFormat="1" applyFont="1" applyFill="1" applyBorder="1">
      <alignment vertical="center"/>
    </xf>
    <xf numFmtId="188" fontId="19" fillId="0" borderId="18" xfId="0" applyNumberFormat="1" applyFont="1" applyFill="1" applyBorder="1">
      <alignment vertical="center"/>
    </xf>
    <xf numFmtId="194" fontId="2" fillId="5" borderId="0" xfId="0" applyNumberFormat="1" applyFont="1" applyFill="1" applyProtection="1">
      <alignment vertical="center"/>
      <protection locked="0"/>
    </xf>
    <xf numFmtId="182" fontId="17" fillId="0" borderId="9" xfId="1" applyNumberFormat="1" applyFont="1" applyFill="1" applyBorder="1" applyAlignment="1">
      <alignment horizontal="right" vertical="center"/>
    </xf>
    <xf numFmtId="182" fontId="19" fillId="0" borderId="8" xfId="1" applyNumberFormat="1" applyFont="1" applyFill="1" applyBorder="1">
      <alignment vertical="center"/>
    </xf>
    <xf numFmtId="179" fontId="19" fillId="0" borderId="9" xfId="0" applyNumberFormat="1" applyFont="1" applyFill="1" applyBorder="1">
      <alignment vertical="center"/>
    </xf>
    <xf numFmtId="189" fontId="0" fillId="0" borderId="0" xfId="1" applyNumberFormat="1" applyFont="1">
      <alignment vertical="center"/>
    </xf>
    <xf numFmtId="190" fontId="0" fillId="0" borderId="0" xfId="1" applyNumberFormat="1" applyFont="1">
      <alignment vertical="center"/>
    </xf>
    <xf numFmtId="190" fontId="0" fillId="20" borderId="0" xfId="1" applyNumberFormat="1" applyFont="1" applyFill="1">
      <alignment vertical="center"/>
    </xf>
    <xf numFmtId="43" fontId="0" fillId="0" borderId="0" xfId="0" applyNumberFormat="1">
      <alignment vertical="center"/>
    </xf>
    <xf numFmtId="196" fontId="0" fillId="0" borderId="0" xfId="0" applyNumberFormat="1">
      <alignment vertical="center"/>
    </xf>
    <xf numFmtId="196" fontId="0" fillId="20" borderId="0" xfId="0" applyNumberFormat="1" applyFill="1">
      <alignment vertical="center"/>
    </xf>
    <xf numFmtId="190" fontId="0" fillId="0" borderId="0" xfId="1" applyNumberFormat="1" applyFont="1" applyAlignment="1">
      <alignment horizontal="center" vertical="center"/>
    </xf>
    <xf numFmtId="18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8" borderId="71" xfId="1" quotePrefix="1" applyNumberFormat="1" applyFont="1" applyFill="1" applyBorder="1" applyAlignment="1">
      <alignment horizontal="left" vertical="center" wrapText="1"/>
    </xf>
    <xf numFmtId="182" fontId="51" fillId="24" borderId="8" xfId="0" applyNumberFormat="1" applyFont="1" applyFill="1" applyBorder="1">
      <alignment vertical="center"/>
    </xf>
    <xf numFmtId="197" fontId="0" fillId="0" borderId="0" xfId="0" applyNumberFormat="1">
      <alignment vertical="center"/>
    </xf>
    <xf numFmtId="197" fontId="0" fillId="20" borderId="0" xfId="0" applyNumberFormat="1" applyFill="1">
      <alignment vertical="center"/>
    </xf>
    <xf numFmtId="43" fontId="0" fillId="20" borderId="0" xfId="0" applyNumberFormat="1" applyFill="1">
      <alignment vertical="center"/>
    </xf>
    <xf numFmtId="43" fontId="0" fillId="25" borderId="0" xfId="0" applyNumberFormat="1" applyFill="1">
      <alignment vertical="center"/>
    </xf>
    <xf numFmtId="190" fontId="0" fillId="25" borderId="0" xfId="1" applyNumberFormat="1" applyFont="1" applyFill="1">
      <alignment vertical="center"/>
    </xf>
    <xf numFmtId="190" fontId="2" fillId="5" borderId="0" xfId="1" applyNumberFormat="1" applyFont="1" applyFill="1" applyAlignment="1" applyProtection="1">
      <alignment horizontal="left" vertical="center"/>
      <protection locked="0"/>
    </xf>
    <xf numFmtId="184" fontId="33" fillId="8" borderId="8" xfId="0" applyNumberFormat="1" applyFont="1" applyFill="1" applyBorder="1" applyAlignment="1">
      <alignment horizontal="right" vertical="center"/>
    </xf>
    <xf numFmtId="0" fontId="13" fillId="10" borderId="32" xfId="11" applyNumberFormat="1" applyFont="1" applyFill="1" applyBorder="1" applyAlignment="1" applyProtection="1">
      <alignment horizontal="center" vertical="center"/>
      <protection locked="0"/>
    </xf>
    <xf numFmtId="178" fontId="19" fillId="0" borderId="9" xfId="8" applyNumberFormat="1" applyFont="1" applyFill="1" applyBorder="1" applyAlignment="1">
      <alignment horizontal="right" vertical="center"/>
    </xf>
    <xf numFmtId="179" fontId="32" fillId="0" borderId="9" xfId="8" applyNumberFormat="1" applyFont="1" applyFill="1" applyBorder="1" applyAlignment="1">
      <alignment horizontal="right" vertical="center"/>
    </xf>
    <xf numFmtId="179" fontId="19" fillId="0" borderId="9" xfId="8" applyNumberFormat="1" applyFont="1" applyFill="1" applyBorder="1" applyAlignment="1">
      <alignment horizontal="right" vertical="center"/>
    </xf>
    <xf numFmtId="178" fontId="32" fillId="0" borderId="9" xfId="8" applyNumberFormat="1" applyFont="1" applyFill="1" applyBorder="1" applyAlignment="1">
      <alignment horizontal="right" vertical="center"/>
    </xf>
    <xf numFmtId="0" fontId="14" fillId="0" borderId="9" xfId="8" quotePrefix="1" applyFont="1" applyFill="1" applyBorder="1" applyAlignment="1">
      <alignment horizontal="center" vertical="center"/>
    </xf>
    <xf numFmtId="41" fontId="14" fillId="17" borderId="16" xfId="11" applyFont="1" applyFill="1" applyBorder="1" applyAlignment="1">
      <alignment horizontal="left" vertical="center"/>
    </xf>
    <xf numFmtId="0" fontId="22" fillId="17" borderId="16" xfId="11" applyNumberFormat="1" applyFont="1" applyFill="1" applyBorder="1" applyAlignment="1">
      <alignment horizontal="left" vertical="center"/>
    </xf>
    <xf numFmtId="41" fontId="25" fillId="17" borderId="64" xfId="11" applyFont="1" applyFill="1" applyBorder="1" applyAlignment="1">
      <alignment horizontal="left" vertical="center"/>
    </xf>
    <xf numFmtId="178" fontId="32" fillId="17" borderId="13" xfId="8" applyNumberFormat="1" applyFont="1" applyFill="1" applyBorder="1" applyAlignment="1">
      <alignment horizontal="right" vertical="center"/>
    </xf>
    <xf numFmtId="0" fontId="14" fillId="17" borderId="13" xfId="8" applyFont="1" applyFill="1" applyBorder="1" applyAlignment="1">
      <alignment horizontal="center" vertical="center"/>
    </xf>
    <xf numFmtId="178" fontId="19" fillId="17" borderId="13" xfId="8" applyNumberFormat="1" applyFont="1" applyFill="1" applyBorder="1" applyAlignment="1">
      <alignment horizontal="right" vertical="center"/>
    </xf>
    <xf numFmtId="41" fontId="14" fillId="17" borderId="17" xfId="11" applyFont="1" applyFill="1" applyBorder="1" applyAlignment="1">
      <alignment horizontal="left" vertical="center"/>
    </xf>
    <xf numFmtId="0" fontId="22" fillId="17" borderId="17" xfId="11" applyNumberFormat="1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9" xfId="0" quotePrefix="1" applyFont="1" applyFill="1" applyBorder="1" applyAlignment="1">
      <alignment horizontal="center" vertical="center"/>
    </xf>
    <xf numFmtId="182" fontId="17" fillId="8" borderId="13" xfId="0" applyNumberFormat="1" applyFont="1" applyFill="1" applyBorder="1" applyAlignment="1">
      <alignment horizontal="right" vertical="center"/>
    </xf>
    <xf numFmtId="182" fontId="22" fillId="8" borderId="6" xfId="0" applyNumberFormat="1" applyFont="1" applyFill="1" applyBorder="1">
      <alignment vertical="center"/>
    </xf>
    <xf numFmtId="41" fontId="15" fillId="8" borderId="17" xfId="1" applyFont="1" applyFill="1" applyBorder="1" applyAlignment="1">
      <alignment horizontal="left" vertical="center" wrapText="1"/>
    </xf>
    <xf numFmtId="0" fontId="22" fillId="8" borderId="17" xfId="1" applyNumberFormat="1" applyFont="1" applyFill="1" applyBorder="1" applyAlignment="1">
      <alignment horizontal="left" vertical="center" wrapText="1"/>
    </xf>
    <xf numFmtId="198" fontId="12" fillId="0" borderId="95" xfId="8" applyNumberFormat="1" applyFont="1" applyBorder="1" applyAlignment="1">
      <alignment horizontal="center" vertical="center"/>
    </xf>
    <xf numFmtId="1" fontId="19" fillId="8" borderId="8" xfId="0" applyNumberFormat="1" applyFont="1" applyFill="1" applyBorder="1">
      <alignment vertical="center"/>
    </xf>
    <xf numFmtId="182" fontId="17" fillId="17" borderId="13" xfId="0" applyNumberFormat="1" applyFont="1" applyFill="1" applyBorder="1" applyAlignment="1">
      <alignment horizontal="right" vertical="center"/>
    </xf>
    <xf numFmtId="182" fontId="19" fillId="17" borderId="6" xfId="0" applyNumberFormat="1" applyFont="1" applyFill="1" applyBorder="1">
      <alignment vertical="center"/>
    </xf>
    <xf numFmtId="41" fontId="25" fillId="23" borderId="63" xfId="11" applyFont="1" applyFill="1" applyBorder="1" applyAlignment="1" applyProtection="1">
      <alignment horizontal="left" vertical="center"/>
      <protection locked="0"/>
    </xf>
    <xf numFmtId="176" fontId="17" fillId="23" borderId="2" xfId="12" applyNumberFormat="1" applyFont="1" applyFill="1" applyBorder="1" applyAlignment="1">
      <alignment horizontal="right" vertical="center"/>
    </xf>
    <xf numFmtId="176" fontId="14" fillId="23" borderId="14" xfId="12" applyNumberFormat="1" applyFont="1" applyFill="1" applyBorder="1" applyAlignment="1" applyProtection="1">
      <alignment horizontal="center" vertical="center"/>
      <protection locked="0"/>
    </xf>
    <xf numFmtId="176" fontId="19" fillId="23" borderId="2" xfId="12" applyNumberFormat="1" applyFont="1" applyFill="1" applyBorder="1" applyAlignment="1" applyProtection="1">
      <alignment horizontal="right" vertical="center"/>
      <protection locked="0"/>
    </xf>
    <xf numFmtId="176" fontId="19" fillId="23" borderId="73" xfId="12" applyNumberFormat="1" applyFont="1" applyFill="1" applyBorder="1" applyAlignment="1" applyProtection="1">
      <alignment horizontal="right" vertical="center"/>
      <protection locked="0"/>
    </xf>
    <xf numFmtId="176" fontId="19" fillId="23" borderId="24" xfId="12" applyNumberFormat="1" applyFont="1" applyFill="1" applyBorder="1" applyAlignment="1" applyProtection="1">
      <alignment horizontal="right" vertical="center"/>
      <protection locked="0"/>
    </xf>
    <xf numFmtId="176" fontId="19" fillId="23" borderId="63" xfId="12" applyNumberFormat="1" applyFont="1" applyFill="1" applyBorder="1" applyAlignment="1" applyProtection="1">
      <alignment horizontal="right" vertical="center"/>
      <protection locked="0"/>
    </xf>
    <xf numFmtId="41" fontId="14" fillId="23" borderId="14" xfId="1" applyFont="1" applyFill="1" applyBorder="1" applyAlignment="1" applyProtection="1">
      <alignment horizontal="left" vertical="center"/>
      <protection locked="0"/>
    </xf>
    <xf numFmtId="0" fontId="22" fillId="23" borderId="15" xfId="11" applyNumberFormat="1" applyFont="1" applyFill="1" applyBorder="1" applyAlignment="1" applyProtection="1">
      <alignment horizontal="left" vertical="center"/>
      <protection locked="0"/>
    </xf>
    <xf numFmtId="176" fontId="17" fillId="0" borderId="8" xfId="12" applyNumberFormat="1" applyFont="1" applyBorder="1" applyAlignment="1">
      <alignment horizontal="right" vertical="center"/>
    </xf>
    <xf numFmtId="176" fontId="19" fillId="0" borderId="8" xfId="12" applyNumberFormat="1" applyFont="1" applyBorder="1" applyAlignment="1" applyProtection="1">
      <alignment horizontal="right" vertical="center"/>
      <protection locked="0"/>
    </xf>
    <xf numFmtId="0" fontId="22" fillId="0" borderId="16" xfId="11" applyNumberFormat="1" applyFont="1" applyFill="1" applyBorder="1" applyAlignment="1" applyProtection="1">
      <alignment horizontal="left" vertical="center"/>
      <protection locked="0"/>
    </xf>
    <xf numFmtId="180" fontId="17" fillId="23" borderId="8" xfId="12" applyNumberFormat="1" applyFont="1" applyFill="1" applyBorder="1" applyAlignment="1">
      <alignment horizontal="right" vertical="center"/>
    </xf>
    <xf numFmtId="180" fontId="19" fillId="23" borderId="8" xfId="12" applyNumberFormat="1" applyFont="1" applyFill="1" applyBorder="1" applyAlignment="1" applyProtection="1">
      <alignment horizontal="right" vertical="center"/>
      <protection locked="0"/>
    </xf>
    <xf numFmtId="176" fontId="19" fillId="23" borderId="8" xfId="12" applyNumberFormat="1" applyFont="1" applyFill="1" applyBorder="1" applyAlignment="1" applyProtection="1">
      <alignment horizontal="right" vertical="center"/>
      <protection locked="0"/>
    </xf>
    <xf numFmtId="0" fontId="22" fillId="23" borderId="16" xfId="11" applyNumberFormat="1" applyFont="1" applyFill="1" applyBorder="1" applyAlignment="1" applyProtection="1">
      <alignment horizontal="left" vertical="center"/>
      <protection locked="0"/>
    </xf>
    <xf numFmtId="180" fontId="17" fillId="0" borderId="8" xfId="12" applyNumberFormat="1" applyFont="1" applyBorder="1" applyAlignment="1">
      <alignment horizontal="right" vertical="center"/>
    </xf>
    <xf numFmtId="180" fontId="19" fillId="0" borderId="8" xfId="12" applyNumberFormat="1" applyFont="1" applyBorder="1" applyAlignment="1" applyProtection="1">
      <alignment horizontal="right" vertical="center"/>
      <protection locked="0"/>
    </xf>
    <xf numFmtId="176" fontId="17" fillId="23" borderId="8" xfId="12" applyNumberFormat="1" applyFont="1" applyFill="1" applyBorder="1" applyAlignment="1">
      <alignment horizontal="right" vertical="center"/>
    </xf>
    <xf numFmtId="41" fontId="25" fillId="0" borderId="64" xfId="11" applyFont="1" applyFill="1" applyBorder="1" applyAlignment="1" applyProtection="1">
      <alignment horizontal="left" vertical="center"/>
      <protection locked="0"/>
    </xf>
    <xf numFmtId="176" fontId="17" fillId="0" borderId="6" xfId="12" applyNumberFormat="1" applyFont="1" applyBorder="1" applyAlignment="1">
      <alignment horizontal="right" vertical="center"/>
    </xf>
    <xf numFmtId="0" fontId="14" fillId="0" borderId="13" xfId="12" applyFont="1" applyBorder="1" applyAlignment="1" applyProtection="1">
      <alignment horizontal="center" vertical="center"/>
      <protection locked="0"/>
    </xf>
    <xf numFmtId="176" fontId="19" fillId="0" borderId="6" xfId="12" applyNumberFormat="1" applyFont="1" applyBorder="1" applyAlignment="1" applyProtection="1">
      <alignment horizontal="right" vertical="center"/>
      <protection locked="0"/>
    </xf>
    <xf numFmtId="176" fontId="19" fillId="0" borderId="82" xfId="12" applyNumberFormat="1" applyFont="1" applyBorder="1" applyAlignment="1" applyProtection="1">
      <alignment horizontal="right" vertical="center"/>
      <protection locked="0"/>
    </xf>
    <xf numFmtId="176" fontId="19" fillId="0" borderId="41" xfId="12" applyNumberFormat="1" applyFont="1" applyBorder="1" applyAlignment="1" applyProtection="1">
      <alignment horizontal="right" vertical="center"/>
      <protection locked="0"/>
    </xf>
    <xf numFmtId="176" fontId="19" fillId="0" borderId="64" xfId="12" applyNumberFormat="1" applyFont="1" applyBorder="1" applyAlignment="1" applyProtection="1">
      <alignment horizontal="right" vertical="center"/>
      <protection locked="0"/>
    </xf>
    <xf numFmtId="41" fontId="14" fillId="0" borderId="13" xfId="1" applyFont="1" applyFill="1" applyBorder="1" applyAlignment="1" applyProtection="1">
      <alignment horizontal="left" vertical="center"/>
      <protection locked="0"/>
    </xf>
    <xf numFmtId="0" fontId="22" fillId="0" borderId="17" xfId="11" applyNumberFormat="1" applyFont="1" applyFill="1" applyBorder="1" applyAlignment="1" applyProtection="1">
      <alignment horizontal="left" vertical="center"/>
      <protection locked="0"/>
    </xf>
    <xf numFmtId="183" fontId="22" fillId="0" borderId="8" xfId="0" applyNumberFormat="1" applyFont="1" applyFill="1" applyBorder="1">
      <alignment vertical="center"/>
    </xf>
    <xf numFmtId="185" fontId="19" fillId="8" borderId="39" xfId="0" applyNumberFormat="1" applyFont="1" applyFill="1" applyBorder="1">
      <alignment vertical="center"/>
    </xf>
    <xf numFmtId="186" fontId="51" fillId="26" borderId="39" xfId="0" applyNumberFormat="1" applyFont="1" applyFill="1" applyBorder="1">
      <alignment vertical="center"/>
    </xf>
    <xf numFmtId="0" fontId="2" fillId="20" borderId="0" xfId="0" applyFont="1" applyFill="1" applyProtection="1">
      <alignment vertical="center"/>
      <protection locked="0"/>
    </xf>
    <xf numFmtId="41" fontId="43" fillId="10" borderId="69" xfId="11" applyFont="1" applyFill="1" applyBorder="1" applyAlignment="1">
      <alignment horizontal="center" vertical="center"/>
    </xf>
    <xf numFmtId="188" fontId="2" fillId="0" borderId="0" xfId="0" applyNumberFormat="1" applyFont="1" applyFill="1" applyProtection="1">
      <alignment vertical="center"/>
      <protection locked="0"/>
    </xf>
    <xf numFmtId="190" fontId="2" fillId="0" borderId="0" xfId="1" applyNumberFormat="1" applyFont="1" applyFill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2" fillId="8" borderId="0" xfId="0" applyFont="1" applyFill="1" applyProtection="1">
      <alignment vertical="center"/>
      <protection locked="0"/>
    </xf>
    <xf numFmtId="0" fontId="28" fillId="20" borderId="0" xfId="0" applyFont="1" applyFill="1" applyProtection="1">
      <alignment vertical="center"/>
      <protection locked="0"/>
    </xf>
    <xf numFmtId="189" fontId="2" fillId="8" borderId="0" xfId="1" applyNumberFormat="1" applyFont="1" applyFill="1" applyProtection="1">
      <alignment vertical="center"/>
      <protection locked="0"/>
    </xf>
    <xf numFmtId="189" fontId="28" fillId="20" borderId="0" xfId="1" applyNumberFormat="1" applyFont="1" applyFill="1" applyProtection="1">
      <alignment vertical="center"/>
      <protection locked="0"/>
    </xf>
    <xf numFmtId="189" fontId="2" fillId="20" borderId="0" xfId="1" applyNumberFormat="1" applyFont="1" applyFill="1" applyProtection="1">
      <alignment vertical="center"/>
      <protection locked="0"/>
    </xf>
    <xf numFmtId="41" fontId="43" fillId="4" borderId="67" xfId="11" applyFont="1" applyFill="1" applyBorder="1" applyAlignment="1">
      <alignment vertical="center"/>
    </xf>
    <xf numFmtId="41" fontId="43" fillId="4" borderId="68" xfId="11" applyFont="1" applyFill="1" applyBorder="1" applyAlignment="1">
      <alignment vertical="center"/>
    </xf>
    <xf numFmtId="41" fontId="43" fillId="4" borderId="69" xfId="11" applyFont="1" applyFill="1" applyBorder="1" applyAlignment="1">
      <alignment vertical="center"/>
    </xf>
    <xf numFmtId="41" fontId="43" fillId="4" borderId="56" xfId="11" applyFont="1" applyFill="1" applyBorder="1" applyAlignment="1">
      <alignment vertical="center"/>
    </xf>
    <xf numFmtId="41" fontId="43" fillId="4" borderId="2" xfId="11" applyFont="1" applyFill="1" applyBorder="1" applyAlignment="1">
      <alignment vertical="center"/>
    </xf>
    <xf numFmtId="41" fontId="43" fillId="4" borderId="70" xfId="11" applyFont="1" applyFill="1" applyBorder="1" applyAlignment="1">
      <alignment vertical="center"/>
    </xf>
    <xf numFmtId="190" fontId="42" fillId="0" borderId="1" xfId="1" applyNumberFormat="1" applyFont="1" applyBorder="1" applyAlignment="1">
      <alignment horizontal="center" vertical="center" wrapText="1"/>
    </xf>
    <xf numFmtId="41" fontId="11" fillId="25" borderId="57" xfId="1" applyFont="1" applyFill="1" applyBorder="1" applyAlignment="1">
      <alignment horizontal="left" vertical="center"/>
    </xf>
    <xf numFmtId="0" fontId="15" fillId="25" borderId="13" xfId="0" quotePrefix="1" applyFont="1" applyFill="1" applyBorder="1" applyAlignment="1">
      <alignment horizontal="center" vertical="center"/>
    </xf>
    <xf numFmtId="182" fontId="14" fillId="25" borderId="13" xfId="0" applyNumberFormat="1" applyFont="1" applyFill="1" applyBorder="1" applyAlignment="1">
      <alignment horizontal="center" vertical="center"/>
    </xf>
    <xf numFmtId="180" fontId="14" fillId="25" borderId="13" xfId="0" applyNumberFormat="1" applyFont="1" applyFill="1" applyBorder="1" applyAlignment="1">
      <alignment horizontal="center" vertical="center"/>
    </xf>
    <xf numFmtId="180" fontId="14" fillId="25" borderId="6" xfId="0" applyNumberFormat="1" applyFont="1" applyFill="1" applyBorder="1" applyAlignment="1">
      <alignment horizontal="center" vertical="center"/>
    </xf>
    <xf numFmtId="180" fontId="14" fillId="25" borderId="41" xfId="0" applyNumberFormat="1" applyFont="1" applyFill="1" applyBorder="1" applyAlignment="1">
      <alignment horizontal="center" vertical="center"/>
    </xf>
    <xf numFmtId="0" fontId="14" fillId="25" borderId="72" xfId="1" applyNumberFormat="1" applyFont="1" applyFill="1" applyBorder="1" applyAlignment="1">
      <alignment horizontal="left" vertical="center" wrapText="1"/>
    </xf>
    <xf numFmtId="41" fontId="25" fillId="8" borderId="62" xfId="1" applyFont="1" applyFill="1" applyBorder="1" applyAlignment="1">
      <alignment horizontal="left" vertical="center"/>
    </xf>
    <xf numFmtId="0" fontId="14" fillId="8" borderId="9" xfId="0" quotePrefix="1" applyFont="1" applyFill="1" applyBorder="1" applyAlignment="1">
      <alignment horizontal="center" vertical="center"/>
    </xf>
    <xf numFmtId="41" fontId="25" fillId="0" borderId="57" xfId="1" applyFont="1" applyFill="1" applyBorder="1" applyAlignment="1">
      <alignment horizontal="left" vertical="center"/>
    </xf>
    <xf numFmtId="0" fontId="14" fillId="0" borderId="13" xfId="0" quotePrefix="1" applyFont="1" applyFill="1" applyBorder="1" applyAlignment="1">
      <alignment horizontal="center" vertical="center"/>
    </xf>
    <xf numFmtId="180" fontId="14" fillId="0" borderId="41" xfId="0" applyNumberFormat="1" applyFont="1" applyFill="1" applyBorder="1" applyAlignment="1">
      <alignment horizontal="center" vertical="center"/>
    </xf>
    <xf numFmtId="0" fontId="21" fillId="4" borderId="7" xfId="13" applyFont="1" applyFill="1" applyBorder="1" applyAlignment="1">
      <alignment horizontal="center" vertical="center"/>
    </xf>
    <xf numFmtId="41" fontId="13" fillId="7" borderId="24" xfId="1" applyFont="1" applyFill="1" applyBorder="1" applyAlignment="1">
      <alignment horizontal="center" vertical="center"/>
    </xf>
    <xf numFmtId="41" fontId="13" fillId="7" borderId="39" xfId="1" applyFont="1" applyFill="1" applyBorder="1" applyAlignment="1">
      <alignment horizontal="center" vertical="center"/>
    </xf>
    <xf numFmtId="41" fontId="13" fillId="7" borderId="41" xfId="1" applyFont="1" applyFill="1" applyBorder="1" applyAlignment="1">
      <alignment horizontal="center" vertical="center"/>
    </xf>
    <xf numFmtId="41" fontId="13" fillId="10" borderId="24" xfId="1" applyFont="1" applyFill="1" applyBorder="1" applyAlignment="1">
      <alignment horizontal="center" vertical="center"/>
    </xf>
    <xf numFmtId="41" fontId="13" fillId="10" borderId="39" xfId="1" applyFont="1" applyFill="1" applyBorder="1" applyAlignment="1">
      <alignment horizontal="center" vertical="center"/>
    </xf>
    <xf numFmtId="41" fontId="13" fillId="10" borderId="41" xfId="1" applyFont="1" applyFill="1" applyBorder="1" applyAlignment="1">
      <alignment horizontal="center" vertical="center"/>
    </xf>
    <xf numFmtId="41" fontId="16" fillId="4" borderId="8" xfId="1" applyFont="1" applyFill="1" applyBorder="1" applyAlignment="1">
      <alignment horizontal="center" vertical="center"/>
    </xf>
    <xf numFmtId="41" fontId="16" fillId="4" borderId="56" xfId="1" applyFont="1" applyFill="1" applyBorder="1" applyAlignment="1">
      <alignment horizontal="center" vertical="center"/>
    </xf>
    <xf numFmtId="41" fontId="16" fillId="4" borderId="2" xfId="1" applyFont="1" applyFill="1" applyBorder="1" applyAlignment="1">
      <alignment horizontal="center" vertical="center"/>
    </xf>
    <xf numFmtId="41" fontId="16" fillId="4" borderId="70" xfId="1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0" fillId="6" borderId="66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66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73" xfId="0" applyFont="1" applyFill="1" applyBorder="1" applyAlignment="1">
      <alignment horizontal="center" vertical="center"/>
    </xf>
    <xf numFmtId="0" fontId="13" fillId="6" borderId="82" xfId="0" applyFont="1" applyFill="1" applyBorder="1" applyAlignment="1">
      <alignment horizontal="center" vertical="center"/>
    </xf>
    <xf numFmtId="0" fontId="13" fillId="6" borderId="135" xfId="0" applyFont="1" applyFill="1" applyBorder="1" applyAlignment="1">
      <alignment horizontal="center" vertical="center"/>
    </xf>
    <xf numFmtId="0" fontId="13" fillId="6" borderId="127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182" fontId="18" fillId="6" borderId="27" xfId="0" applyNumberFormat="1" applyFont="1" applyFill="1" applyBorder="1" applyAlignment="1" applyProtection="1">
      <alignment horizontal="center" vertical="center"/>
      <protection locked="0"/>
    </xf>
    <xf numFmtId="182" fontId="18" fillId="6" borderId="28" xfId="0" applyNumberFormat="1" applyFont="1" applyFill="1" applyBorder="1" applyAlignment="1" applyProtection="1">
      <alignment horizontal="center" vertical="center"/>
      <protection locked="0"/>
    </xf>
    <xf numFmtId="41" fontId="38" fillId="4" borderId="8" xfId="11" applyFont="1" applyFill="1" applyAlignment="1">
      <alignment horizontal="center" vertical="center"/>
    </xf>
    <xf numFmtId="0" fontId="10" fillId="7" borderId="24" xfId="12" applyFont="1" applyFill="1" applyBorder="1" applyAlignment="1" applyProtection="1">
      <alignment horizontal="center" vertical="center"/>
      <protection locked="0"/>
    </xf>
    <xf numFmtId="0" fontId="10" fillId="7" borderId="39" xfId="12" applyFont="1" applyFill="1" applyBorder="1" applyAlignment="1" applyProtection="1">
      <alignment horizontal="center" vertical="center"/>
      <protection locked="0"/>
    </xf>
    <xf numFmtId="0" fontId="10" fillId="7" borderId="41" xfId="12" applyFont="1" applyFill="1" applyBorder="1" applyAlignment="1" applyProtection="1">
      <alignment horizontal="center" vertical="center"/>
      <protection locked="0"/>
    </xf>
    <xf numFmtId="0" fontId="10" fillId="10" borderId="24" xfId="12" applyFont="1" applyFill="1" applyBorder="1" applyAlignment="1" applyProtection="1">
      <alignment horizontal="center" vertical="center"/>
      <protection locked="0"/>
    </xf>
    <xf numFmtId="0" fontId="10" fillId="10" borderId="39" xfId="12" applyFont="1" applyFill="1" applyBorder="1" applyAlignment="1" applyProtection="1">
      <alignment horizontal="center" vertical="center"/>
      <protection locked="0"/>
    </xf>
    <xf numFmtId="0" fontId="10" fillId="10" borderId="41" xfId="12" applyFont="1" applyFill="1" applyBorder="1" applyAlignment="1" applyProtection="1">
      <alignment horizontal="center" vertical="center"/>
      <protection locked="0"/>
    </xf>
    <xf numFmtId="41" fontId="16" fillId="4" borderId="8" xfId="11" applyFont="1" applyFill="1" applyBorder="1" applyAlignment="1">
      <alignment horizontal="center" vertical="center"/>
    </xf>
    <xf numFmtId="0" fontId="10" fillId="6" borderId="24" xfId="12" applyFont="1" applyFill="1" applyBorder="1" applyAlignment="1">
      <alignment horizontal="center" vertical="center"/>
    </xf>
    <xf numFmtId="0" fontId="10" fillId="6" borderId="39" xfId="12" applyFont="1" applyFill="1" applyBorder="1" applyAlignment="1">
      <alignment horizontal="center" vertical="center"/>
    </xf>
    <xf numFmtId="0" fontId="10" fillId="6" borderId="63" xfId="12" applyFont="1" applyFill="1" applyBorder="1" applyAlignment="1">
      <alignment horizontal="center" vertical="center"/>
    </xf>
    <xf numFmtId="0" fontId="10" fillId="6" borderId="18" xfId="12" applyFont="1" applyFill="1" applyBorder="1" applyAlignment="1">
      <alignment horizontal="center" vertical="center"/>
    </xf>
    <xf numFmtId="182" fontId="29" fillId="6" borderId="27" xfId="12" applyNumberFormat="1" applyFont="1" applyFill="1" applyBorder="1" applyAlignment="1" applyProtection="1">
      <alignment horizontal="center" vertical="center"/>
      <protection locked="0"/>
    </xf>
    <xf numFmtId="182" fontId="29" fillId="6" borderId="28" xfId="12" applyNumberFormat="1" applyFont="1" applyFill="1" applyBorder="1" applyAlignment="1" applyProtection="1">
      <alignment horizontal="center" vertical="center"/>
      <protection locked="0"/>
    </xf>
    <xf numFmtId="0" fontId="13" fillId="6" borderId="12" xfId="12" applyFont="1" applyFill="1" applyBorder="1" applyAlignment="1">
      <alignment horizontal="center" vertical="center"/>
    </xf>
    <xf numFmtId="0" fontId="13" fillId="6" borderId="9" xfId="12" applyFont="1" applyFill="1" applyBorder="1" applyAlignment="1">
      <alignment horizontal="center" vertical="center"/>
    </xf>
    <xf numFmtId="0" fontId="15" fillId="2" borderId="97" xfId="0" applyFont="1" applyFill="1" applyBorder="1" applyAlignment="1">
      <alignment horizontal="center" vertical="center" wrapText="1"/>
    </xf>
    <xf numFmtId="0" fontId="15" fillId="2" borderId="119" xfId="0" applyFont="1" applyFill="1" applyBorder="1" applyAlignment="1">
      <alignment horizontal="center" vertical="center" wrapText="1"/>
    </xf>
    <xf numFmtId="0" fontId="15" fillId="2" borderId="118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76" xfId="0" applyFont="1" applyBorder="1" applyAlignment="1">
      <alignment horizontal="left" vertical="center" wrapText="1"/>
    </xf>
    <xf numFmtId="41" fontId="43" fillId="10" borderId="7" xfId="11" applyFont="1" applyFill="1" applyBorder="1" applyAlignment="1">
      <alignment horizontal="center" vertical="center"/>
    </xf>
    <xf numFmtId="41" fontId="43" fillId="10" borderId="75" xfId="11" applyFont="1" applyFill="1" applyBorder="1" applyAlignment="1">
      <alignment horizontal="center" vertical="center"/>
    </xf>
    <xf numFmtId="0" fontId="15" fillId="0" borderId="122" xfId="0" applyFont="1" applyBorder="1" applyAlignment="1">
      <alignment horizontal="left" vertical="center" wrapText="1"/>
    </xf>
    <xf numFmtId="0" fontId="15" fillId="0" borderId="74" xfId="0" applyFont="1" applyBorder="1" applyAlignment="1">
      <alignment horizontal="left" vertical="center" wrapText="1"/>
    </xf>
    <xf numFmtId="0" fontId="15" fillId="0" borderId="92" xfId="0" applyFont="1" applyBorder="1" applyAlignment="1">
      <alignment horizontal="left" vertical="center" wrapText="1"/>
    </xf>
    <xf numFmtId="0" fontId="15" fillId="0" borderId="99" xfId="0" applyFont="1" applyBorder="1" applyAlignment="1">
      <alignment horizontal="left" vertical="center" wrapText="1"/>
    </xf>
    <xf numFmtId="0" fontId="15" fillId="0" borderId="123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71" xfId="0" applyFont="1" applyBorder="1" applyAlignment="1">
      <alignment horizontal="left" vertical="center" wrapText="1"/>
    </xf>
    <xf numFmtId="0" fontId="15" fillId="0" borderId="11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75" xfId="0" applyFont="1" applyBorder="1" applyAlignment="1">
      <alignment horizontal="left" vertical="center" wrapText="1"/>
    </xf>
    <xf numFmtId="41" fontId="43" fillId="10" borderId="68" xfId="11" applyFont="1" applyFill="1" applyBorder="1" applyAlignment="1">
      <alignment horizontal="center" vertical="center"/>
    </xf>
    <xf numFmtId="41" fontId="43" fillId="10" borderId="69" xfId="11" applyFont="1" applyFill="1" applyBorder="1" applyAlignment="1">
      <alignment horizontal="center" vertical="center"/>
    </xf>
    <xf numFmtId="0" fontId="41" fillId="0" borderId="126" xfId="0" applyFont="1" applyBorder="1" applyAlignment="1">
      <alignment horizontal="center" vertical="center" wrapText="1"/>
    </xf>
    <xf numFmtId="0" fontId="41" fillId="0" borderId="53" xfId="0" applyFont="1" applyBorder="1" applyAlignment="1">
      <alignment horizontal="center" vertical="center" wrapText="1"/>
    </xf>
    <xf numFmtId="0" fontId="41" fillId="0" borderId="125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124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1" fillId="0" borderId="52" xfId="0" applyFont="1" applyBorder="1" applyAlignment="1">
      <alignment horizontal="center" vertical="center" wrapText="1"/>
    </xf>
    <xf numFmtId="0" fontId="41" fillId="22" borderId="124" xfId="0" applyFont="1" applyFill="1" applyBorder="1" applyAlignment="1">
      <alignment horizontal="center" vertical="center" wrapText="1"/>
    </xf>
    <xf numFmtId="0" fontId="41" fillId="22" borderId="52" xfId="0" applyFont="1" applyFill="1" applyBorder="1" applyAlignment="1">
      <alignment horizontal="center" vertical="center" wrapText="1"/>
    </xf>
    <xf numFmtId="0" fontId="41" fillId="22" borderId="3" xfId="0" applyFont="1" applyFill="1" applyBorder="1" applyAlignment="1">
      <alignment horizontal="center" vertical="center" wrapText="1"/>
    </xf>
    <xf numFmtId="0" fontId="15" fillId="2" borderId="52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5" fillId="2" borderId="42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15" fillId="2" borderId="50" xfId="0" applyFont="1" applyFill="1" applyBorder="1" applyAlignment="1">
      <alignment horizontal="left" vertical="center" wrapText="1"/>
    </xf>
    <xf numFmtId="0" fontId="15" fillId="0" borderId="119" xfId="0" applyFont="1" applyBorder="1" applyAlignment="1">
      <alignment horizontal="left" vertical="center" wrapText="1"/>
    </xf>
    <xf numFmtId="0" fontId="15" fillId="0" borderId="118" xfId="0" applyFont="1" applyBorder="1" applyAlignment="1">
      <alignment horizontal="left" vertical="center" wrapText="1"/>
    </xf>
    <xf numFmtId="0" fontId="15" fillId="2" borderId="92" xfId="0" applyFont="1" applyFill="1" applyBorder="1" applyAlignment="1">
      <alignment horizontal="left" vertical="center" wrapText="1"/>
    </xf>
    <xf numFmtId="0" fontId="15" fillId="2" borderId="99" xfId="0" applyFont="1" applyFill="1" applyBorder="1" applyAlignment="1">
      <alignment horizontal="left" vertical="center" wrapText="1"/>
    </xf>
    <xf numFmtId="0" fontId="15" fillId="2" borderId="123" xfId="0" applyFont="1" applyFill="1" applyBorder="1" applyAlignment="1">
      <alignment horizontal="left" vertical="center" wrapText="1"/>
    </xf>
    <xf numFmtId="0" fontId="15" fillId="2" borderId="62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71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41" fontId="16" fillId="4" borderId="67" xfId="1" applyFont="1" applyFill="1" applyBorder="1" applyAlignment="1">
      <alignment horizontal="center" vertical="center"/>
    </xf>
    <xf numFmtId="41" fontId="16" fillId="4" borderId="68" xfId="1" applyFont="1" applyFill="1" applyBorder="1" applyAlignment="1">
      <alignment horizontal="center" vertical="center"/>
    </xf>
    <xf numFmtId="41" fontId="16" fillId="4" borderId="69" xfId="1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0" fontId="10" fillId="6" borderId="70" xfId="0" applyFont="1" applyFill="1" applyBorder="1" applyAlignment="1">
      <alignment horizontal="center" vertical="center"/>
    </xf>
    <xf numFmtId="0" fontId="10" fillId="6" borderId="71" xfId="0" applyFont="1" applyFill="1" applyBorder="1" applyAlignment="1">
      <alignment horizontal="center" vertical="center"/>
    </xf>
    <xf numFmtId="41" fontId="13" fillId="10" borderId="70" xfId="1" applyFont="1" applyFill="1" applyBorder="1" applyAlignment="1">
      <alignment horizontal="center" vertical="center"/>
    </xf>
    <xf numFmtId="41" fontId="13" fillId="10" borderId="71" xfId="1" applyFont="1" applyFill="1" applyBorder="1" applyAlignment="1">
      <alignment horizontal="center" vertical="center"/>
    </xf>
    <xf numFmtId="41" fontId="13" fillId="10" borderId="72" xfId="1" applyFont="1" applyFill="1" applyBorder="1" applyAlignment="1">
      <alignment horizontal="center" vertical="center"/>
    </xf>
    <xf numFmtId="0" fontId="13" fillId="10" borderId="74" xfId="12" applyFont="1" applyFill="1" applyBorder="1" applyAlignment="1" applyProtection="1">
      <alignment horizontal="center" vertical="center"/>
      <protection locked="0"/>
    </xf>
    <xf numFmtId="0" fontId="13" fillId="10" borderId="75" xfId="12" applyFont="1" applyFill="1" applyBorder="1" applyAlignment="1" applyProtection="1">
      <alignment horizontal="center" vertical="center"/>
      <protection locked="0"/>
    </xf>
    <xf numFmtId="0" fontId="13" fillId="10" borderId="76" xfId="12" applyFont="1" applyFill="1" applyBorder="1" applyAlignment="1" applyProtection="1">
      <alignment horizontal="center" vertical="center"/>
      <protection locked="0"/>
    </xf>
    <xf numFmtId="0" fontId="13" fillId="7" borderId="74" xfId="12" applyFont="1" applyFill="1" applyBorder="1" applyAlignment="1" applyProtection="1">
      <alignment horizontal="center" vertical="center"/>
      <protection locked="0"/>
    </xf>
    <xf numFmtId="0" fontId="13" fillId="7" borderId="75" xfId="12" applyFont="1" applyFill="1" applyBorder="1" applyAlignment="1" applyProtection="1">
      <alignment horizontal="center" vertical="center"/>
      <protection locked="0"/>
    </xf>
    <xf numFmtId="0" fontId="13" fillId="7" borderId="76" xfId="12" applyFont="1" applyFill="1" applyBorder="1" applyAlignment="1" applyProtection="1">
      <alignment horizontal="center" vertical="center"/>
      <protection locked="0"/>
    </xf>
    <xf numFmtId="0" fontId="13" fillId="7" borderId="70" xfId="12" applyFont="1" applyFill="1" applyBorder="1" applyAlignment="1" applyProtection="1">
      <alignment horizontal="center" vertical="center"/>
      <protection locked="0"/>
    </xf>
    <xf numFmtId="0" fontId="13" fillId="7" borderId="71" xfId="12" applyFont="1" applyFill="1" applyBorder="1" applyAlignment="1" applyProtection="1">
      <alignment horizontal="center" vertical="center"/>
      <protection locked="0"/>
    </xf>
    <xf numFmtId="0" fontId="13" fillId="7" borderId="72" xfId="12" applyFont="1" applyFill="1" applyBorder="1" applyAlignment="1" applyProtection="1">
      <alignment horizontal="center" vertical="center"/>
      <protection locked="0"/>
    </xf>
    <xf numFmtId="0" fontId="10" fillId="6" borderId="24" xfId="12" applyFont="1" applyFill="1" applyBorder="1" applyAlignment="1" applyProtection="1">
      <alignment horizontal="center" vertical="center"/>
      <protection locked="0"/>
    </xf>
    <xf numFmtId="0" fontId="10" fillId="6" borderId="39" xfId="12" applyFont="1" applyFill="1" applyBorder="1" applyAlignment="1" applyProtection="1">
      <alignment horizontal="center" vertical="center"/>
      <protection locked="0"/>
    </xf>
    <xf numFmtId="0" fontId="10" fillId="6" borderId="70" xfId="12" applyFont="1" applyFill="1" applyBorder="1" applyAlignment="1" applyProtection="1">
      <alignment horizontal="center" vertical="center"/>
      <protection locked="0"/>
    </xf>
    <xf numFmtId="0" fontId="10" fillId="6" borderId="71" xfId="12" applyFont="1" applyFill="1" applyBorder="1" applyAlignment="1" applyProtection="1">
      <alignment horizontal="center" vertical="center"/>
      <protection locked="0"/>
    </xf>
    <xf numFmtId="182" fontId="18" fillId="6" borderId="78" xfId="12" applyNumberFormat="1" applyFont="1" applyFill="1" applyBorder="1" applyAlignment="1" applyProtection="1">
      <alignment horizontal="center" vertical="center"/>
      <protection locked="0"/>
    </xf>
    <xf numFmtId="182" fontId="18" fillId="6" borderId="79" xfId="12" applyNumberFormat="1" applyFont="1" applyFill="1" applyBorder="1" applyAlignment="1" applyProtection="1">
      <alignment horizontal="center" vertical="center"/>
      <protection locked="0"/>
    </xf>
    <xf numFmtId="0" fontId="13" fillId="6" borderId="12" xfId="12" applyFont="1" applyFill="1" applyBorder="1" applyAlignment="1" applyProtection="1">
      <alignment horizontal="center" vertical="center"/>
      <protection locked="0"/>
    </xf>
    <xf numFmtId="0" fontId="13" fillId="6" borderId="9" xfId="12" applyFont="1" applyFill="1" applyBorder="1" applyAlignment="1" applyProtection="1">
      <alignment horizontal="center" vertical="center"/>
      <protection locked="0"/>
    </xf>
    <xf numFmtId="41" fontId="13" fillId="10" borderId="24" xfId="1" applyFont="1" applyFill="1" applyBorder="1" applyAlignment="1" applyProtection="1">
      <alignment horizontal="center" vertical="center"/>
      <protection locked="0"/>
    </xf>
    <xf numFmtId="41" fontId="13" fillId="10" borderId="39" xfId="1" applyFont="1" applyFill="1" applyBorder="1" applyAlignment="1" applyProtection="1">
      <alignment horizontal="center" vertical="center"/>
      <protection locked="0"/>
    </xf>
    <xf numFmtId="41" fontId="13" fillId="10" borderId="41" xfId="1" applyFont="1" applyFill="1" applyBorder="1" applyAlignment="1" applyProtection="1">
      <alignment horizontal="center" vertical="center"/>
      <protection locked="0"/>
    </xf>
    <xf numFmtId="182" fontId="13" fillId="6" borderId="14" xfId="0" applyNumberFormat="1" applyFont="1" applyFill="1" applyBorder="1" applyAlignment="1" applyProtection="1">
      <alignment horizontal="center" vertical="center"/>
      <protection locked="0"/>
    </xf>
    <xf numFmtId="182" fontId="13" fillId="6" borderId="13" xfId="0" applyNumberFormat="1" applyFont="1" applyFill="1" applyBorder="1" applyAlignment="1" applyProtection="1">
      <alignment horizontal="center" vertical="center"/>
      <protection locked="0"/>
    </xf>
    <xf numFmtId="182" fontId="13" fillId="6" borderId="14" xfId="0" applyNumberFormat="1" applyFont="1" applyFill="1" applyBorder="1" applyAlignment="1" applyProtection="1">
      <alignment horizontal="center" vertical="center" wrapText="1"/>
      <protection locked="0"/>
    </xf>
    <xf numFmtId="182" fontId="13" fillId="6" borderId="73" xfId="0" applyNumberFormat="1" applyFont="1" applyFill="1" applyBorder="1" applyAlignment="1" applyProtection="1">
      <alignment horizontal="center" vertical="center"/>
      <protection locked="0"/>
    </xf>
    <xf numFmtId="182" fontId="13" fillId="6" borderId="82" xfId="0" applyNumberFormat="1" applyFont="1" applyFill="1" applyBorder="1" applyAlignment="1" applyProtection="1">
      <alignment horizontal="center" vertical="center"/>
      <protection locked="0"/>
    </xf>
    <xf numFmtId="41" fontId="16" fillId="4" borderId="8" xfId="1" applyFont="1" applyFill="1" applyBorder="1" applyAlignment="1" applyProtection="1">
      <alignment horizontal="center" vertical="center"/>
      <protection locked="0"/>
    </xf>
    <xf numFmtId="0" fontId="10" fillId="6" borderId="25" xfId="0" applyFont="1" applyFill="1" applyBorder="1" applyAlignment="1" applyProtection="1">
      <alignment horizontal="center" vertical="center"/>
      <protection locked="0"/>
    </xf>
    <xf numFmtId="0" fontId="10" fillId="6" borderId="31" xfId="0" applyFont="1" applyFill="1" applyBorder="1" applyAlignment="1" applyProtection="1">
      <alignment horizontal="center" vertical="center"/>
      <protection locked="0"/>
    </xf>
    <xf numFmtId="0" fontId="10" fillId="6" borderId="15" xfId="0" applyFont="1" applyFill="1" applyBorder="1" applyAlignment="1" applyProtection="1">
      <alignment horizontal="center" vertical="center"/>
      <protection locked="0"/>
    </xf>
    <xf numFmtId="0" fontId="10" fillId="6" borderId="16" xfId="0" applyFont="1" applyFill="1" applyBorder="1" applyAlignment="1" applyProtection="1">
      <alignment horizontal="center" vertical="center"/>
      <protection locked="0"/>
    </xf>
    <xf numFmtId="0" fontId="13" fillId="6" borderId="24" xfId="0" applyFont="1" applyFill="1" applyBorder="1" applyAlignment="1" applyProtection="1">
      <alignment horizontal="center" vertical="center"/>
      <protection locked="0"/>
    </xf>
    <xf numFmtId="0" fontId="13" fillId="6" borderId="41" xfId="0" applyFont="1" applyFill="1" applyBorder="1" applyAlignment="1" applyProtection="1">
      <alignment horizontal="center" vertical="center"/>
      <protection locked="0"/>
    </xf>
    <xf numFmtId="182" fontId="13" fillId="6" borderId="25" xfId="0" applyNumberFormat="1" applyFont="1" applyFill="1" applyBorder="1" applyAlignment="1" applyProtection="1">
      <alignment horizontal="center" vertical="center"/>
      <protection locked="0"/>
    </xf>
    <xf numFmtId="182" fontId="13" fillId="6" borderId="66" xfId="0" applyNumberFormat="1" applyFont="1" applyFill="1" applyBorder="1" applyAlignment="1" applyProtection="1">
      <alignment horizontal="center" vertical="center"/>
      <protection locked="0"/>
    </xf>
    <xf numFmtId="41" fontId="13" fillId="10" borderId="56" xfId="1" applyFont="1" applyFill="1" applyBorder="1" applyAlignment="1">
      <alignment horizontal="center" vertical="center"/>
    </xf>
    <xf numFmtId="41" fontId="13" fillId="10" borderId="62" xfId="1" applyFont="1" applyFill="1" applyBorder="1" applyAlignment="1">
      <alignment horizontal="center" vertical="center"/>
    </xf>
    <xf numFmtId="41" fontId="13" fillId="7" borderId="56" xfId="1" applyFont="1" applyFill="1" applyBorder="1" applyAlignment="1">
      <alignment horizontal="center" vertical="center"/>
    </xf>
    <xf numFmtId="41" fontId="13" fillId="7" borderId="62" xfId="1" applyFont="1" applyFill="1" applyBorder="1" applyAlignment="1">
      <alignment horizontal="center" vertical="center"/>
    </xf>
    <xf numFmtId="182" fontId="18" fillId="6" borderId="73" xfId="0" applyNumberFormat="1" applyFont="1" applyFill="1" applyBorder="1" applyAlignment="1" applyProtection="1">
      <alignment horizontal="center" vertical="center"/>
      <protection locked="0"/>
    </xf>
    <xf numFmtId="182" fontId="18" fillId="6" borderId="63" xfId="0" applyNumberFormat="1" applyFont="1" applyFill="1" applyBorder="1" applyAlignment="1" applyProtection="1">
      <alignment horizontal="center" vertical="center"/>
      <protection locked="0"/>
    </xf>
    <xf numFmtId="41" fontId="13" fillId="7" borderId="70" xfId="1" applyFont="1" applyFill="1" applyBorder="1" applyAlignment="1">
      <alignment horizontal="center" vertical="center"/>
    </xf>
    <xf numFmtId="41" fontId="13" fillId="7" borderId="71" xfId="1" applyFont="1" applyFill="1" applyBorder="1" applyAlignment="1">
      <alignment horizontal="center" vertical="center"/>
    </xf>
    <xf numFmtId="41" fontId="13" fillId="7" borderId="72" xfId="1" applyFont="1" applyFill="1" applyBorder="1" applyAlignment="1">
      <alignment horizontal="center" vertical="center"/>
    </xf>
    <xf numFmtId="0" fontId="13" fillId="10" borderId="15" xfId="12" applyFont="1" applyFill="1" applyBorder="1" applyAlignment="1" applyProtection="1">
      <alignment horizontal="center" vertical="center"/>
      <protection locked="0"/>
    </xf>
    <xf numFmtId="0" fontId="13" fillId="10" borderId="16" xfId="12" applyFont="1" applyFill="1" applyBorder="1" applyAlignment="1" applyProtection="1">
      <alignment horizontal="center" vertical="center"/>
      <protection locked="0"/>
    </xf>
    <xf numFmtId="0" fontId="13" fillId="10" borderId="17" xfId="12" applyFont="1" applyFill="1" applyBorder="1" applyAlignment="1" applyProtection="1">
      <alignment horizontal="center" vertical="center"/>
      <protection locked="0"/>
    </xf>
    <xf numFmtId="0" fontId="13" fillId="10" borderId="70" xfId="12" applyFont="1" applyFill="1" applyBorder="1" applyAlignment="1" applyProtection="1">
      <alignment horizontal="center" vertical="center"/>
      <protection locked="0"/>
    </xf>
    <xf numFmtId="0" fontId="13" fillId="10" borderId="71" xfId="12" applyFont="1" applyFill="1" applyBorder="1" applyAlignment="1" applyProtection="1">
      <alignment horizontal="center" vertical="center"/>
      <protection locked="0"/>
    </xf>
    <xf numFmtId="0" fontId="13" fillId="10" borderId="72" xfId="12" applyFont="1" applyFill="1" applyBorder="1" applyAlignment="1" applyProtection="1">
      <alignment horizontal="center" vertical="center"/>
      <protection locked="0"/>
    </xf>
    <xf numFmtId="41" fontId="16" fillId="4" borderId="8" xfId="11" applyFont="1" applyFill="1" applyAlignment="1" applyProtection="1">
      <alignment horizontal="center" vertical="center"/>
      <protection locked="0"/>
    </xf>
    <xf numFmtId="41" fontId="13" fillId="10" borderId="74" xfId="11" applyFont="1" applyFill="1" applyBorder="1" applyAlignment="1" applyProtection="1">
      <alignment horizontal="center" vertical="center"/>
      <protection locked="0"/>
    </xf>
    <xf numFmtId="41" fontId="13" fillId="10" borderId="76" xfId="11" applyFont="1" applyFill="1" applyBorder="1" applyAlignment="1" applyProtection="1">
      <alignment horizontal="center" vertical="center"/>
      <protection locked="0"/>
    </xf>
    <xf numFmtId="182" fontId="18" fillId="6" borderId="27" xfId="12" applyNumberFormat="1" applyFont="1" applyFill="1" applyBorder="1" applyAlignment="1" applyProtection="1">
      <alignment horizontal="center" vertical="center"/>
      <protection locked="0"/>
    </xf>
    <xf numFmtId="182" fontId="18" fillId="6" borderId="28" xfId="12" applyNumberFormat="1" applyFont="1" applyFill="1" applyBorder="1" applyAlignment="1" applyProtection="1">
      <alignment horizontal="center" vertical="center"/>
      <protection locked="0"/>
    </xf>
    <xf numFmtId="41" fontId="13" fillId="10" borderId="24" xfId="11" applyFont="1" applyFill="1" applyBorder="1" applyAlignment="1" applyProtection="1">
      <alignment horizontal="center" vertical="center"/>
      <protection locked="0"/>
    </xf>
    <xf numFmtId="41" fontId="13" fillId="10" borderId="41" xfId="11" applyFont="1" applyFill="1" applyBorder="1" applyAlignment="1" applyProtection="1">
      <alignment horizontal="center" vertical="center"/>
      <protection locked="0"/>
    </xf>
    <xf numFmtId="41" fontId="13" fillId="6" borderId="67" xfId="1" applyFont="1" applyFill="1" applyBorder="1" applyAlignment="1">
      <alignment horizontal="center" vertical="center"/>
    </xf>
    <xf numFmtId="41" fontId="13" fillId="6" borderId="69" xfId="1" applyFont="1" applyFill="1" applyBorder="1" applyAlignment="1">
      <alignment horizontal="center" vertical="center"/>
    </xf>
    <xf numFmtId="41" fontId="13" fillId="10" borderId="19" xfId="1" applyFont="1" applyFill="1" applyBorder="1" applyAlignment="1">
      <alignment horizontal="center" vertical="center"/>
    </xf>
    <xf numFmtId="41" fontId="13" fillId="10" borderId="38" xfId="1" applyFont="1" applyFill="1" applyBorder="1" applyAlignment="1">
      <alignment horizontal="center" vertical="center"/>
    </xf>
    <xf numFmtId="41" fontId="13" fillId="7" borderId="19" xfId="1" applyFont="1" applyFill="1" applyBorder="1" applyAlignment="1">
      <alignment horizontal="center" vertical="center"/>
    </xf>
    <xf numFmtId="41" fontId="13" fillId="7" borderId="38" xfId="1" applyFont="1" applyFill="1" applyBorder="1" applyAlignment="1">
      <alignment horizontal="center" vertical="center"/>
    </xf>
    <xf numFmtId="41" fontId="13" fillId="7" borderId="40" xfId="1" applyFont="1" applyFill="1" applyBorder="1" applyAlignment="1">
      <alignment horizontal="center" vertical="center"/>
    </xf>
    <xf numFmtId="41" fontId="13" fillId="10" borderId="40" xfId="1" applyFont="1" applyFill="1" applyBorder="1" applyAlignment="1">
      <alignment horizontal="center" vertical="center"/>
    </xf>
  </cellXfs>
  <cellStyles count="14">
    <cellStyle name="쉼표 [0]" xfId="1" builtinId="6"/>
    <cellStyle name="쉼표 [0] 2" xfId="4" xr:uid="{00000000-0005-0000-0000-000001000000}"/>
    <cellStyle name="쉼표 [0] 2 2" xfId="9" xr:uid="{00000000-0005-0000-0000-000002000000}"/>
    <cellStyle name="쉼표 [0] 3" xfId="11" xr:uid="{00000000-0005-0000-0000-000003000000}"/>
    <cellStyle name="표준" xfId="0" builtinId="0"/>
    <cellStyle name="표준 2" xfId="2" xr:uid="{00000000-0005-0000-0000-000005000000}"/>
    <cellStyle name="표준 2 2" xfId="6" xr:uid="{00000000-0005-0000-0000-000006000000}"/>
    <cellStyle name="표준 2 2 2" xfId="7" xr:uid="{00000000-0005-0000-0000-000007000000}"/>
    <cellStyle name="표준 3" xfId="12" xr:uid="{00000000-0005-0000-0000-000008000000}"/>
    <cellStyle name="표준 4" xfId="13" xr:uid="{00000000-0005-0000-0000-000009000000}"/>
    <cellStyle name="표준 5 2 3" xfId="3" xr:uid="{00000000-0005-0000-0000-00000A000000}"/>
    <cellStyle name="표준 5 2 3 2" xfId="8" xr:uid="{00000000-0005-0000-0000-00000B000000}"/>
    <cellStyle name="표준 7" xfId="5" xr:uid="{00000000-0005-0000-0000-00000C000000}"/>
    <cellStyle name="표준 7 2" xfId="10" xr:uid="{00000000-0005-0000-0000-00000D000000}"/>
  </cellStyles>
  <dxfs count="125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0" tint="-0.499984740745262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0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numFmt numFmtId="177" formatCode="0.00000000_ "/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numFmt numFmtId="177" formatCode="0.00000000_ "/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M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0" tint="-0.499984740745262"/>
        </right>
        <top/>
        <bottom/>
        <vertical style="medium">
          <color theme="0" tint="-0.499984740745262"/>
        </vertical>
        <horizontal/>
      </border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7" formatCode="0.00000000_ "/>
      <fill>
        <patternFill patternType="none">
          <fgColor indexed="64"/>
          <bgColor auto="1"/>
        </patternFill>
      </fill>
    </dxf>
    <dxf>
      <border>
        <bottom style="medium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현대하모니 M"/>
        <scheme val="none"/>
      </font>
      <numFmt numFmtId="177" formatCode="0.00000000_ 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 tint="-0.499984740745262"/>
        </left>
        <right style="medium">
          <color theme="0" tint="-0.499984740745262"/>
        </right>
        <top/>
        <bottom/>
        <vertical style="medium">
          <color theme="0" tint="-0.499984740745262"/>
        </vertical>
        <horizontal/>
      </border>
      <protection locked="0" hidden="0"/>
    </dxf>
  </dxfs>
  <tableStyles count="0" defaultTableStyle="TableStyleMedium2" defaultPivotStyle="PivotStyleLight16"/>
  <colors>
    <mruColors>
      <color rgb="FF003366"/>
      <color rgb="FF0000FF"/>
      <color rgb="FF808000"/>
      <color rgb="FF996633"/>
      <color rgb="FFFF9933"/>
      <color rgb="FF00CC00"/>
      <color rgb="FF006600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36441726627374"/>
          <c:y val="0.17171296296296296"/>
          <c:w val="0.7821557852770224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'c02_IGBTNTC'!$B$3</c:f>
              <c:strCache>
                <c:ptCount val="1"/>
                <c:pt idx="0">
                  <c:v>R[ohm]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'c02_IGBTNTC'!$A$4:$A$24</c:f>
              <c:numCache>
                <c:formatCode>_(* #,##0_);_(* \(#,##0\);_(* "-"_);_(@_)</c:formatCode>
                <c:ptCount val="21"/>
                <c:pt idx="0">
                  <c:v>12</c:v>
                </c:pt>
                <c:pt idx="1">
                  <c:v>20</c:v>
                </c:pt>
                <c:pt idx="2">
                  <c:v>31.25</c:v>
                </c:pt>
                <c:pt idx="3">
                  <c:v>37.5</c:v>
                </c:pt>
                <c:pt idx="4">
                  <c:v>43.75</c:v>
                </c:pt>
                <c:pt idx="5">
                  <c:v>50</c:v>
                </c:pt>
                <c:pt idx="6">
                  <c:v>56.25</c:v>
                </c:pt>
                <c:pt idx="7">
                  <c:v>62.5</c:v>
                </c:pt>
                <c:pt idx="8">
                  <c:v>68.75</c:v>
                </c:pt>
                <c:pt idx="9">
                  <c:v>75</c:v>
                </c:pt>
                <c:pt idx="10">
                  <c:v>81.25</c:v>
                </c:pt>
                <c:pt idx="11">
                  <c:v>87.5</c:v>
                </c:pt>
                <c:pt idx="12">
                  <c:v>93.75</c:v>
                </c:pt>
                <c:pt idx="13">
                  <c:v>100</c:v>
                </c:pt>
                <c:pt idx="14">
                  <c:v>106.25</c:v>
                </c:pt>
                <c:pt idx="15">
                  <c:v>112.5</c:v>
                </c:pt>
                <c:pt idx="16">
                  <c:v>118.75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</c:numCache>
            </c:numRef>
          </c:cat>
          <c:val>
            <c:numRef>
              <c:f>'c02_IGBTNTC'!$B$4:$B$24</c:f>
              <c:numCache>
                <c:formatCode>_(* #,##0_);_(* \(#,##0\);_(* "-"_);_(@_)</c:formatCode>
                <c:ptCount val="21"/>
                <c:pt idx="0">
                  <c:v>35000</c:v>
                </c:pt>
                <c:pt idx="1">
                  <c:v>25000</c:v>
                </c:pt>
                <c:pt idx="2">
                  <c:v>16834</c:v>
                </c:pt>
                <c:pt idx="3">
                  <c:v>12999</c:v>
                </c:pt>
                <c:pt idx="4">
                  <c:v>10146</c:v>
                </c:pt>
                <c:pt idx="5">
                  <c:v>7991</c:v>
                </c:pt>
                <c:pt idx="6">
                  <c:v>6375</c:v>
                </c:pt>
                <c:pt idx="7">
                  <c:v>4968</c:v>
                </c:pt>
                <c:pt idx="8">
                  <c:v>4085</c:v>
                </c:pt>
                <c:pt idx="9">
                  <c:v>3221</c:v>
                </c:pt>
                <c:pt idx="10">
                  <c:v>2701</c:v>
                </c:pt>
                <c:pt idx="11">
                  <c:v>2191</c:v>
                </c:pt>
                <c:pt idx="12">
                  <c:v>1825</c:v>
                </c:pt>
                <c:pt idx="13">
                  <c:v>1512</c:v>
                </c:pt>
                <c:pt idx="14">
                  <c:v>1263</c:v>
                </c:pt>
                <c:pt idx="15">
                  <c:v>1081</c:v>
                </c:pt>
                <c:pt idx="16">
                  <c:v>893</c:v>
                </c:pt>
                <c:pt idx="17">
                  <c:v>718</c:v>
                </c:pt>
                <c:pt idx="18">
                  <c:v>600</c:v>
                </c:pt>
                <c:pt idx="19">
                  <c:v>500</c:v>
                </c:pt>
                <c:pt idx="2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B-4D63-85FA-BBE7464A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178352"/>
        <c:axId val="358503568"/>
      </c:lineChart>
      <c:catAx>
        <c:axId val="3581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503568"/>
        <c:crosses val="autoZero"/>
        <c:auto val="1"/>
        <c:lblAlgn val="ctr"/>
        <c:lblOffset val="100"/>
        <c:noMultiLvlLbl val="0"/>
      </c:catAx>
      <c:valAx>
        <c:axId val="3585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17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36441726627374"/>
          <c:y val="0.17171296296296296"/>
          <c:w val="0.7821557852770224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'c02_MTRNTC'!$B$3</c:f>
              <c:strCache>
                <c:ptCount val="1"/>
                <c:pt idx="0">
                  <c:v>R[ohm]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'c02_MTRNTC'!$A$4:$A$13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'c02_MTRNTC'!$B$4:$B$13</c:f>
              <c:numCache>
                <c:formatCode>_(* #,##0_);_(* \(#,##0\);_(* "-"_);_(@_)</c:formatCode>
                <c:ptCount val="10"/>
                <c:pt idx="0">
                  <c:v>490</c:v>
                </c:pt>
                <c:pt idx="1">
                  <c:v>570</c:v>
                </c:pt>
                <c:pt idx="2">
                  <c:v>660</c:v>
                </c:pt>
                <c:pt idx="3">
                  <c:v>750</c:v>
                </c:pt>
                <c:pt idx="4">
                  <c:v>860</c:v>
                </c:pt>
                <c:pt idx="5">
                  <c:v>970</c:v>
                </c:pt>
                <c:pt idx="6">
                  <c:v>1100</c:v>
                </c:pt>
                <c:pt idx="7">
                  <c:v>1230</c:v>
                </c:pt>
                <c:pt idx="8">
                  <c:v>1370</c:v>
                </c:pt>
                <c:pt idx="9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A-450B-A0F3-4A5ACD61D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582280"/>
        <c:axId val="191754320"/>
      </c:lineChart>
      <c:catAx>
        <c:axId val="35858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754320"/>
        <c:crosses val="autoZero"/>
        <c:auto val="1"/>
        <c:lblAlgn val="ctr"/>
        <c:lblOffset val="100"/>
        <c:noMultiLvlLbl val="0"/>
      </c:catAx>
      <c:valAx>
        <c:axId val="1917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58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46266</xdr:colOff>
      <xdr:row>26</xdr:row>
      <xdr:rowOff>2</xdr:rowOff>
    </xdr:from>
    <xdr:to>
      <xdr:col>15</xdr:col>
      <xdr:colOff>238126</xdr:colOff>
      <xdr:row>28</xdr:row>
      <xdr:rowOff>66675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33F17CFF-566B-4DF6-9C7A-7E6475FF3DE3}"/>
            </a:ext>
          </a:extLst>
        </xdr:cNvPr>
        <xdr:cNvSpPr/>
      </xdr:nvSpPr>
      <xdr:spPr>
        <a:xfrm>
          <a:off x="15762516" y="5191127"/>
          <a:ext cx="2935060" cy="600073"/>
        </a:xfrm>
        <a:prstGeom prst="roundRect">
          <a:avLst>
            <a:gd name="adj" fmla="val 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 (0~7Bit: </a:t>
          </a:r>
          <a:r>
            <a:rPr lang="ko-KR" altLang="en-US" sz="1100"/>
            <a:t>과속도</a:t>
          </a:r>
          <a:r>
            <a:rPr lang="en-US" altLang="ko-KR" sz="1100"/>
            <a:t>, BUSY, ST </a:t>
          </a:r>
          <a:r>
            <a:rPr lang="ko-KR" altLang="en-US" sz="1100"/>
            <a:t>오류</a:t>
          </a:r>
          <a:r>
            <a:rPr lang="en-US" altLang="ko-KR" sz="1100"/>
            <a:t>, OVER </a:t>
          </a:r>
          <a:r>
            <a:rPr lang="ko-KR" altLang="en-US" sz="1100"/>
            <a:t>플로우</a:t>
          </a:r>
          <a:r>
            <a:rPr lang="en-US" altLang="ko-KR" sz="1100"/>
            <a:t>, '0'</a:t>
          </a:r>
          <a:r>
            <a:rPr lang="ko-KR" altLang="en-US" sz="1100"/>
            <a:t>고정</a:t>
          </a:r>
          <a:r>
            <a:rPr lang="en-US" altLang="ko-KR" sz="1100"/>
            <a:t>, PS </a:t>
          </a:r>
          <a:r>
            <a:rPr lang="ko-KR" altLang="en-US" sz="1100"/>
            <a:t>오류</a:t>
          </a:r>
          <a:r>
            <a:rPr lang="en-US" altLang="ko-KR" sz="1100"/>
            <a:t>, MT </a:t>
          </a:r>
          <a:r>
            <a:rPr lang="ko-KR" altLang="en-US" sz="1100"/>
            <a:t>오류</a:t>
          </a:r>
          <a:r>
            <a:rPr lang="en-US" altLang="ko-KR" sz="1100"/>
            <a:t>, MT </a:t>
          </a:r>
          <a:r>
            <a:rPr lang="ko-KR" altLang="en-US" sz="1100"/>
            <a:t>오류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145678</xdr:colOff>
      <xdr:row>4</xdr:row>
      <xdr:rowOff>33617</xdr:rowOff>
    </xdr:from>
    <xdr:to>
      <xdr:col>26</xdr:col>
      <xdr:colOff>19376</xdr:colOff>
      <xdr:row>26</xdr:row>
      <xdr:rowOff>47911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9FE5CF-4E62-4817-89FC-5427496C7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8015" y="953954"/>
          <a:ext cx="9499886" cy="598795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12</xdr:col>
      <xdr:colOff>138546</xdr:colOff>
      <xdr:row>26</xdr:row>
      <xdr:rowOff>178129</xdr:rowOff>
    </xdr:from>
    <xdr:to>
      <xdr:col>17</xdr:col>
      <xdr:colOff>79169</xdr:colOff>
      <xdr:row>32</xdr:row>
      <xdr:rowOff>118753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BE6A27C1-70E5-467C-A77C-DC281C819363}"/>
            </a:ext>
          </a:extLst>
        </xdr:cNvPr>
        <xdr:cNvSpPr/>
      </xdr:nvSpPr>
      <xdr:spPr>
        <a:xfrm>
          <a:off x="13250883" y="7070765"/>
          <a:ext cx="3379520" cy="1543793"/>
        </a:xfrm>
        <a:prstGeom prst="roundRect">
          <a:avLst>
            <a:gd name="adj" fmla="val 673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Torque constant:</a:t>
          </a:r>
          <a:r>
            <a:rPr lang="en-US" altLang="ko-KR" sz="1100" baseline="0"/>
            <a:t> </a:t>
          </a:r>
          <a:r>
            <a:rPr lang="en-US" altLang="ko-KR" sz="1100"/>
            <a:t>0.55[Nm/Arms]</a:t>
          </a:r>
        </a:p>
        <a:p>
          <a:pPr algn="l"/>
          <a:r>
            <a:rPr lang="en-US" altLang="ko-KR" sz="1100"/>
            <a:t>1</a:t>
          </a:r>
          <a:r>
            <a:rPr lang="en-US" altLang="ko-KR" sz="1100" baseline="0"/>
            <a:t> Arms : 0.55 Nm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1.414213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Apeak : 0.55 Nm = 17.39 : TqMax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TqMax  = 17.39*0.55/1.4142135 = 6.76 Nm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0.55 Nm @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Arms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0.55 Nm @ 1.4142 Apeak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0.389 Nm @ 1 Apeak</a:t>
          </a:r>
          <a:endParaRPr lang="ko-KR" altLang="ko-KR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191497</xdr:colOff>
      <xdr:row>4</xdr:row>
      <xdr:rowOff>83920</xdr:rowOff>
    </xdr:from>
    <xdr:to>
      <xdr:col>32</xdr:col>
      <xdr:colOff>55529</xdr:colOff>
      <xdr:row>33</xdr:row>
      <xdr:rowOff>164484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625B16B8-19C8-4F90-B311-A58439CF1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1330" y="983503"/>
          <a:ext cx="13627808" cy="8845984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89648</xdr:colOff>
      <xdr:row>2</xdr:row>
      <xdr:rowOff>1</xdr:rowOff>
    </xdr:from>
    <xdr:to>
      <xdr:col>11</xdr:col>
      <xdr:colOff>87445</xdr:colOff>
      <xdr:row>12</xdr:row>
      <xdr:rowOff>256574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AB7F632-3516-4B8A-96A0-1ABB03D2B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8942" y="412377"/>
          <a:ext cx="3485068" cy="2833646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11</xdr:col>
      <xdr:colOff>160021</xdr:colOff>
      <xdr:row>10</xdr:row>
      <xdr:rowOff>146167</xdr:rowOff>
    </xdr:from>
    <xdr:to>
      <xdr:col>21</xdr:col>
      <xdr:colOff>295836</xdr:colOff>
      <xdr:row>25</xdr:row>
      <xdr:rowOff>293226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6449DBC-9BAC-4805-B64A-290BF0BBD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4445" y="2602496"/>
          <a:ext cx="7047603" cy="409153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161365</xdr:colOff>
      <xdr:row>2</xdr:row>
      <xdr:rowOff>0</xdr:rowOff>
    </xdr:from>
    <xdr:to>
      <xdr:col>21</xdr:col>
      <xdr:colOff>294022</xdr:colOff>
      <xdr:row>10</xdr:row>
      <xdr:rowOff>68819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5AFD605-BD1F-4879-8BBD-003594A0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7930" y="403411"/>
          <a:ext cx="7044445" cy="21307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80685</xdr:colOff>
      <xdr:row>26</xdr:row>
      <xdr:rowOff>35860</xdr:rowOff>
    </xdr:from>
    <xdr:to>
      <xdr:col>18</xdr:col>
      <xdr:colOff>322985</xdr:colOff>
      <xdr:row>43</xdr:row>
      <xdr:rowOff>189643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8502A5F-3A09-49A2-A787-ED8856E2A806}"/>
            </a:ext>
          </a:extLst>
        </xdr:cNvPr>
        <xdr:cNvSpPr/>
      </xdr:nvSpPr>
      <xdr:spPr>
        <a:xfrm>
          <a:off x="4867838" y="6741460"/>
          <a:ext cx="8570512" cy="420583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Mx-&gt;</a:t>
          </a:r>
          <a:r>
            <a:rPr lang="en-US" altLang="ko-KR" sz="1000">
              <a:solidFill>
                <a:srgbClr val="0000C0"/>
              </a:solidFill>
              <a:latin typeface="Consolas" panose="020B0609020204030204" pitchFamily="49" charset="0"/>
            </a:rPr>
            <a:t>Temp</a:t>
          </a:r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-&gt;</a:t>
          </a:r>
          <a:r>
            <a:rPr lang="en-US" altLang="ko-KR" sz="1000">
              <a:solidFill>
                <a:srgbClr val="0000C0"/>
              </a:solidFill>
              <a:latin typeface="Consolas" panose="020B0609020204030204" pitchFamily="49" charset="0"/>
            </a:rPr>
            <a:t>inv_now</a:t>
          </a:r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 = TEMP_INV_A * </a:t>
          </a:r>
          <a:r>
            <a:rPr lang="en-US" altLang="ko-KR" sz="1000" b="1">
              <a:solidFill>
                <a:srgbClr val="642880"/>
              </a:solidFill>
              <a:latin typeface="Consolas" panose="020B0609020204030204" pitchFamily="49" charset="0"/>
            </a:rPr>
            <a:t>pow</a:t>
          </a:r>
          <a:r>
            <a:rPr lang="en-US" altLang="ko-KR" sz="1000" b="1">
              <a:solidFill>
                <a:srgbClr val="000000"/>
              </a:solidFill>
              <a:latin typeface="Consolas" panose="020B0609020204030204" pitchFamily="49" charset="0"/>
            </a:rPr>
            <a:t>(temp1, TEMP_INV_B) + TEMP_INV_C;</a:t>
          </a:r>
          <a:endParaRPr lang="ko-KR" altLang="en-US" sz="1000"/>
        </a:p>
        <a:p>
          <a:endParaRPr lang="pt-BR" altLang="ko-KR" sz="1000" b="1">
            <a:solidFill>
              <a:srgbClr val="7F0055"/>
            </a:solidFill>
            <a:latin typeface="Consolas" panose="020B0609020204030204" pitchFamily="49" charset="0"/>
          </a:endParaRPr>
        </a:p>
        <a:p>
          <a:r>
            <a:rPr lang="pt-BR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pt-BR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TEMP_INV_A679.7F</a:t>
          </a:r>
          <a:r>
            <a:rPr lang="pt-BR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Vo=(Vsens*(R231/(R231+R229))+(R229/(R231+R229))*2.5)*(1+R230/R233)</a:t>
          </a:r>
        </a:p>
        <a:p>
          <a:r>
            <a:rPr lang="en-US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en-US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TEMP_INV_B-0.1506F</a:t>
          </a:r>
          <a:r>
            <a:rPr lang="en-US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en-US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Vo=(Vsens*(5/(5+20))+(20/(5+20))*2.5)*(1+1/4.02)</a:t>
          </a:r>
        </a:p>
        <a:p>
          <a:r>
            <a:rPr lang="it-IT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it-IT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TEMP_INV_C-126.0F</a:t>
          </a:r>
          <a:r>
            <a:rPr lang="it-IT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it-IT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Vo=(Vsens*0.2+2)*1.248756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Vsens = (((Vo/1.248756)-2)/0.2)= (((Vo*0.800796953)-2)*5) = R/(Rntc+R)*Vin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Rntc = (R * Vin / Vsens )- R = 1500*5/Vsens - 1500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Temp. = a*Rntc^b+c</a:t>
          </a:r>
        </a:p>
        <a:p>
          <a:endParaRPr lang="pt-BR" altLang="ko-KR" sz="1000" u="sng">
            <a:solidFill>
              <a:srgbClr val="3F7F5F"/>
            </a:solidFill>
            <a:latin typeface="Consolas" panose="020B0609020204030204" pitchFamily="49" charset="0"/>
          </a:endParaRP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Temp_Ro      33000.0F</a:t>
          </a: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Sens_Vin     5.0F</a:t>
          </a: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TEMP_SEN_GAIN     0.492452521F</a:t>
          </a: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RESOLUTION            0.001220703F</a:t>
          </a: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RESOLUTION_OFFSET              2.5F</a:t>
          </a:r>
        </a:p>
        <a:p>
          <a:endParaRPr lang="pt-BR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int_TEMP = ((int)*ADC_ADDR) &lt;&lt; ADC_SHIFT &gt;&gt; ADC_SHIFT;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(float)int_TEMP * RESOLUTION + RESOLUTION_OFFSET; </a:t>
          </a:r>
        </a:p>
        <a:p>
          <a:endParaRPr lang="ko-KR" altLang="en-US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Inverter Temperature Sensing</a:t>
          </a: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K1 = 4.99/3.6 = 1.38611, K2 = 1+2/4.3 = 1.465,  K1*k2 = 2.030652615F</a:t>
          </a: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TEMP_SEN_GAIN = 1/(k1*K2) = 1/2.030652615 = 0.492452521F</a:t>
          </a:r>
          <a:endParaRPr lang="ko-KR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endParaRPr lang="en-US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temp1*TEMP_SEN_GAIN;                             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temp1*Temp_Ro/(Sens_Vin-temp1);           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Mx-&gt;Temp-&gt;inv_now = TEMP_INV_A * pow(temp1, TEMP_INV_B) + TEMP_INV_C;</a:t>
          </a:r>
          <a:endParaRPr lang="ko-KR" altLang="en-US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76200</xdr:colOff>
      <xdr:row>13</xdr:row>
      <xdr:rowOff>53788</xdr:rowOff>
    </xdr:from>
    <xdr:to>
      <xdr:col>11</xdr:col>
      <xdr:colOff>71717</xdr:colOff>
      <xdr:row>22</xdr:row>
      <xdr:rowOff>134470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DEC142A-38D7-4E4C-8858-FD134AB3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358588</xdr:colOff>
      <xdr:row>2</xdr:row>
      <xdr:rowOff>17929</xdr:rowOff>
    </xdr:from>
    <xdr:to>
      <xdr:col>30</xdr:col>
      <xdr:colOff>588420</xdr:colOff>
      <xdr:row>8</xdr:row>
      <xdr:rowOff>230434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7B608B1-6737-4CFC-95F5-EF31FE50D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44800" y="412376"/>
          <a:ext cx="6437611" cy="17496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21</xdr:col>
      <xdr:colOff>361251</xdr:colOff>
      <xdr:row>9</xdr:row>
      <xdr:rowOff>36468</xdr:rowOff>
    </xdr:from>
    <xdr:to>
      <xdr:col>29</xdr:col>
      <xdr:colOff>74994</xdr:colOff>
      <xdr:row>11</xdr:row>
      <xdr:rowOff>76479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1CCE5B04-DF6A-4F0F-9A7F-57319E3A9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47463" y="2232821"/>
          <a:ext cx="5231240" cy="55520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97931</xdr:colOff>
      <xdr:row>3</xdr:row>
      <xdr:rowOff>82827</xdr:rowOff>
    </xdr:from>
    <xdr:to>
      <xdr:col>11</xdr:col>
      <xdr:colOff>95728</xdr:colOff>
      <xdr:row>14</xdr:row>
      <xdr:rowOff>11616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91D40EF-7CFE-4C91-A148-233D54CE7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8409" y="704023"/>
          <a:ext cx="3501341" cy="2802854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6</xdr:col>
      <xdr:colOff>88967</xdr:colOff>
      <xdr:row>14</xdr:row>
      <xdr:rowOff>115177</xdr:rowOff>
    </xdr:from>
    <xdr:to>
      <xdr:col>16</xdr:col>
      <xdr:colOff>520901</xdr:colOff>
      <xdr:row>34</xdr:row>
      <xdr:rowOff>145044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85465AA-56B3-402B-88F5-1367309F0BBD}"/>
            </a:ext>
          </a:extLst>
        </xdr:cNvPr>
        <xdr:cNvSpPr/>
      </xdr:nvSpPr>
      <xdr:spPr>
        <a:xfrm>
          <a:off x="4909445" y="3610438"/>
          <a:ext cx="7389326" cy="4701258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MOT Temperature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RESOLUTION 0.001220703F // 5 : 2.5 : 0 = 2048 : 0 : -2048, a = MOT_RESOLUTION, b = MOT_RESOLUTION_OFFSET;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RESOLUTION_OFFSET 2.5F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MOT_TEMP_SEN_GAIN 0.29032258F // K1 = 1.72222, K2 = 2, 1/(K1*K2) = 0.29032258F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Sens_Vin2 5.0F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Temp_R1 4990.0F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TEMP_MOT_MAX 200.0F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TEMP_MOT_MIN -40.0F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TEMP_MOT_A 26.67F                       // KTY84_130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TEMP_MOT_B 0.3968F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TEMP_MOT_C -313.3F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Motor Temperature Sensing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int_TEMP = ((int)*ADC_ADDR) &lt;&lt; ADC_SHIFT &gt;&gt; ADC_SHIFT; // INV_Temp Data Buf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int_TEMP = ((int)*ADC_ADDR) &lt;&lt; ADC_SHIFT &gt;&gt; ADC_SHIFT;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(float)int_TEMP * RESOLUTION + RESOLUTION_OFFSET;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temp1*MOT_TEMP_SEN_GAIN;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temp1*Temp_R1/(Sens_Vin2-temp1);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Mx-&gt;Temp-&gt;mot_now = (TEMP_MOT_A * pow(temp1, TEMP_MOT_B) + TEMP_MOT_C);</a:t>
          </a:r>
          <a:endParaRPr lang="ko-KR" altLang="ko-KR" sz="1000">
            <a:effectLst/>
          </a:endParaRPr>
        </a:p>
      </xdr:txBody>
    </xdr:sp>
    <xdr:clientData/>
  </xdr:twoCellAnchor>
  <xdr:twoCellAnchor>
    <xdr:from>
      <xdr:col>11</xdr:col>
      <xdr:colOff>156199</xdr:colOff>
      <xdr:row>3</xdr:row>
      <xdr:rowOff>79318</xdr:rowOff>
    </xdr:from>
    <xdr:to>
      <xdr:col>16</xdr:col>
      <xdr:colOff>519270</xdr:colOff>
      <xdr:row>14</xdr:row>
      <xdr:rowOff>10816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EC3B280-4126-467F-BED9-6DB09F205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600770</xdr:colOff>
      <xdr:row>3</xdr:row>
      <xdr:rowOff>79318</xdr:rowOff>
    </xdr:from>
    <xdr:to>
      <xdr:col>36</xdr:col>
      <xdr:colOff>465484</xdr:colOff>
      <xdr:row>39</xdr:row>
      <xdr:rowOff>87519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6D38837-CFAB-43E9-9D2C-6D739F529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78640" y="700514"/>
          <a:ext cx="13613844" cy="8630396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36</xdr:col>
      <xdr:colOff>548610</xdr:colOff>
      <xdr:row>3</xdr:row>
      <xdr:rowOff>91110</xdr:rowOff>
    </xdr:from>
    <xdr:to>
      <xdr:col>46</xdr:col>
      <xdr:colOff>58949</xdr:colOff>
      <xdr:row>10</xdr:row>
      <xdr:rowOff>1892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BFE09D2-DC6A-4399-A8B0-9A756EF03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75610" y="712306"/>
          <a:ext cx="6384904" cy="170810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36</xdr:col>
      <xdr:colOff>551273</xdr:colOff>
      <xdr:row>10</xdr:row>
      <xdr:rowOff>75155</xdr:rowOff>
    </xdr:from>
    <xdr:to>
      <xdr:col>44</xdr:col>
      <xdr:colOff>240695</xdr:colOff>
      <xdr:row>12</xdr:row>
      <xdr:rowOff>103885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EF5AEC3-10F5-4F51-8B15-1C66F437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078273" y="2493677"/>
          <a:ext cx="5189074" cy="54225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19</xdr:col>
      <xdr:colOff>39120</xdr:colOff>
      <xdr:row>12</xdr:row>
      <xdr:rowOff>13855</xdr:rowOff>
    </xdr:from>
    <xdr:to>
      <xdr:col>20</xdr:col>
      <xdr:colOff>92614</xdr:colOff>
      <xdr:row>13</xdr:row>
      <xdr:rowOff>34318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A70FA37-0E86-4F7F-B94A-55961FE00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44767" y="2990137"/>
          <a:ext cx="743776" cy="2804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398930</xdr:colOff>
      <xdr:row>4</xdr:row>
      <xdr:rowOff>105222</xdr:rowOff>
    </xdr:from>
    <xdr:to>
      <xdr:col>26</xdr:col>
      <xdr:colOff>589431</xdr:colOff>
      <xdr:row>32</xdr:row>
      <xdr:rowOff>12837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4EC36FCE-DE7C-41AC-B08A-1CF20D8F26B7}"/>
            </a:ext>
          </a:extLst>
        </xdr:cNvPr>
        <xdr:cNvGrpSpPr/>
      </xdr:nvGrpSpPr>
      <xdr:grpSpPr>
        <a:xfrm>
          <a:off x="11333630" y="1019622"/>
          <a:ext cx="9791701" cy="6863586"/>
          <a:chOff x="10560744" y="954801"/>
          <a:chExt cx="9715501" cy="6726031"/>
        </a:xfrm>
      </xdr:grpSpPr>
      <xdr:sp macro="" textlink="">
        <xdr:nvSpPr>
          <xdr:cNvPr id="50" name="모서리가 둥근 직사각형 109">
            <a:extLst>
              <a:ext uri="{FF2B5EF4-FFF2-40B4-BE49-F238E27FC236}">
                <a16:creationId xmlns:a16="http://schemas.microsoft.com/office/drawing/2014/main" id="{AE7DCD1F-8D7B-4A2E-BD8E-A467923DE259}"/>
              </a:ext>
            </a:extLst>
          </xdr:cNvPr>
          <xdr:cNvSpPr/>
        </xdr:nvSpPr>
        <xdr:spPr bwMode="auto">
          <a:xfrm>
            <a:off x="10562845" y="954801"/>
            <a:ext cx="9713399" cy="6726031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51" name="모서리가 둥근 직사각형 109">
            <a:extLst>
              <a:ext uri="{FF2B5EF4-FFF2-40B4-BE49-F238E27FC236}">
                <a16:creationId xmlns:a16="http://schemas.microsoft.com/office/drawing/2014/main" id="{ABE65EC6-E9C0-44C1-B6B0-BA450AC8A5BF}"/>
              </a:ext>
            </a:extLst>
          </xdr:cNvPr>
          <xdr:cNvSpPr/>
        </xdr:nvSpPr>
        <xdr:spPr bwMode="auto">
          <a:xfrm>
            <a:off x="10837389" y="1743315"/>
            <a:ext cx="9201692" cy="716856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■ 시험을 통한 시지연 보상</a:t>
            </a:r>
          </a:p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    ▷ 전압 시지연 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: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전압 방정식을 활용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, 0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전류 제어를 통해 전압 시지연 계산</a:t>
            </a:r>
          </a:p>
        </xdr:txBody>
      </xdr:sp>
      <xdr:sp macro="" textlink="">
        <xdr:nvSpPr>
          <xdr:cNvPr id="52" name="모서리가 둥근 직사각형 109">
            <a:extLst>
              <a:ext uri="{FF2B5EF4-FFF2-40B4-BE49-F238E27FC236}">
                <a16:creationId xmlns:a16="http://schemas.microsoft.com/office/drawing/2014/main" id="{5937A8A0-52C1-4C0A-A390-64728FB99D3A}"/>
              </a:ext>
            </a:extLst>
          </xdr:cNvPr>
          <xdr:cNvSpPr/>
        </xdr:nvSpPr>
        <xdr:spPr bwMode="auto">
          <a:xfrm>
            <a:off x="10826183" y="2790163"/>
            <a:ext cx="9201692" cy="4646043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53" name="모서리가 둥근 직사각형 4">
            <a:extLst>
              <a:ext uri="{FF2B5EF4-FFF2-40B4-BE49-F238E27FC236}">
                <a16:creationId xmlns:a16="http://schemas.microsoft.com/office/drawing/2014/main" id="{A6D42FC1-04BB-40EC-A09B-33D567EF4804}"/>
              </a:ext>
            </a:extLst>
          </xdr:cNvPr>
          <xdr:cNvSpPr/>
        </xdr:nvSpPr>
        <xdr:spPr bwMode="auto">
          <a:xfrm>
            <a:off x="10982261" y="2883813"/>
            <a:ext cx="1596141" cy="317194"/>
          </a:xfrm>
          <a:prstGeom prst="roundRect">
            <a:avLst>
              <a:gd name="adj" fmla="val 12699"/>
            </a:avLst>
          </a:prstGeom>
          <a:solidFill>
            <a:schemeClr val="bg1">
              <a:lumMod val="95000"/>
            </a:schemeClr>
          </a:solidFill>
          <a:ln w="19050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6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</a:t>
            </a:r>
            <a:endParaRPr lang="ko-KR" altLang="en-US" sz="1600"/>
          </a:p>
        </xdr:txBody>
      </xdr:sp>
      <xdr:sp macro="" textlink="">
        <xdr:nvSpPr>
          <xdr:cNvPr id="54" name="TextBox 28">
            <a:extLst>
              <a:ext uri="{FF2B5EF4-FFF2-40B4-BE49-F238E27FC236}">
                <a16:creationId xmlns:a16="http://schemas.microsoft.com/office/drawing/2014/main" id="{55336D6B-70F4-4838-8B0D-55E3F43073E1}"/>
              </a:ext>
            </a:extLst>
          </xdr:cNvPr>
          <xdr:cNvSpPr txBox="1"/>
        </xdr:nvSpPr>
        <xdr:spPr>
          <a:xfrm>
            <a:off x="11137915" y="3385762"/>
            <a:ext cx="8603648" cy="802690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66700" indent="-266700">
              <a:lnSpc>
                <a:spcPts val="2200"/>
              </a:lnSpc>
              <a:buSzPct val="100000"/>
              <a:buFont typeface="Wingdings" panose="05000000000000000000" pitchFamily="2" charset="2"/>
              <a:buChar char="l"/>
            </a:pP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인버터는 자연계의 </a:t>
            </a: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continuous </a:t>
            </a: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한 전력을 제어하는데 이를 디지털기반으로 제어함으로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시지연이 발생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182563" indent="-9525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   -.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 문제 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: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전압 지령 시지연에 따른 전류제어 오차 발생</a:t>
            </a:r>
            <a:endParaRPr lang="en-US" altLang="ko-KR" sz="1400">
              <a:latin typeface="현대하모니 L" panose="02020603020101020101" pitchFamily="18" charset="-127"/>
              <a:ea typeface="현대하모니 L" panose="02020603020101020101" pitchFamily="18" charset="-127"/>
            </a:endParaRPr>
          </a:p>
          <a:p>
            <a:pPr marL="182563" indent="-95250">
              <a:lnSpc>
                <a:spcPts val="2200"/>
              </a:lnSpc>
              <a:buSzPct val="100000"/>
            </a:pPr>
            <a:r>
              <a:rPr kumimoji="1" lang="ko-KR" altLang="en-US" sz="1400" baseline="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   </a:t>
            </a:r>
            <a:r>
              <a:rPr kumimoji="1"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-. </a:t>
            </a:r>
            <a:r>
              <a:rPr kumimoji="1"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보상 방법 </a:t>
            </a:r>
            <a:r>
              <a:rPr kumimoji="1"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: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전류제어기 출력단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 (d –q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접압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)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에서 시지연 보상</a:t>
            </a:r>
            <a:endParaRPr kumimoji="1" lang="en-US" altLang="ko-KR" sz="1400">
              <a:latin typeface="현대하모니 L" panose="02020603020101020101" pitchFamily="18" charset="-127"/>
              <a:ea typeface="현대하모니 L" panose="02020603020101020101" pitchFamily="18" charset="-127"/>
              <a:sym typeface="Wingdings" panose="05000000000000000000" pitchFamily="2" charset="2"/>
            </a:endParaRPr>
          </a:p>
        </xdr:txBody>
      </xdr:sp>
      <xdr:pic>
        <xdr:nvPicPr>
          <xdr:cNvPr id="55" name="그림 54">
            <a:extLst>
              <a:ext uri="{FF2B5EF4-FFF2-40B4-BE49-F238E27FC236}">
                <a16:creationId xmlns:a16="http://schemas.microsoft.com/office/drawing/2014/main" id="{D0936E0C-E6D1-4905-B478-C17EDE48BA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120507" y="4636802"/>
            <a:ext cx="4220475" cy="214112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56" name="그림 55">
            <a:extLst>
              <a:ext uri="{FF2B5EF4-FFF2-40B4-BE49-F238E27FC236}">
                <a16:creationId xmlns:a16="http://schemas.microsoft.com/office/drawing/2014/main" id="{AF208214-D912-47ED-BB8D-7A2B119717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621494" y="4636802"/>
            <a:ext cx="4112057" cy="214112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57" name="TextBox 32">
            <a:extLst>
              <a:ext uri="{FF2B5EF4-FFF2-40B4-BE49-F238E27FC236}">
                <a16:creationId xmlns:a16="http://schemas.microsoft.com/office/drawing/2014/main" id="{2EFD2C94-A14E-4538-A1B6-771A2E23D062}"/>
              </a:ext>
            </a:extLst>
          </xdr:cNvPr>
          <xdr:cNvSpPr txBox="1"/>
        </xdr:nvSpPr>
        <xdr:spPr>
          <a:xfrm>
            <a:off x="12376854" y="6859742"/>
            <a:ext cx="1707780" cy="3335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ts val="2200"/>
              </a:lnSpc>
              <a:buSzPct val="100000"/>
            </a:pP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</a:t>
            </a:r>
            <a:r>
              <a:rPr kumimoji="1" lang="ko-KR" altLang="en-US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 위치</a:t>
            </a: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  <xdr:sp macro="" textlink="">
        <xdr:nvSpPr>
          <xdr:cNvPr id="58" name="TextBox 33">
            <a:extLst>
              <a:ext uri="{FF2B5EF4-FFF2-40B4-BE49-F238E27FC236}">
                <a16:creationId xmlns:a16="http://schemas.microsoft.com/office/drawing/2014/main" id="{CE84E83C-80BF-4437-8B28-B68B12EC6421}"/>
              </a:ext>
            </a:extLst>
          </xdr:cNvPr>
          <xdr:cNvSpPr txBox="1"/>
        </xdr:nvSpPr>
        <xdr:spPr>
          <a:xfrm>
            <a:off x="16639888" y="6859742"/>
            <a:ext cx="2065064" cy="3335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ts val="2200"/>
              </a:lnSpc>
              <a:buSzPct val="100000"/>
            </a:pP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</a:t>
            </a:r>
            <a:r>
              <a:rPr kumimoji="1" lang="ko-KR" altLang="en-US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실제 전압 시지연 보상 위치</a:t>
            </a: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8F21736B-25D8-46DD-8D93-A4602F3E0400}"/>
              </a:ext>
            </a:extLst>
          </xdr:cNvPr>
          <xdr:cNvSpPr/>
        </xdr:nvSpPr>
        <xdr:spPr>
          <a:xfrm>
            <a:off x="16363780" y="5704681"/>
            <a:ext cx="627015" cy="716209"/>
          </a:xfrm>
          <a:prstGeom prst="rect">
            <a:avLst/>
          </a:prstGeom>
          <a:noFill/>
          <a:ln w="38100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0" name="부제목 10">
            <a:extLst>
              <a:ext uri="{FF2B5EF4-FFF2-40B4-BE49-F238E27FC236}">
                <a16:creationId xmlns:a16="http://schemas.microsoft.com/office/drawing/2014/main" id="{9872CAAE-F0E8-459F-B7B1-4E6ACD4E4561}"/>
              </a:ext>
            </a:extLst>
          </xdr:cNvPr>
          <xdr:cNvSpPr txBox="1">
            <a:spLocks/>
          </xdr:cNvSpPr>
        </xdr:nvSpPr>
        <xdr:spPr>
          <a:xfrm>
            <a:off x="10714124" y="1120388"/>
            <a:ext cx="719174" cy="377580"/>
          </a:xfrm>
          <a:prstGeom prst="rect">
            <a:avLst/>
          </a:prstGeom>
        </xdr:spPr>
        <xdr:txBody>
          <a:bodyPr vert="horz" wrap="square" lIns="0" tIns="0" rIns="0" bIns="0" rtlCol="0" anchor="ctr" anchorCtr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3851" rtl="0" eaLnBrk="1" fontAlgn="auto" latinLnBrk="1" hangingPunct="1">
              <a:lnSpc>
                <a:spcPct val="100000"/>
              </a:lnSpc>
              <a:spcBef>
                <a:spcPct val="20000"/>
              </a:spcBef>
              <a:spcAft>
                <a:spcPts val="0"/>
              </a:spcAft>
              <a:buClrTx/>
              <a:buSzTx/>
              <a:buFont typeface="Arial" pitchFamily="34" charset="0"/>
              <a:buNone/>
              <a:tabLst/>
              <a:defRPr/>
            </a:pPr>
            <a:r>
              <a:rPr kumimoji="1" lang="en-US" altLang="en-US" sz="3200" b="0" i="0" u="none" strike="noStrike" kern="1200" cap="none" spc="0" normalizeH="0" baseline="0">
                <a:ln>
                  <a:noFill/>
                </a:ln>
                <a:solidFill>
                  <a:prstClr val="black">
                    <a:lumMod val="85000"/>
                    <a:lumOff val="15000"/>
                  </a:prstClr>
                </a:solidFill>
                <a:effectLst/>
                <a:uLnTx/>
                <a:uFillTx/>
                <a:latin typeface="Impact" panose="020B0806030902050204" pitchFamily="34" charset="0"/>
                <a:ea typeface="현대하모니 M" panose="02020603020101020101" pitchFamily="18" charset="-127"/>
                <a:cs typeface="+mn-cs"/>
              </a:rPr>
              <a:t>01</a:t>
            </a:r>
          </a:p>
        </xdr:txBody>
      </xdr:sp>
      <xdr:sp macro="" textlink="">
        <xdr:nvSpPr>
          <xdr:cNvPr id="61" name="Rectangle 2">
            <a:extLst>
              <a:ext uri="{FF2B5EF4-FFF2-40B4-BE49-F238E27FC236}">
                <a16:creationId xmlns:a16="http://schemas.microsoft.com/office/drawing/2014/main" id="{01F4BD02-50B7-4FF7-A36F-D9C2BDB6D6FD}"/>
              </a:ext>
            </a:extLst>
          </xdr:cNvPr>
          <xdr:cNvSpPr>
            <a:spLocks noChangeArrowheads="1"/>
          </xdr:cNvSpPr>
        </xdr:nvSpPr>
        <xdr:spPr bwMode="auto">
          <a:xfrm>
            <a:off x="11491277" y="1054952"/>
            <a:ext cx="8650497" cy="5417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72000" rIns="7200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base" latinLnBrk="1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전압 시지연 측정 및 반영 </a:t>
            </a:r>
            <a:r>
              <a:rPr kumimoji="1" lang="en-US" altLang="ko-KR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(1)</a:t>
            </a:r>
            <a:endParaRPr kumimoji="1" lang="ko-KR" altLang="en-US" sz="2600" b="0">
              <a:solidFill>
                <a:prstClr val="white">
                  <a:lumMod val="50000"/>
                </a:prstClr>
              </a:solidFill>
              <a:latin typeface="현대하모니 B" panose="02020603020101020101" pitchFamily="18" charset="-127"/>
              <a:ea typeface="현대하모니 B" panose="02020603020101020101" pitchFamily="18" charset="-127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2B64EC97-0DB3-45B4-A5DD-C107A109CBBB}"/>
              </a:ext>
            </a:extLst>
          </xdr:cNvPr>
          <xdr:cNvSpPr/>
        </xdr:nvSpPr>
        <xdr:spPr>
          <a:xfrm>
            <a:off x="10560744" y="1564022"/>
            <a:ext cx="9715501" cy="45719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D931C8F3-38B3-4B33-BE4E-E060CC601FB7}"/>
              </a:ext>
            </a:extLst>
          </xdr:cNvPr>
          <xdr:cNvSpPr/>
        </xdr:nvSpPr>
        <xdr:spPr>
          <a:xfrm>
            <a:off x="10852096" y="1731248"/>
            <a:ext cx="9177618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A844FF5B-3E9F-4459-9204-CD346672FBA8}"/>
              </a:ext>
            </a:extLst>
          </xdr:cNvPr>
          <xdr:cNvSpPr/>
        </xdr:nvSpPr>
        <xdr:spPr>
          <a:xfrm>
            <a:off x="10852096" y="2618113"/>
            <a:ext cx="9177618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</xdr:grpSp>
    <xdr:clientData/>
  </xdr:twoCellAnchor>
  <xdr:twoCellAnchor>
    <xdr:from>
      <xdr:col>12</xdr:col>
      <xdr:colOff>392496</xdr:colOff>
      <xdr:row>33</xdr:row>
      <xdr:rowOff>27041</xdr:rowOff>
    </xdr:from>
    <xdr:to>
      <xdr:col>26</xdr:col>
      <xdr:colOff>582997</xdr:colOff>
      <xdr:row>64</xdr:row>
      <xdr:rowOff>3930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2C3EDC16-80DD-4878-86DB-4D9E1CA190B3}"/>
            </a:ext>
          </a:extLst>
        </xdr:cNvPr>
        <xdr:cNvGrpSpPr/>
      </xdr:nvGrpSpPr>
      <xdr:grpSpPr>
        <a:xfrm>
          <a:off x="11327196" y="8120570"/>
          <a:ext cx="9791701" cy="6894760"/>
          <a:chOff x="10731451" y="9136405"/>
          <a:chExt cx="9888683" cy="6956116"/>
        </a:xfrm>
      </xdr:grpSpPr>
      <xdr:sp macro="" textlink="">
        <xdr:nvSpPr>
          <xdr:cNvPr id="43" name="모서리가 둥근 직사각형 109">
            <a:extLst>
              <a:ext uri="{FF2B5EF4-FFF2-40B4-BE49-F238E27FC236}">
                <a16:creationId xmlns:a16="http://schemas.microsoft.com/office/drawing/2014/main" id="{14D80ABA-5505-4F66-9766-BA11B7433ABE}"/>
              </a:ext>
            </a:extLst>
          </xdr:cNvPr>
          <xdr:cNvSpPr/>
        </xdr:nvSpPr>
        <xdr:spPr bwMode="auto">
          <a:xfrm>
            <a:off x="10733552" y="9136405"/>
            <a:ext cx="9886581" cy="6956116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40" name="모서리가 둥근 직사각형 109">
            <a:extLst>
              <a:ext uri="{FF2B5EF4-FFF2-40B4-BE49-F238E27FC236}">
                <a16:creationId xmlns:a16="http://schemas.microsoft.com/office/drawing/2014/main" id="{0E1B7FE3-E94F-4881-9928-898F017D51C2}"/>
              </a:ext>
            </a:extLst>
          </xdr:cNvPr>
          <xdr:cNvSpPr/>
        </xdr:nvSpPr>
        <xdr:spPr bwMode="auto">
          <a:xfrm>
            <a:off x="11020467" y="9954608"/>
            <a:ext cx="9362503" cy="769057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■ 시험을 통한 시지연 보상</a:t>
            </a:r>
          </a:p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    ▷ 전압 시지연 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: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전압 방정식을 활용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, 0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전류 제어를 통해 전압 시지연 계산</a:t>
            </a:r>
          </a:p>
        </xdr:txBody>
      </xdr:sp>
      <xdr:sp macro="" textlink="">
        <xdr:nvSpPr>
          <xdr:cNvPr id="32" name="모서리가 둥근 직사각형 109">
            <a:extLst>
              <a:ext uri="{FF2B5EF4-FFF2-40B4-BE49-F238E27FC236}">
                <a16:creationId xmlns:a16="http://schemas.microsoft.com/office/drawing/2014/main" id="{326A3FA7-5CE2-B47F-5771-D68553D13CF1}"/>
              </a:ext>
            </a:extLst>
          </xdr:cNvPr>
          <xdr:cNvSpPr/>
        </xdr:nvSpPr>
        <xdr:spPr bwMode="auto">
          <a:xfrm>
            <a:off x="10996890" y="11038566"/>
            <a:ext cx="9374874" cy="4801907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33" name="모서리가 둥근 직사각형 4">
            <a:extLst>
              <a:ext uri="{FF2B5EF4-FFF2-40B4-BE49-F238E27FC236}">
                <a16:creationId xmlns:a16="http://schemas.microsoft.com/office/drawing/2014/main" id="{FAA0DD5D-3EC3-1F3E-96E2-B3680A2E3936}"/>
              </a:ext>
            </a:extLst>
          </xdr:cNvPr>
          <xdr:cNvSpPr/>
        </xdr:nvSpPr>
        <xdr:spPr bwMode="auto">
          <a:xfrm>
            <a:off x="11165339" y="11132216"/>
            <a:ext cx="1620880" cy="332038"/>
          </a:xfrm>
          <a:prstGeom prst="roundRect">
            <a:avLst>
              <a:gd name="adj" fmla="val 12699"/>
            </a:avLst>
          </a:prstGeom>
          <a:solidFill>
            <a:schemeClr val="bg1">
              <a:lumMod val="95000"/>
            </a:schemeClr>
          </a:solidFill>
          <a:ln w="19050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6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</a:t>
            </a:r>
            <a:endParaRPr lang="ko-KR" altLang="en-US" sz="1600"/>
          </a:p>
        </xdr:txBody>
      </xdr:sp>
      <xdr:sp macro="" textlink="">
        <xdr:nvSpPr>
          <xdr:cNvPr id="41" name="부제목 10">
            <a:extLst>
              <a:ext uri="{FF2B5EF4-FFF2-40B4-BE49-F238E27FC236}">
                <a16:creationId xmlns:a16="http://schemas.microsoft.com/office/drawing/2014/main" id="{F6923065-E874-4732-9369-0A84BF9763D5}"/>
              </a:ext>
            </a:extLst>
          </xdr:cNvPr>
          <xdr:cNvSpPr txBox="1">
            <a:spLocks/>
          </xdr:cNvSpPr>
        </xdr:nvSpPr>
        <xdr:spPr>
          <a:xfrm>
            <a:off x="10884831" y="9309415"/>
            <a:ext cx="731545" cy="392424"/>
          </a:xfrm>
          <a:prstGeom prst="rect">
            <a:avLst/>
          </a:prstGeom>
        </xdr:spPr>
        <xdr:txBody>
          <a:bodyPr vert="horz" wrap="square" lIns="0" tIns="0" rIns="0" bIns="0" rtlCol="0" anchor="ctr" anchorCtr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3851" rtl="0" eaLnBrk="1" fontAlgn="auto" latinLnBrk="1" hangingPunct="1">
              <a:lnSpc>
                <a:spcPct val="100000"/>
              </a:lnSpc>
              <a:spcBef>
                <a:spcPct val="20000"/>
              </a:spcBef>
              <a:spcAft>
                <a:spcPts val="0"/>
              </a:spcAft>
              <a:buClrTx/>
              <a:buSzTx/>
              <a:buFont typeface="Arial" pitchFamily="34" charset="0"/>
              <a:buNone/>
              <a:tabLst/>
              <a:defRPr/>
            </a:pPr>
            <a:r>
              <a:rPr kumimoji="1" lang="en-US" altLang="en-US" sz="3200" b="0" i="0" u="none" strike="noStrike" kern="1200" cap="none" spc="0" normalizeH="0" baseline="0">
                <a:ln>
                  <a:noFill/>
                </a:ln>
                <a:solidFill>
                  <a:prstClr val="black">
                    <a:lumMod val="85000"/>
                    <a:lumOff val="15000"/>
                  </a:prstClr>
                </a:solidFill>
                <a:effectLst/>
                <a:uLnTx/>
                <a:uFillTx/>
                <a:latin typeface="Impact" panose="020B0806030902050204" pitchFamily="34" charset="0"/>
                <a:ea typeface="현대하모니 M" panose="02020603020101020101" pitchFamily="18" charset="-127"/>
                <a:cs typeface="+mn-cs"/>
              </a:rPr>
              <a:t>01</a:t>
            </a:r>
          </a:p>
        </xdr:txBody>
      </xdr:sp>
      <xdr:sp macro="" textlink="">
        <xdr:nvSpPr>
          <xdr:cNvPr id="42" name="Rectangle 2">
            <a:extLst>
              <a:ext uri="{FF2B5EF4-FFF2-40B4-BE49-F238E27FC236}">
                <a16:creationId xmlns:a16="http://schemas.microsoft.com/office/drawing/2014/main" id="{E5D87016-9B1D-40DB-98BB-9A3B86CB53F6}"/>
              </a:ext>
            </a:extLst>
          </xdr:cNvPr>
          <xdr:cNvSpPr>
            <a:spLocks noChangeArrowheads="1"/>
          </xdr:cNvSpPr>
        </xdr:nvSpPr>
        <xdr:spPr bwMode="auto">
          <a:xfrm>
            <a:off x="11674355" y="9243979"/>
            <a:ext cx="8811308" cy="5566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72000" rIns="7200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base" latinLnBrk="1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전압 시지연 측정 및 반영 </a:t>
            </a:r>
            <a:r>
              <a:rPr kumimoji="1" lang="en-US" altLang="ko-KR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(2)</a:t>
            </a:r>
            <a:endParaRPr kumimoji="1" lang="ko-KR" altLang="en-US" sz="2600" b="0">
              <a:solidFill>
                <a:prstClr val="white">
                  <a:lumMod val="50000"/>
                </a:prstClr>
              </a:solidFill>
              <a:latin typeface="현대하모니 B" panose="02020603020101020101" pitchFamily="18" charset="-127"/>
              <a:ea typeface="현대하모니 B" panose="02020603020101020101" pitchFamily="18" charset="-127"/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314D9DBC-7044-437B-BACC-3F3A208E8D5F}"/>
              </a:ext>
            </a:extLst>
          </xdr:cNvPr>
          <xdr:cNvSpPr/>
        </xdr:nvSpPr>
        <xdr:spPr>
          <a:xfrm>
            <a:off x="10731451" y="9767893"/>
            <a:ext cx="9888683" cy="45719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6CF25330-13FA-4923-A447-3180D48E825C}"/>
              </a:ext>
            </a:extLst>
          </xdr:cNvPr>
          <xdr:cNvSpPr/>
        </xdr:nvSpPr>
        <xdr:spPr>
          <a:xfrm>
            <a:off x="11035174" y="9942541"/>
            <a:ext cx="9338429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9BF900D7-94BA-4406-9858-4E6028AC6FEC}"/>
              </a:ext>
            </a:extLst>
          </xdr:cNvPr>
          <xdr:cNvSpPr/>
        </xdr:nvSpPr>
        <xdr:spPr>
          <a:xfrm>
            <a:off x="11035174" y="10859094"/>
            <a:ext cx="9338429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69" name="TextBox 6">
            <a:extLst>
              <a:ext uri="{FF2B5EF4-FFF2-40B4-BE49-F238E27FC236}">
                <a16:creationId xmlns:a16="http://schemas.microsoft.com/office/drawing/2014/main" id="{9EE1054B-A30B-DA2A-5710-591044A0DE03}"/>
              </a:ext>
            </a:extLst>
          </xdr:cNvPr>
          <xdr:cNvSpPr txBox="1"/>
        </xdr:nvSpPr>
        <xdr:spPr>
          <a:xfrm>
            <a:off x="11286507" y="11576177"/>
            <a:ext cx="5601277" cy="3815994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66700" indent="-266700">
              <a:lnSpc>
                <a:spcPts val="2200"/>
              </a:lnSpc>
              <a:buSzPct val="100000"/>
              <a:buFont typeface="Wingdings" panose="05000000000000000000" pitchFamily="2" charset="2"/>
              <a:buChar char="l"/>
            </a:pP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측정 시험 원리</a:t>
            </a:r>
            <a:endParaRPr kumimoji="1"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180975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-.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‘0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전류 제어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’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시 아래 전압 방정식 소거항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(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빨간색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)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표시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266700">
              <a:lnSpc>
                <a:spcPts val="2200"/>
              </a:lnSpc>
              <a:buSzPct val="100000"/>
              <a:buFont typeface="Wingdings" panose="05000000000000000000" pitchFamily="2" charset="2"/>
              <a:buChar char="à"/>
            </a:pP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 시지연 미발생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전압은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0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이 되어야함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  <a:buFont typeface="Wingdings" panose="05000000000000000000" pitchFamily="2" charset="2"/>
              <a:buChar char="à"/>
            </a:pP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 시지연 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위상 오차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Id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값 발생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 indent="-85725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-.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시험 절차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1)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시험 수행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RPM : 0 ~ 1000RPM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단위로 수행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2)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추출 값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Vd (0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제어 수행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)</a:t>
            </a: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3)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튜닝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제어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관측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‘0.x’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로 전기 각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(θ)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을 튜닝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4)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게인 값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(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보상된 전기 각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) 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추출 후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‘Matlab cftool’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사용 수식화 진행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</xdr:txBody>
      </xdr:sp>
      <xdr:pic>
        <xdr:nvPicPr>
          <xdr:cNvPr id="70" name="그림 69">
            <a:extLst>
              <a:ext uri="{FF2B5EF4-FFF2-40B4-BE49-F238E27FC236}">
                <a16:creationId xmlns:a16="http://schemas.microsoft.com/office/drawing/2014/main" id="{EEF4D8DF-55C4-F9F2-3C75-E3C8A677D8E7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57507" y="12174507"/>
            <a:ext cx="2942712" cy="1081947"/>
          </a:xfrm>
          <a:prstGeom prst="rect">
            <a:avLst/>
          </a:prstGeom>
          <a:noFill/>
        </xdr:spPr>
      </xdr:pic>
      <xdr:pic>
        <xdr:nvPicPr>
          <xdr:cNvPr id="71" name="table">
            <a:extLst>
              <a:ext uri="{FF2B5EF4-FFF2-40B4-BE49-F238E27FC236}">
                <a16:creationId xmlns:a16="http://schemas.microsoft.com/office/drawing/2014/main" id="{C768CA85-BC23-4334-B578-4EBC4D3178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7046039" y="12047270"/>
            <a:ext cx="3218708" cy="3572416"/>
          </a:xfrm>
          <a:prstGeom prst="rect">
            <a:avLst/>
          </a:prstGeom>
        </xdr:spPr>
      </xdr:pic>
      <xdr:sp macro="" textlink="">
        <xdr:nvSpPr>
          <xdr:cNvPr id="72" name="TextBox 9">
            <a:extLst>
              <a:ext uri="{FF2B5EF4-FFF2-40B4-BE49-F238E27FC236}">
                <a16:creationId xmlns:a16="http://schemas.microsoft.com/office/drawing/2014/main" id="{7948CF84-E27B-8A25-BCCF-F4999A570154}"/>
              </a:ext>
            </a:extLst>
          </xdr:cNvPr>
          <xdr:cNvSpPr txBox="1"/>
        </xdr:nvSpPr>
        <xdr:spPr>
          <a:xfrm>
            <a:off x="17427376" y="11665031"/>
            <a:ext cx="2617300" cy="34942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ts val="2200"/>
              </a:lnSpc>
              <a:buSzPct val="100000"/>
            </a:pP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 </a:t>
            </a: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측정 시험 결과 </a:t>
            </a: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395673</xdr:colOff>
      <xdr:row>4</xdr:row>
      <xdr:rowOff>53837</xdr:rowOff>
    </xdr:from>
    <xdr:to>
      <xdr:col>16</xdr:col>
      <xdr:colOff>167072</xdr:colOff>
      <xdr:row>30</xdr:row>
      <xdr:rowOff>203516</xdr:rowOff>
    </xdr:to>
    <xdr:sp macro="" textlink="">
      <xdr:nvSpPr>
        <xdr:cNvPr id="32" name="사각형: 둥근 모서리 31">
          <a:extLst>
            <a:ext uri="{FF2B5EF4-FFF2-40B4-BE49-F238E27FC236}">
              <a16:creationId xmlns:a16="http://schemas.microsoft.com/office/drawing/2014/main" id="{7BA5296E-9D7F-49B8-9D88-EB4EA8DD8D7E}"/>
            </a:ext>
          </a:extLst>
        </xdr:cNvPr>
        <xdr:cNvSpPr/>
      </xdr:nvSpPr>
      <xdr:spPr>
        <a:xfrm>
          <a:off x="13871477" y="981489"/>
          <a:ext cx="1833769" cy="7322418"/>
        </a:xfrm>
        <a:prstGeom prst="roundRect">
          <a:avLst>
            <a:gd name="adj" fmla="val 52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12.85714286	</a:t>
          </a:r>
        </a:p>
        <a:p>
          <a:pPr algn="l"/>
          <a:r>
            <a:rPr lang="en-US" altLang="ko-KR" sz="1100"/>
            <a:t>0	0.0000</a:t>
          </a:r>
        </a:p>
        <a:p>
          <a:pPr algn="l"/>
          <a:r>
            <a:rPr lang="en-US" altLang="ko-KR" sz="1100"/>
            <a:t>4	51.4286</a:t>
          </a:r>
        </a:p>
        <a:p>
          <a:pPr algn="l"/>
          <a:r>
            <a:rPr lang="en-US" altLang="ko-KR" sz="1100"/>
            <a:t>8	102.8571</a:t>
          </a:r>
        </a:p>
        <a:p>
          <a:pPr algn="l"/>
          <a:r>
            <a:rPr lang="en-US" altLang="ko-KR" sz="1100"/>
            <a:t>12	154.2857</a:t>
          </a:r>
        </a:p>
        <a:p>
          <a:pPr algn="l"/>
          <a:r>
            <a:rPr lang="en-US" altLang="ko-KR" sz="1100"/>
            <a:t>16	205.7143</a:t>
          </a:r>
        </a:p>
        <a:p>
          <a:pPr algn="l"/>
          <a:r>
            <a:rPr lang="en-US" altLang="ko-KR" sz="1100"/>
            <a:t>20	257.1429</a:t>
          </a:r>
        </a:p>
        <a:p>
          <a:pPr algn="l"/>
          <a:r>
            <a:rPr lang="en-US" altLang="ko-KR" sz="1100"/>
            <a:t>24	308.5714</a:t>
          </a:r>
        </a:p>
        <a:p>
          <a:pPr algn="l"/>
          <a:r>
            <a:rPr lang="en-US" altLang="ko-KR" sz="1100"/>
            <a:t>28	360.0000</a:t>
          </a:r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표12" displayName="표12" ref="H3:L8" totalsRowShown="0" headerRowDxfId="124" dataDxfId="122" headerRowBorderDxfId="123" tableBorderDxfId="121">
  <tableColumns count="5">
    <tableColumn id="1" xr3:uid="{00000000-0010-0000-0000-000001000000}" name="DrvNr" dataDxfId="120"/>
    <tableColumn id="2" xr3:uid="{00000000-0010-0000-0000-000002000000}" name="Details" dataDxfId="119"/>
    <tableColumn id="3" xr3:uid="{00000000-0010-0000-0000-000003000000}" name="Power [kW]" dataDxfId="118"/>
    <tableColumn id="4" xr3:uid="{00000000-0010-0000-0000-000004000000}" name="ENC Type" dataDxfId="117" dataCellStyle="쉼표 [0]"/>
    <tableColumn id="5" xr3:uid="{00000000-0010-0000-0000-000005000000}" name="Note" dataDxfId="116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workbookViewId="0"/>
  </sheetViews>
  <sheetFormatPr defaultColWidth="8.7109375" defaultRowHeight="17.600000000000001" x14ac:dyDescent="0.55000000000000004"/>
  <cols>
    <col min="1" max="1" width="2.42578125" style="130" customWidth="1"/>
    <col min="2" max="2" width="10.2109375" style="130" customWidth="1"/>
    <col min="3" max="3" width="11.0703125" style="130" customWidth="1"/>
    <col min="4" max="4" width="63.5" style="130" customWidth="1"/>
    <col min="5" max="16384" width="8.7109375" style="130"/>
  </cols>
  <sheetData>
    <row r="1" spans="1:4" ht="29.25" customHeight="1" x14ac:dyDescent="0.55000000000000004">
      <c r="B1" s="1493" t="s">
        <v>13</v>
      </c>
      <c r="C1" s="1493"/>
      <c r="D1" s="1493"/>
    </row>
    <row r="2" spans="1:4" ht="11.25" customHeight="1" x14ac:dyDescent="0.55000000000000004">
      <c r="B2" s="24"/>
      <c r="C2" s="24"/>
      <c r="D2" s="24"/>
    </row>
    <row r="3" spans="1:4" ht="22.5" customHeight="1" x14ac:dyDescent="0.55000000000000004">
      <c r="B3" s="50" t="s">
        <v>14</v>
      </c>
      <c r="C3" s="51" t="s">
        <v>15</v>
      </c>
      <c r="D3" s="50" t="s">
        <v>16</v>
      </c>
    </row>
    <row r="4" spans="1:4" ht="22.5" customHeight="1" x14ac:dyDescent="0.55000000000000004">
      <c r="B4" s="25" t="s">
        <v>28</v>
      </c>
      <c r="C4" s="26">
        <v>250116</v>
      </c>
      <c r="D4" s="27" t="s">
        <v>27</v>
      </c>
    </row>
    <row r="5" spans="1:4" ht="22.5" customHeight="1" x14ac:dyDescent="0.55000000000000004">
      <c r="B5" s="28"/>
      <c r="C5" s="29"/>
      <c r="D5" s="30"/>
    </row>
    <row r="6" spans="1:4" ht="22.5" customHeight="1" x14ac:dyDescent="0.55000000000000004">
      <c r="B6" s="36"/>
      <c r="C6" s="37"/>
      <c r="D6" s="27"/>
    </row>
    <row r="7" spans="1:4" ht="22.5" customHeight="1" x14ac:dyDescent="0.55000000000000004">
      <c r="B7" s="39"/>
      <c r="C7" s="38"/>
      <c r="D7" s="30"/>
    </row>
    <row r="8" spans="1:4" ht="22.5" customHeight="1" x14ac:dyDescent="0.55000000000000004">
      <c r="B8" s="25"/>
      <c r="C8" s="26"/>
      <c r="D8" s="27"/>
    </row>
    <row r="9" spans="1:4" ht="22.5" customHeight="1" x14ac:dyDescent="0.55000000000000004">
      <c r="B9" s="33"/>
      <c r="C9" s="34"/>
      <c r="D9" s="35"/>
    </row>
    <row r="10" spans="1:4" ht="22.5" customHeight="1" x14ac:dyDescent="0.55000000000000004">
      <c r="A10" s="131"/>
      <c r="B10" s="25"/>
      <c r="C10" s="26"/>
      <c r="D10" s="27"/>
    </row>
    <row r="11" spans="1:4" ht="22.5" customHeight="1" x14ac:dyDescent="0.55000000000000004">
      <c r="B11" s="33"/>
      <c r="C11" s="34"/>
      <c r="D11" s="35"/>
    </row>
    <row r="12" spans="1:4" ht="22.5" customHeight="1" x14ac:dyDescent="0.55000000000000004">
      <c r="B12" s="25"/>
      <c r="C12" s="26"/>
      <c r="D12" s="27"/>
    </row>
    <row r="13" spans="1:4" ht="22.5" customHeight="1" x14ac:dyDescent="0.55000000000000004">
      <c r="B13" s="33"/>
      <c r="C13" s="34"/>
      <c r="D13" s="35"/>
    </row>
    <row r="14" spans="1:4" ht="22.5" customHeight="1" x14ac:dyDescent="0.55000000000000004">
      <c r="B14" s="25"/>
      <c r="C14" s="26"/>
      <c r="D14" s="27"/>
    </row>
    <row r="15" spans="1:4" ht="22.5" customHeight="1" x14ac:dyDescent="0.55000000000000004">
      <c r="B15" s="33"/>
      <c r="C15" s="34"/>
      <c r="D15" s="35"/>
    </row>
    <row r="16" spans="1:4" ht="22.5" customHeight="1" x14ac:dyDescent="0.55000000000000004">
      <c r="A16" s="131"/>
      <c r="B16" s="25"/>
      <c r="C16" s="26"/>
      <c r="D16" s="27"/>
    </row>
    <row r="17" spans="1:4" ht="22.5" customHeight="1" x14ac:dyDescent="0.55000000000000004">
      <c r="B17" s="33"/>
      <c r="C17" s="34"/>
      <c r="D17" s="35"/>
    </row>
    <row r="18" spans="1:4" ht="22.5" customHeight="1" x14ac:dyDescent="0.55000000000000004">
      <c r="B18" s="25"/>
      <c r="C18" s="26"/>
      <c r="D18" s="27"/>
    </row>
    <row r="19" spans="1:4" ht="22.5" customHeight="1" x14ac:dyDescent="0.55000000000000004">
      <c r="B19" s="33"/>
      <c r="C19" s="34"/>
      <c r="D19" s="35"/>
    </row>
    <row r="20" spans="1:4" ht="22.5" customHeight="1" x14ac:dyDescent="0.55000000000000004">
      <c r="B20" s="36"/>
      <c r="C20" s="37"/>
      <c r="D20" s="27"/>
    </row>
    <row r="21" spans="1:4" ht="22.5" customHeight="1" x14ac:dyDescent="0.55000000000000004">
      <c r="B21" s="39"/>
      <c r="C21" s="38"/>
      <c r="D21" s="30"/>
    </row>
    <row r="22" spans="1:4" ht="22.5" customHeight="1" x14ac:dyDescent="0.55000000000000004">
      <c r="B22" s="25"/>
      <c r="C22" s="26"/>
      <c r="D22" s="27"/>
    </row>
    <row r="23" spans="1:4" ht="22.5" customHeight="1" x14ac:dyDescent="0.55000000000000004">
      <c r="B23" s="33"/>
      <c r="C23" s="34"/>
      <c r="D23" s="35"/>
    </row>
    <row r="24" spans="1:4" ht="22.5" customHeight="1" x14ac:dyDescent="0.55000000000000004">
      <c r="A24" s="131"/>
      <c r="B24" s="25"/>
      <c r="C24" s="26"/>
      <c r="D24" s="27"/>
    </row>
    <row r="25" spans="1:4" ht="22.5" customHeight="1" x14ac:dyDescent="0.55000000000000004">
      <c r="B25" s="33"/>
      <c r="C25" s="34"/>
      <c r="D25" s="35"/>
    </row>
    <row r="26" spans="1:4" ht="22.5" customHeight="1" x14ac:dyDescent="0.55000000000000004">
      <c r="B26" s="25"/>
      <c r="C26" s="26"/>
      <c r="D26" s="27"/>
    </row>
    <row r="27" spans="1:4" ht="22.5" customHeight="1" x14ac:dyDescent="0.55000000000000004">
      <c r="B27" s="33"/>
      <c r="C27" s="34"/>
      <c r="D27" s="35"/>
    </row>
    <row r="28" spans="1:4" ht="22.5" customHeight="1" x14ac:dyDescent="0.55000000000000004">
      <c r="B28" s="25"/>
      <c r="C28" s="26"/>
      <c r="D28" s="27"/>
    </row>
    <row r="29" spans="1:4" ht="22.5" customHeight="1" x14ac:dyDescent="0.55000000000000004">
      <c r="B29" s="31"/>
      <c r="C29" s="38"/>
      <c r="D29" s="32"/>
    </row>
    <row r="30" spans="1:4" ht="22.5" customHeight="1" x14ac:dyDescent="0.55000000000000004"/>
    <row r="31" spans="1:4" ht="22.5" customHeight="1" x14ac:dyDescent="0.55000000000000004"/>
    <row r="32" spans="1:4" ht="22.5" customHeight="1" x14ac:dyDescent="0.55000000000000004"/>
    <row r="33" ht="22.5" customHeight="1" x14ac:dyDescent="0.55000000000000004"/>
    <row r="34" ht="22.5" customHeight="1" x14ac:dyDescent="0.55000000000000004"/>
    <row r="35" ht="22.5" customHeight="1" x14ac:dyDescent="0.55000000000000004"/>
    <row r="36" ht="22.5" customHeight="1" x14ac:dyDescent="0.55000000000000004"/>
    <row r="37" ht="22.5" customHeight="1" x14ac:dyDescent="0.55000000000000004"/>
    <row r="38" ht="22.5" customHeight="1" x14ac:dyDescent="0.55000000000000004"/>
    <row r="39" ht="22.5" customHeight="1" x14ac:dyDescent="0.55000000000000004"/>
    <row r="40" ht="22.5" customHeight="1" x14ac:dyDescent="0.55000000000000004"/>
    <row r="41" ht="22.5" customHeight="1" x14ac:dyDescent="0.55000000000000004"/>
    <row r="42" ht="22.5" customHeight="1" x14ac:dyDescent="0.55000000000000004"/>
    <row r="43" ht="22.5" customHeight="1" x14ac:dyDescent="0.55000000000000004"/>
    <row r="44" ht="22.5" customHeight="1" x14ac:dyDescent="0.55000000000000004"/>
    <row r="45" ht="22.5" customHeight="1" x14ac:dyDescent="0.55000000000000004"/>
    <row r="46" ht="22.5" customHeight="1" x14ac:dyDescent="0.55000000000000004"/>
    <row r="47" ht="22.5" customHeight="1" x14ac:dyDescent="0.55000000000000004"/>
    <row r="48" ht="22.5" customHeight="1" x14ac:dyDescent="0.55000000000000004"/>
    <row r="49" ht="22.5" customHeight="1" x14ac:dyDescent="0.55000000000000004"/>
    <row r="50" ht="22.5" customHeight="1" x14ac:dyDescent="0.55000000000000004"/>
    <row r="51" ht="22.5" customHeight="1" x14ac:dyDescent="0.55000000000000004"/>
    <row r="52" ht="22.5" customHeight="1" x14ac:dyDescent="0.55000000000000004"/>
    <row r="53" ht="22.5" customHeight="1" x14ac:dyDescent="0.55000000000000004"/>
    <row r="54" ht="22.5" customHeight="1" x14ac:dyDescent="0.55000000000000004"/>
    <row r="55" ht="22.5" customHeight="1" x14ac:dyDescent="0.55000000000000004"/>
    <row r="56" ht="22.5" customHeight="1" x14ac:dyDescent="0.55000000000000004"/>
    <row r="57" ht="22.5" customHeight="1" x14ac:dyDescent="0.55000000000000004"/>
    <row r="58" ht="22.5" customHeight="1" x14ac:dyDescent="0.55000000000000004"/>
    <row r="59" ht="22.5" customHeight="1" x14ac:dyDescent="0.55000000000000004"/>
    <row r="60" ht="22.5" customHeight="1" x14ac:dyDescent="0.55000000000000004"/>
    <row r="61" ht="22.5" customHeight="1" x14ac:dyDescent="0.55000000000000004"/>
    <row r="62" ht="22.5" customHeight="1" x14ac:dyDescent="0.55000000000000004"/>
    <row r="63" ht="22.5" customHeight="1" x14ac:dyDescent="0.55000000000000004"/>
    <row r="64" ht="22.5" customHeight="1" x14ac:dyDescent="0.55000000000000004"/>
    <row r="65" ht="22.5" customHeight="1" x14ac:dyDescent="0.55000000000000004"/>
    <row r="66" ht="22.5" customHeight="1" x14ac:dyDescent="0.55000000000000004"/>
    <row r="67" ht="22.5" customHeight="1" x14ac:dyDescent="0.55000000000000004"/>
    <row r="68" ht="22.5" customHeight="1" x14ac:dyDescent="0.55000000000000004"/>
    <row r="69" ht="22.5" customHeight="1" x14ac:dyDescent="0.55000000000000004"/>
    <row r="70" ht="22.5" customHeight="1" x14ac:dyDescent="0.55000000000000004"/>
    <row r="71" ht="22.5" customHeight="1" x14ac:dyDescent="0.55000000000000004"/>
    <row r="72" ht="22.5" customHeight="1" x14ac:dyDescent="0.55000000000000004"/>
    <row r="73" ht="22.5" customHeight="1" x14ac:dyDescent="0.55000000000000004"/>
    <row r="74" ht="22.5" customHeight="1" x14ac:dyDescent="0.55000000000000004"/>
    <row r="75" ht="22.5" customHeight="1" x14ac:dyDescent="0.55000000000000004"/>
    <row r="76" ht="22.5" customHeight="1" x14ac:dyDescent="0.55000000000000004"/>
    <row r="77" ht="22.5" customHeight="1" x14ac:dyDescent="0.55000000000000004"/>
    <row r="78" ht="22.5" customHeight="1" x14ac:dyDescent="0.55000000000000004"/>
    <row r="79" ht="22.5" customHeight="1" x14ac:dyDescent="0.55000000000000004"/>
    <row r="80" ht="22.5" customHeight="1" x14ac:dyDescent="0.55000000000000004"/>
    <row r="81" ht="22.5" customHeight="1" x14ac:dyDescent="0.55000000000000004"/>
    <row r="82" ht="22.5" customHeight="1" x14ac:dyDescent="0.55000000000000004"/>
    <row r="83" ht="22.5" customHeight="1" x14ac:dyDescent="0.55000000000000004"/>
    <row r="84" ht="22.5" customHeight="1" x14ac:dyDescent="0.55000000000000004"/>
    <row r="85" ht="22.5" customHeight="1" x14ac:dyDescent="0.55000000000000004"/>
    <row r="86" ht="22.5" customHeight="1" x14ac:dyDescent="0.55000000000000004"/>
    <row r="87" ht="22.5" customHeight="1" x14ac:dyDescent="0.55000000000000004"/>
    <row r="88" ht="22.5" customHeight="1" x14ac:dyDescent="0.55000000000000004"/>
    <row r="89" ht="22.5" customHeight="1" x14ac:dyDescent="0.55000000000000004"/>
    <row r="90" ht="22.5" customHeight="1" x14ac:dyDescent="0.55000000000000004"/>
    <row r="91" ht="22.5" customHeight="1" x14ac:dyDescent="0.55000000000000004"/>
    <row r="92" ht="22.5" customHeight="1" x14ac:dyDescent="0.55000000000000004"/>
    <row r="93" ht="22.5" customHeight="1" x14ac:dyDescent="0.55000000000000004"/>
    <row r="94" ht="22.5" customHeight="1" x14ac:dyDescent="0.55000000000000004"/>
    <row r="95" ht="22.5" customHeight="1" x14ac:dyDescent="0.55000000000000004"/>
    <row r="96" ht="22.5" customHeight="1" x14ac:dyDescent="0.55000000000000004"/>
    <row r="97" ht="22.5" customHeight="1" x14ac:dyDescent="0.55000000000000004"/>
    <row r="98" ht="22.5" customHeight="1" x14ac:dyDescent="0.55000000000000004"/>
    <row r="99" ht="22.5" customHeight="1" x14ac:dyDescent="0.55000000000000004"/>
    <row r="100" ht="22.5" customHeight="1" x14ac:dyDescent="0.55000000000000004"/>
    <row r="101" ht="22.5" customHeight="1" x14ac:dyDescent="0.55000000000000004"/>
  </sheetData>
  <mergeCells count="1">
    <mergeCell ref="B1:D1"/>
  </mergeCells>
  <phoneticPr fontId="1" type="noConversion"/>
  <pageMargins left="0.25" right="0.25" top="0.75" bottom="0.75" header="0.3" footer="0.3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  <pageSetUpPr fitToPage="1"/>
  </sheetPr>
  <dimension ref="A1:G324"/>
  <sheetViews>
    <sheetView workbookViewId="0">
      <selection activeCell="B23" sqref="B23"/>
    </sheetView>
  </sheetViews>
  <sheetFormatPr defaultColWidth="9" defaultRowHeight="13.3" x14ac:dyDescent="0.55000000000000004"/>
  <cols>
    <col min="1" max="2" width="10.5" style="4" customWidth="1"/>
    <col min="3" max="5" width="10.5" style="1" customWidth="1"/>
    <col min="6" max="6" width="10.5" style="3" customWidth="1"/>
    <col min="7" max="7" width="9" style="1"/>
    <col min="8" max="12" width="9.2109375" style="1" customWidth="1"/>
    <col min="13" max="16384" width="9" style="1"/>
  </cols>
  <sheetData>
    <row r="1" spans="1:7" ht="25.5" customHeight="1" x14ac:dyDescent="0.55000000000000004">
      <c r="A1" s="1500" t="s">
        <v>139</v>
      </c>
      <c r="B1" s="1500"/>
      <c r="C1" s="1500"/>
      <c r="D1" s="1500"/>
      <c r="E1" s="1500"/>
      <c r="F1" s="1500"/>
    </row>
    <row r="2" spans="1:7" ht="5.9" customHeight="1" thickBot="1" x14ac:dyDescent="0.6">
      <c r="A2" s="167"/>
      <c r="B2" s="167"/>
      <c r="C2" s="167"/>
      <c r="D2" s="167"/>
      <c r="E2" s="167"/>
      <c r="F2" s="167"/>
    </row>
    <row r="3" spans="1:7" s="5" customFormat="1" ht="19.5" customHeight="1" thickBot="1" x14ac:dyDescent="0.6">
      <c r="A3" s="281" t="s">
        <v>124</v>
      </c>
      <c r="B3" s="169" t="s">
        <v>143</v>
      </c>
      <c r="C3" s="163" t="s">
        <v>125</v>
      </c>
      <c r="D3" s="163" t="s">
        <v>140</v>
      </c>
      <c r="E3" s="163" t="s">
        <v>135</v>
      </c>
      <c r="F3" s="164" t="s">
        <v>136</v>
      </c>
    </row>
    <row r="4" spans="1:7" s="5" customFormat="1" ht="20.9" customHeight="1" x14ac:dyDescent="0.55000000000000004">
      <c r="A4" s="284">
        <v>12</v>
      </c>
      <c r="B4" s="278">
        <v>35000</v>
      </c>
      <c r="C4" s="161">
        <f>(B4)/(B4+'c02_SubAdc'!$D$7)*'c02_SubAdc'!$D$9</f>
        <v>2.5735294117647056</v>
      </c>
      <c r="D4" s="161">
        <f>'c02_SubAdc'!$D$9/('c02_SubAdc'!$D$7+B4)*1000</f>
        <v>7.3529411764705871E-2</v>
      </c>
      <c r="E4" s="161">
        <f>C4/'c02_SubAdc'!$F$8</f>
        <v>5.225944232225193</v>
      </c>
      <c r="F4" s="165">
        <f t="shared" ref="F4" si="0">(E4-2.5)*4096/5</f>
        <v>2233.0935150388782</v>
      </c>
    </row>
    <row r="5" spans="1:7" s="5" customFormat="1" ht="20.9" customHeight="1" x14ac:dyDescent="0.55000000000000004">
      <c r="A5" s="284">
        <v>20</v>
      </c>
      <c r="B5" s="279">
        <v>25000</v>
      </c>
      <c r="C5" s="275">
        <f>(B5)/(B5+'c02_SubAdc'!$D$7)*'c02_SubAdc'!$D$9</f>
        <v>2.1551724137931032</v>
      </c>
      <c r="D5" s="275">
        <f>'c02_SubAdc'!$D$9/('c02_SubAdc'!$D$7+B5)*1000</f>
        <v>8.620689655172413E-2</v>
      </c>
      <c r="E5" s="275">
        <f>C5/'c02_SubAdc'!$F$8</f>
        <v>4.3764064998930188</v>
      </c>
      <c r="F5" s="276">
        <f>(E5-2.5)*4096/5</f>
        <v>1537.152204712361</v>
      </c>
    </row>
    <row r="6" spans="1:7" s="9" customFormat="1" ht="20.9" customHeight="1" x14ac:dyDescent="0.55000000000000004">
      <c r="A6" s="284">
        <v>31.25</v>
      </c>
      <c r="B6" s="278">
        <v>16834</v>
      </c>
      <c r="C6" s="161">
        <f>(B6)/(B6+'c02_SubAdc'!$D$7)*'c02_SubAdc'!$D$9</f>
        <v>1.6890075049163222</v>
      </c>
      <c r="D6" s="161">
        <f>'c02_SubAdc'!$D$9/('c02_SubAdc'!$D$7+B6)*1000</f>
        <v>0.1003331059116266</v>
      </c>
      <c r="E6" s="161">
        <f>C6/'c02_SubAdc'!$F$8</f>
        <v>3.4297875082181219</v>
      </c>
      <c r="F6" s="165">
        <f t="shared" ref="F6:F24" si="1">(E6-2.5)*4096/5</f>
        <v>761.68192673228555</v>
      </c>
    </row>
    <row r="7" spans="1:7" s="9" customFormat="1" ht="20.9" customHeight="1" x14ac:dyDescent="0.55000000000000004">
      <c r="A7" s="284">
        <v>37.5</v>
      </c>
      <c r="B7" s="279">
        <v>12999</v>
      </c>
      <c r="C7" s="275">
        <f>(B7)/(B7+'c02_SubAdc'!$D$7)*'c02_SubAdc'!$D$9</f>
        <v>1.4129654992499838</v>
      </c>
      <c r="D7" s="275">
        <f>'c02_SubAdc'!$D$9/('c02_SubAdc'!$D$7+B7)*1000</f>
        <v>0.10869801517424292</v>
      </c>
      <c r="E7" s="275">
        <f>C7/'c02_SubAdc'!$F$8</f>
        <v>2.8692420872995874</v>
      </c>
      <c r="F7" s="276">
        <f t="shared" si="1"/>
        <v>302.48311791582199</v>
      </c>
    </row>
    <row r="8" spans="1:7" s="9" customFormat="1" ht="20.9" customHeight="1" x14ac:dyDescent="0.55000000000000004">
      <c r="A8" s="284">
        <v>43.75</v>
      </c>
      <c r="B8" s="278">
        <v>10146</v>
      </c>
      <c r="C8" s="161">
        <f>(B8)/(B8+'c02_SubAdc'!$D$7)*'c02_SubAdc'!$D$9</f>
        <v>1.1757752746488666</v>
      </c>
      <c r="D8" s="161">
        <f>'c02_SubAdc'!$D$9/('c02_SubAdc'!$D$7+B8)*1000</f>
        <v>0.11588559773791313</v>
      </c>
      <c r="E8" s="161">
        <f>C8/'c02_SubAdc'!$F$8</f>
        <v>2.387591137235475</v>
      </c>
      <c r="F8" s="165">
        <f t="shared" si="1"/>
        <v>-92.085340376698881</v>
      </c>
    </row>
    <row r="9" spans="1:7" s="9" customFormat="1" ht="20.9" customHeight="1" x14ac:dyDescent="0.55000000000000004">
      <c r="A9" s="284">
        <v>50</v>
      </c>
      <c r="B9" s="279">
        <v>7991</v>
      </c>
      <c r="C9" s="275">
        <f>(B9)/(B9+'c02_SubAdc'!$D$7)*'c02_SubAdc'!$D$9</f>
        <v>0.97472615940084406</v>
      </c>
      <c r="D9" s="275">
        <f>'c02_SubAdc'!$D$9/('c02_SubAdc'!$D$7+B9)*1000</f>
        <v>0.12197799516967139</v>
      </c>
      <c r="E9" s="275">
        <f>C9/'c02_SubAdc'!$F$8</f>
        <v>1.9793302254225724</v>
      </c>
      <c r="F9" s="276">
        <f t="shared" si="1"/>
        <v>-426.5326793338287</v>
      </c>
    </row>
    <row r="10" spans="1:7" s="9" customFormat="1" ht="20.9" customHeight="1" x14ac:dyDescent="0.55000000000000004">
      <c r="A10" s="284">
        <v>56.25</v>
      </c>
      <c r="B10" s="278">
        <v>6375</v>
      </c>
      <c r="C10" s="161">
        <f>(B10)/(B10+'c02_SubAdc'!$D$7)*'c02_SubAdc'!$D$9</f>
        <v>0.80952380952380953</v>
      </c>
      <c r="D10" s="161">
        <f>'c02_SubAdc'!$D$9/('c02_SubAdc'!$D$7+B10)*1000</f>
        <v>0.12698412698412698</v>
      </c>
      <c r="E10" s="161">
        <f>C10/'c02_SubAdc'!$F$8</f>
        <v>1.6438616414836256</v>
      </c>
      <c r="F10" s="165">
        <f t="shared" si="1"/>
        <v>-701.34854329661391</v>
      </c>
    </row>
    <row r="11" spans="1:7" s="9" customFormat="1" ht="20.9" customHeight="1" x14ac:dyDescent="0.55000000000000004">
      <c r="A11" s="284">
        <v>62.5</v>
      </c>
      <c r="B11" s="279">
        <v>4968</v>
      </c>
      <c r="C11" s="275">
        <f>(B11)/(B11+'c02_SubAdc'!$D$7)*'c02_SubAdc'!$D$9</f>
        <v>0.6542351453855878</v>
      </c>
      <c r="D11" s="275">
        <f>'c02_SubAdc'!$D$9/('c02_SubAdc'!$D$7+B11)*1000</f>
        <v>0.1316898440792246</v>
      </c>
      <c r="E11" s="275">
        <f>C11/'c02_SubAdc'!$F$8</f>
        <v>1.3285243094239085</v>
      </c>
      <c r="F11" s="276">
        <f t="shared" si="1"/>
        <v>-959.67288571993413</v>
      </c>
    </row>
    <row r="12" spans="1:7" s="9" customFormat="1" ht="20.9" customHeight="1" x14ac:dyDescent="0.55000000000000004">
      <c r="A12" s="284">
        <v>68.75</v>
      </c>
      <c r="B12" s="278">
        <v>4085</v>
      </c>
      <c r="C12" s="161">
        <f>(B12)/(B12+'c02_SubAdc'!$D$7)*'c02_SubAdc'!$D$9</f>
        <v>0.55076176351624639</v>
      </c>
      <c r="D12" s="161">
        <f>'c02_SubAdc'!$D$9/('c02_SubAdc'!$D$7+B12)*1000</f>
        <v>0.13482540110556829</v>
      </c>
      <c r="E12" s="161">
        <f>C12/'c02_SubAdc'!$F$8</f>
        <v>1.1184058158496999</v>
      </c>
      <c r="F12" s="165">
        <f t="shared" si="1"/>
        <v>-1131.8019556559259</v>
      </c>
    </row>
    <row r="13" spans="1:7" s="9" customFormat="1" ht="20.9" customHeight="1" x14ac:dyDescent="0.55000000000000004">
      <c r="A13" s="284">
        <v>75</v>
      </c>
      <c r="B13" s="279">
        <v>3221</v>
      </c>
      <c r="C13" s="275">
        <f>(B13)/(B13+'c02_SubAdc'!$D$7)*'c02_SubAdc'!$D$9</f>
        <v>0.44463156732282377</v>
      </c>
      <c r="D13" s="275">
        <f>'c02_SubAdc'!$D$9/('c02_SubAdc'!$D$7+B13)*1000</f>
        <v>0.13804146765688413</v>
      </c>
      <c r="E13" s="275">
        <f>C13/'c02_SubAdc'!$F$8</f>
        <v>0.90289225531820116</v>
      </c>
      <c r="F13" s="276">
        <f t="shared" si="1"/>
        <v>-1308.3506644433296</v>
      </c>
    </row>
    <row r="14" spans="1:7" s="9" customFormat="1" ht="20.9" customHeight="1" x14ac:dyDescent="0.55000000000000004">
      <c r="A14" s="284">
        <v>81.25</v>
      </c>
      <c r="B14" s="278">
        <v>2701</v>
      </c>
      <c r="C14" s="161">
        <f>(B14)/(B14+'c02_SubAdc'!$D$7)*'c02_SubAdc'!$D$9</f>
        <v>0.37828072042799921</v>
      </c>
      <c r="D14" s="161">
        <f>'c02_SubAdc'!$D$9/('c02_SubAdc'!$D$7+B14)*1000</f>
        <v>0.14005209938096974</v>
      </c>
      <c r="E14" s="161">
        <f>C14/'c02_SubAdc'!$F$8</f>
        <v>0.76815673450070376</v>
      </c>
      <c r="F14" s="165">
        <f t="shared" si="1"/>
        <v>-1418.7260030970235</v>
      </c>
    </row>
    <row r="15" spans="1:7" s="9" customFormat="1" ht="20.9" customHeight="1" x14ac:dyDescent="0.55000000000000004">
      <c r="A15" s="284">
        <v>87.5</v>
      </c>
      <c r="B15" s="279">
        <v>2191</v>
      </c>
      <c r="C15" s="275">
        <f>(B15)/(B15+'c02_SubAdc'!$D$7)*'c02_SubAdc'!$D$9</f>
        <v>0.31130118496206416</v>
      </c>
      <c r="D15" s="275">
        <f>'c02_SubAdc'!$D$9/('c02_SubAdc'!$D$7+B15)*1000</f>
        <v>0.14208178227387686</v>
      </c>
      <c r="E15" s="275">
        <f>C15/'c02_SubAdc'!$F$8</f>
        <v>0.63214456559166277</v>
      </c>
      <c r="F15" s="276">
        <f t="shared" si="1"/>
        <v>-1530.1471718673099</v>
      </c>
    </row>
    <row r="16" spans="1:7" s="3" customFormat="1" ht="20.9" customHeight="1" x14ac:dyDescent="0.55000000000000004">
      <c r="A16" s="284">
        <v>93.75</v>
      </c>
      <c r="B16" s="278">
        <v>1825</v>
      </c>
      <c r="C16" s="161">
        <f>(B16)/(B16+'c02_SubAdc'!$D$7)*'c02_SubAdc'!$D$9</f>
        <v>0.26202440775305097</v>
      </c>
      <c r="D16" s="161">
        <f>'c02_SubAdc'!$D$9/('c02_SubAdc'!$D$7+B16)*1000</f>
        <v>0.14357501794687724</v>
      </c>
      <c r="E16" s="161">
        <f>C16/'c02_SubAdc'!$F$8</f>
        <v>0.53208054904657698</v>
      </c>
      <c r="F16" s="165">
        <f t="shared" si="1"/>
        <v>-1612.1196142210442</v>
      </c>
      <c r="G16" s="1"/>
    </row>
    <row r="17" spans="1:7" s="3" customFormat="1" ht="20.9" customHeight="1" x14ac:dyDescent="0.55000000000000004">
      <c r="A17" s="284">
        <v>100</v>
      </c>
      <c r="B17" s="279">
        <v>1512</v>
      </c>
      <c r="C17" s="275">
        <f>(B17)/(B17+'c02_SubAdc'!$D$7)*'c02_SubAdc'!$D$9</f>
        <v>0.21905424200278165</v>
      </c>
      <c r="D17" s="275">
        <f>'c02_SubAdc'!$D$9/('c02_SubAdc'!$D$7+B17)*1000</f>
        <v>0.14487714418173389</v>
      </c>
      <c r="E17" s="275">
        <f>C17/'c02_SubAdc'!$F$8</f>
        <v>0.44482306955797196</v>
      </c>
      <c r="F17" s="276">
        <f t="shared" si="1"/>
        <v>-1683.6009414181094</v>
      </c>
      <c r="G17" s="1"/>
    </row>
    <row r="18" spans="1:7" s="3" customFormat="1" ht="20.9" customHeight="1" x14ac:dyDescent="0.55000000000000004">
      <c r="A18" s="284">
        <v>106.25</v>
      </c>
      <c r="B18" s="278">
        <v>1263</v>
      </c>
      <c r="C18" s="161">
        <f>(B18)/(B18+'c02_SubAdc'!$D$7)*'c02_SubAdc'!$D$9</f>
        <v>0.18430960511338762</v>
      </c>
      <c r="D18" s="161">
        <f>'c02_SubAdc'!$D$9/('c02_SubAdc'!$D$7+B18)*1000</f>
        <v>0.14593001196626096</v>
      </c>
      <c r="E18" s="161">
        <f>C18/'c02_SubAdc'!$F$8</f>
        <v>0.3742687817682786</v>
      </c>
      <c r="F18" s="165">
        <f t="shared" si="1"/>
        <v>-1741.3990139754264</v>
      </c>
      <c r="G18" s="1"/>
    </row>
    <row r="19" spans="1:7" s="3" customFormat="1" ht="20.9" customHeight="1" x14ac:dyDescent="0.55000000000000004">
      <c r="A19" s="284">
        <v>112.5</v>
      </c>
      <c r="B19" s="279">
        <v>1081</v>
      </c>
      <c r="C19" s="275">
        <f>(B19)/(B19+'c02_SubAdc'!$D$7)*'c02_SubAdc'!$D$9</f>
        <v>0.15859276429682229</v>
      </c>
      <c r="D19" s="275">
        <f>'c02_SubAdc'!$D$9/('c02_SubAdc'!$D$7+B19)*1000</f>
        <v>0.14670931017282357</v>
      </c>
      <c r="E19" s="275">
        <f>C19/'c02_SubAdc'!$F$8</f>
        <v>0.32204681169014115</v>
      </c>
      <c r="F19" s="276">
        <f t="shared" si="1"/>
        <v>-1784.1792518634363</v>
      </c>
      <c r="G19" s="1"/>
    </row>
    <row r="20" spans="1:7" s="3" customFormat="1" ht="20.9" customHeight="1" x14ac:dyDescent="0.55000000000000004">
      <c r="A20" s="284">
        <v>118.75</v>
      </c>
      <c r="B20" s="278">
        <v>893</v>
      </c>
      <c r="C20" s="161">
        <f>(B20)/(B20+'c02_SubAdc'!$D$7)*'c02_SubAdc'!$D$9</f>
        <v>0.13173811701531291</v>
      </c>
      <c r="D20" s="161">
        <f>'c02_SubAdc'!$D$9/('c02_SubAdc'!$D$7+B20)*1000</f>
        <v>0.14752308736317232</v>
      </c>
      <c r="E20" s="161">
        <f>C20/'c02_SubAdc'!$F$8</f>
        <v>0.26751435193751988</v>
      </c>
      <c r="F20" s="165">
        <f t="shared" si="1"/>
        <v>-1828.8522428927838</v>
      </c>
      <c r="G20" s="1"/>
    </row>
    <row r="21" spans="1:7" s="3" customFormat="1" ht="20.9" customHeight="1" x14ac:dyDescent="0.55000000000000004">
      <c r="A21" s="284">
        <v>125</v>
      </c>
      <c r="B21" s="279">
        <v>718</v>
      </c>
      <c r="C21" s="275">
        <f>(B21)/(B21+'c02_SubAdc'!$D$7)*'c02_SubAdc'!$D$9</f>
        <v>0.10647132095616585</v>
      </c>
      <c r="D21" s="275">
        <f>'c02_SubAdc'!$D$9/('c02_SubAdc'!$D$7+B21)*1000</f>
        <v>0.14828874784981316</v>
      </c>
      <c r="E21" s="275">
        <f>C21/'c02_SubAdc'!$F$8</f>
        <v>0.21620626642332866</v>
      </c>
      <c r="F21" s="276">
        <f t="shared" si="1"/>
        <v>-1870.883826546009</v>
      </c>
      <c r="G21" s="1"/>
    </row>
    <row r="22" spans="1:7" s="3" customFormat="1" ht="20.9" customHeight="1" x14ac:dyDescent="0.55000000000000004">
      <c r="A22" s="284">
        <v>130</v>
      </c>
      <c r="B22" s="278">
        <v>600</v>
      </c>
      <c r="C22" s="161">
        <f>(B22)/(B22+'c02_SubAdc'!$D$7)*'c02_SubAdc'!$D$9</f>
        <v>8.9285714285714274E-2</v>
      </c>
      <c r="D22" s="161">
        <f>'c02_SubAdc'!$D$9/('c02_SubAdc'!$D$7+B22)*1000</f>
        <v>0.14880952380952384</v>
      </c>
      <c r="E22" s="161">
        <f>C22/'c02_SubAdc'!$F$8</f>
        <v>0.18130826928128221</v>
      </c>
      <c r="F22" s="165">
        <f t="shared" si="1"/>
        <v>-1899.4722658047735</v>
      </c>
      <c r="G22" s="1"/>
    </row>
    <row r="23" spans="1:7" s="3" customFormat="1" ht="20.9" customHeight="1" x14ac:dyDescent="0.55000000000000004">
      <c r="A23" s="284">
        <v>135</v>
      </c>
      <c r="B23" s="279">
        <v>500</v>
      </c>
      <c r="C23" s="275">
        <f>(B23)/(B23+'c02_SubAdc'!$D$7)*'c02_SubAdc'!$D$9</f>
        <v>7.4626865671641784E-2</v>
      </c>
      <c r="D23" s="275">
        <f>'c02_SubAdc'!$D$9/('c02_SubAdc'!$D$7+B23)*1000</f>
        <v>0.1492537313432836</v>
      </c>
      <c r="E23" s="275">
        <f>C23/'c02_SubAdc'!$F$8</f>
        <v>0.15154123999629557</v>
      </c>
      <c r="F23" s="276">
        <f t="shared" si="1"/>
        <v>-1923.8574161950346</v>
      </c>
      <c r="G23" s="1"/>
    </row>
    <row r="24" spans="1:7" ht="20.9" customHeight="1" thickBot="1" x14ac:dyDescent="0.6">
      <c r="A24" s="285">
        <v>140</v>
      </c>
      <c r="B24" s="280">
        <v>400</v>
      </c>
      <c r="C24" s="162">
        <f>(B24)/(B24+'c02_SubAdc'!$D$7)*'c02_SubAdc'!$D$9</f>
        <v>5.9880239520958084E-2</v>
      </c>
      <c r="D24" s="162">
        <f>'c02_SubAdc'!$D$9/('c02_SubAdc'!$D$7+B24)*1000</f>
        <v>0.1497005988023952</v>
      </c>
      <c r="E24" s="162">
        <f>C24/'c02_SubAdc'!$F$8</f>
        <v>0.12159596502696772</v>
      </c>
      <c r="F24" s="166">
        <f t="shared" si="1"/>
        <v>-1948.3885854499081</v>
      </c>
    </row>
    <row r="25" spans="1:7" ht="24" customHeight="1" x14ac:dyDescent="0.55000000000000004"/>
    <row r="26" spans="1:7" ht="24" customHeight="1" x14ac:dyDescent="0.55000000000000004"/>
    <row r="27" spans="1:7" ht="24" customHeight="1" x14ac:dyDescent="0.55000000000000004"/>
    <row r="28" spans="1:7" ht="24" customHeight="1" x14ac:dyDescent="0.55000000000000004"/>
    <row r="29" spans="1:7" ht="24" customHeight="1" x14ac:dyDescent="0.55000000000000004"/>
    <row r="30" spans="1:7" ht="17.899999999999999" customHeight="1" x14ac:dyDescent="0.55000000000000004"/>
    <row r="31" spans="1:7" ht="17.899999999999999" customHeight="1" x14ac:dyDescent="0.55000000000000004"/>
    <row r="32" spans="1:7" ht="17.899999999999999" customHeight="1" x14ac:dyDescent="0.55000000000000004"/>
    <row r="33" spans="3:7" ht="17.899999999999999" customHeight="1" x14ac:dyDescent="0.55000000000000004"/>
    <row r="34" spans="3:7" ht="17.899999999999999" customHeight="1" x14ac:dyDescent="0.55000000000000004"/>
    <row r="35" spans="3:7" s="4" customFormat="1" ht="17.899999999999999" customHeight="1" x14ac:dyDescent="0.55000000000000004">
      <c r="C35" s="1"/>
      <c r="D35" s="1"/>
      <c r="E35" s="1"/>
      <c r="F35" s="3"/>
      <c r="G35" s="1"/>
    </row>
    <row r="36" spans="3:7" s="4" customFormat="1" ht="17.899999999999999" customHeight="1" x14ac:dyDescent="0.55000000000000004">
      <c r="C36" s="1"/>
      <c r="D36" s="1"/>
      <c r="E36" s="1"/>
      <c r="F36" s="3"/>
      <c r="G36" s="1"/>
    </row>
    <row r="37" spans="3:7" s="4" customFormat="1" ht="17.899999999999999" customHeight="1" x14ac:dyDescent="0.55000000000000004">
      <c r="C37" s="1"/>
      <c r="D37" s="1"/>
      <c r="E37" s="1"/>
      <c r="F37" s="3"/>
      <c r="G37" s="1"/>
    </row>
    <row r="38" spans="3:7" s="4" customFormat="1" ht="17.899999999999999" customHeight="1" x14ac:dyDescent="0.55000000000000004">
      <c r="C38" s="1"/>
      <c r="D38" s="1"/>
      <c r="E38" s="1"/>
      <c r="F38" s="3"/>
      <c r="G38" s="1"/>
    </row>
    <row r="39" spans="3:7" s="4" customFormat="1" ht="17.899999999999999" customHeight="1" x14ac:dyDescent="0.55000000000000004">
      <c r="C39" s="1"/>
      <c r="D39" s="1"/>
      <c r="E39" s="1"/>
      <c r="F39" s="3"/>
      <c r="G39" s="1"/>
    </row>
    <row r="40" spans="3:7" s="4" customFormat="1" ht="17.899999999999999" customHeight="1" x14ac:dyDescent="0.55000000000000004">
      <c r="C40" s="1"/>
      <c r="D40" s="1"/>
      <c r="E40" s="1"/>
      <c r="F40" s="3"/>
      <c r="G40" s="1"/>
    </row>
    <row r="41" spans="3:7" s="4" customFormat="1" ht="17.899999999999999" customHeight="1" x14ac:dyDescent="0.55000000000000004">
      <c r="C41" s="1"/>
      <c r="D41" s="1"/>
      <c r="E41" s="1"/>
      <c r="F41" s="3"/>
      <c r="G41" s="1"/>
    </row>
    <row r="42" spans="3:7" s="4" customFormat="1" ht="17.899999999999999" customHeight="1" x14ac:dyDescent="0.55000000000000004">
      <c r="C42" s="1"/>
      <c r="D42" s="1"/>
      <c r="E42" s="1"/>
      <c r="F42" s="3"/>
      <c r="G42" s="1"/>
    </row>
    <row r="43" spans="3:7" s="4" customFormat="1" ht="17.899999999999999" customHeight="1" x14ac:dyDescent="0.55000000000000004">
      <c r="C43" s="1"/>
      <c r="D43" s="1"/>
      <c r="E43" s="1"/>
      <c r="F43" s="3"/>
      <c r="G43" s="1"/>
    </row>
    <row r="44" spans="3:7" s="4" customFormat="1" ht="17.899999999999999" customHeight="1" x14ac:dyDescent="0.55000000000000004">
      <c r="C44" s="1"/>
      <c r="D44" s="1"/>
      <c r="E44" s="1"/>
      <c r="F44" s="3"/>
      <c r="G44" s="1"/>
    </row>
    <row r="45" spans="3:7" s="4" customFormat="1" ht="17.899999999999999" customHeight="1" x14ac:dyDescent="0.55000000000000004">
      <c r="C45" s="1"/>
      <c r="D45" s="1"/>
      <c r="E45" s="1"/>
      <c r="F45" s="3"/>
      <c r="G45" s="1"/>
    </row>
    <row r="46" spans="3:7" s="4" customFormat="1" ht="17.899999999999999" customHeight="1" x14ac:dyDescent="0.55000000000000004">
      <c r="C46" s="1"/>
      <c r="D46" s="1"/>
      <c r="E46" s="1"/>
      <c r="F46" s="3"/>
      <c r="G46" s="1"/>
    </row>
    <row r="47" spans="3:7" s="4" customFormat="1" ht="17.899999999999999" customHeight="1" x14ac:dyDescent="0.55000000000000004">
      <c r="C47" s="1"/>
      <c r="D47" s="1"/>
      <c r="E47" s="1"/>
      <c r="F47" s="3"/>
      <c r="G47" s="1"/>
    </row>
    <row r="48" spans="3:7" s="4" customFormat="1" ht="17.899999999999999" customHeight="1" x14ac:dyDescent="0.55000000000000004">
      <c r="C48" s="1"/>
      <c r="D48" s="1"/>
      <c r="E48" s="1"/>
      <c r="F48" s="3"/>
      <c r="G48" s="1"/>
    </row>
    <row r="49" spans="3:7" s="4" customFormat="1" ht="17.899999999999999" customHeight="1" x14ac:dyDescent="0.55000000000000004">
      <c r="C49" s="1"/>
      <c r="D49" s="1"/>
      <c r="E49" s="1"/>
      <c r="F49" s="3"/>
      <c r="G49" s="1"/>
    </row>
    <row r="50" spans="3:7" s="4" customFormat="1" ht="17.899999999999999" customHeight="1" x14ac:dyDescent="0.55000000000000004">
      <c r="C50" s="1"/>
      <c r="D50" s="1"/>
      <c r="E50" s="1"/>
      <c r="F50" s="3"/>
      <c r="G50" s="1"/>
    </row>
    <row r="51" spans="3:7" s="4" customFormat="1" ht="17.899999999999999" customHeight="1" x14ac:dyDescent="0.55000000000000004">
      <c r="C51" s="1"/>
      <c r="D51" s="1"/>
      <c r="E51" s="1"/>
      <c r="F51" s="3"/>
      <c r="G51" s="1"/>
    </row>
    <row r="52" spans="3:7" s="4" customFormat="1" ht="17.899999999999999" customHeight="1" x14ac:dyDescent="0.55000000000000004">
      <c r="C52" s="1"/>
      <c r="D52" s="1"/>
      <c r="E52" s="1"/>
      <c r="F52" s="3"/>
      <c r="G52" s="1"/>
    </row>
    <row r="53" spans="3:7" s="4" customFormat="1" ht="17.899999999999999" customHeight="1" x14ac:dyDescent="0.55000000000000004">
      <c r="C53" s="1"/>
      <c r="D53" s="1"/>
      <c r="E53" s="1"/>
      <c r="F53" s="3"/>
      <c r="G53" s="1"/>
    </row>
    <row r="54" spans="3:7" s="4" customFormat="1" ht="17.899999999999999" customHeight="1" x14ac:dyDescent="0.55000000000000004">
      <c r="C54" s="1"/>
      <c r="D54" s="1"/>
      <c r="E54" s="1"/>
      <c r="F54" s="3"/>
      <c r="G54" s="1"/>
    </row>
    <row r="55" spans="3:7" s="4" customFormat="1" ht="17.899999999999999" customHeight="1" x14ac:dyDescent="0.55000000000000004">
      <c r="C55" s="1"/>
      <c r="D55" s="1"/>
      <c r="E55" s="1"/>
      <c r="F55" s="3"/>
      <c r="G55" s="1"/>
    </row>
    <row r="56" spans="3:7" s="4" customFormat="1" ht="17.899999999999999" customHeight="1" x14ac:dyDescent="0.55000000000000004">
      <c r="C56" s="1"/>
      <c r="D56" s="1"/>
      <c r="E56" s="1"/>
      <c r="F56" s="3"/>
      <c r="G56" s="1"/>
    </row>
    <row r="57" spans="3:7" s="4" customFormat="1" ht="17.899999999999999" customHeight="1" x14ac:dyDescent="0.55000000000000004">
      <c r="C57" s="1"/>
      <c r="D57" s="1"/>
      <c r="E57" s="1"/>
      <c r="F57" s="3"/>
      <c r="G57" s="1"/>
    </row>
    <row r="58" spans="3:7" s="4" customFormat="1" ht="17.899999999999999" customHeight="1" x14ac:dyDescent="0.55000000000000004">
      <c r="C58" s="1"/>
      <c r="D58" s="1"/>
      <c r="E58" s="1"/>
      <c r="F58" s="3"/>
      <c r="G58" s="1"/>
    </row>
    <row r="59" spans="3:7" s="4" customFormat="1" ht="17.899999999999999" customHeight="1" x14ac:dyDescent="0.55000000000000004">
      <c r="C59" s="1"/>
      <c r="D59" s="1"/>
      <c r="E59" s="1"/>
      <c r="F59" s="3"/>
      <c r="G59" s="1"/>
    </row>
    <row r="60" spans="3:7" s="4" customFormat="1" ht="17.899999999999999" customHeight="1" x14ac:dyDescent="0.55000000000000004">
      <c r="C60" s="1"/>
      <c r="D60" s="1"/>
      <c r="E60" s="1"/>
      <c r="F60" s="3"/>
      <c r="G60" s="1"/>
    </row>
    <row r="61" spans="3:7" s="4" customFormat="1" ht="17.899999999999999" customHeight="1" x14ac:dyDescent="0.55000000000000004">
      <c r="C61" s="1"/>
      <c r="D61" s="1"/>
      <c r="E61" s="1"/>
      <c r="F61" s="3"/>
      <c r="G61" s="1"/>
    </row>
    <row r="62" spans="3:7" s="4" customFormat="1" ht="17.899999999999999" customHeight="1" x14ac:dyDescent="0.55000000000000004">
      <c r="C62" s="1"/>
      <c r="D62" s="1"/>
      <c r="E62" s="1"/>
      <c r="F62" s="3"/>
      <c r="G62" s="1"/>
    </row>
    <row r="63" spans="3:7" s="4" customFormat="1" ht="17.899999999999999" customHeight="1" x14ac:dyDescent="0.55000000000000004">
      <c r="C63" s="1"/>
      <c r="D63" s="1"/>
      <c r="E63" s="1"/>
      <c r="F63" s="3"/>
      <c r="G63" s="1"/>
    </row>
    <row r="64" spans="3:7" s="4" customFormat="1" ht="17.899999999999999" customHeight="1" x14ac:dyDescent="0.55000000000000004">
      <c r="C64" s="1"/>
      <c r="D64" s="1"/>
      <c r="E64" s="1"/>
      <c r="F64" s="3"/>
      <c r="G64" s="1"/>
    </row>
    <row r="65" spans="3:7" s="4" customFormat="1" ht="17.899999999999999" customHeight="1" x14ac:dyDescent="0.55000000000000004">
      <c r="C65" s="1"/>
      <c r="D65" s="1"/>
      <c r="E65" s="1"/>
      <c r="F65" s="3"/>
      <c r="G65" s="1"/>
    </row>
    <row r="66" spans="3:7" s="4" customFormat="1" ht="17.899999999999999" customHeight="1" x14ac:dyDescent="0.55000000000000004">
      <c r="C66" s="1"/>
      <c r="D66" s="1"/>
      <c r="E66" s="1"/>
      <c r="F66" s="3"/>
      <c r="G66" s="1"/>
    </row>
    <row r="67" spans="3:7" s="4" customFormat="1" ht="17.899999999999999" customHeight="1" x14ac:dyDescent="0.55000000000000004">
      <c r="C67" s="1"/>
      <c r="D67" s="1"/>
      <c r="E67" s="1"/>
      <c r="F67" s="3"/>
      <c r="G67" s="1"/>
    </row>
    <row r="68" spans="3:7" s="4" customFormat="1" ht="17.899999999999999" customHeight="1" x14ac:dyDescent="0.55000000000000004">
      <c r="C68" s="1"/>
      <c r="D68" s="1"/>
      <c r="E68" s="1"/>
      <c r="F68" s="3"/>
      <c r="G68" s="1"/>
    </row>
    <row r="69" spans="3:7" s="4" customFormat="1" ht="17.899999999999999" customHeight="1" x14ac:dyDescent="0.55000000000000004">
      <c r="C69" s="1"/>
      <c r="D69" s="1"/>
      <c r="E69" s="1"/>
      <c r="F69" s="3"/>
      <c r="G69" s="1"/>
    </row>
    <row r="70" spans="3:7" s="4" customFormat="1" ht="17.899999999999999" customHeight="1" x14ac:dyDescent="0.55000000000000004">
      <c r="C70" s="1"/>
      <c r="D70" s="1"/>
      <c r="E70" s="1"/>
      <c r="F70" s="3"/>
      <c r="G70" s="1"/>
    </row>
    <row r="71" spans="3:7" s="4" customFormat="1" ht="17.899999999999999" customHeight="1" x14ac:dyDescent="0.55000000000000004">
      <c r="C71" s="1"/>
      <c r="D71" s="1"/>
      <c r="E71" s="1"/>
      <c r="F71" s="3"/>
      <c r="G71" s="1"/>
    </row>
    <row r="72" spans="3:7" s="4" customFormat="1" ht="17.899999999999999" customHeight="1" x14ac:dyDescent="0.55000000000000004">
      <c r="C72" s="1"/>
      <c r="D72" s="1"/>
      <c r="E72" s="1"/>
      <c r="F72" s="3"/>
      <c r="G72" s="1"/>
    </row>
    <row r="73" spans="3:7" s="4" customFormat="1" ht="17.899999999999999" customHeight="1" x14ac:dyDescent="0.55000000000000004">
      <c r="C73" s="1"/>
      <c r="D73" s="1"/>
      <c r="E73" s="1"/>
      <c r="F73" s="3"/>
      <c r="G73" s="1"/>
    </row>
    <row r="74" spans="3:7" s="4" customFormat="1" ht="17.899999999999999" customHeight="1" x14ac:dyDescent="0.55000000000000004">
      <c r="C74" s="1"/>
      <c r="D74" s="1"/>
      <c r="E74" s="1"/>
      <c r="F74" s="3"/>
      <c r="G74" s="1"/>
    </row>
    <row r="75" spans="3:7" s="4" customFormat="1" ht="17.899999999999999" customHeight="1" x14ac:dyDescent="0.55000000000000004">
      <c r="C75" s="1"/>
      <c r="D75" s="1"/>
      <c r="E75" s="1"/>
      <c r="F75" s="3"/>
      <c r="G75" s="1"/>
    </row>
    <row r="76" spans="3:7" s="4" customFormat="1" ht="17.899999999999999" customHeight="1" x14ac:dyDescent="0.55000000000000004">
      <c r="C76" s="1"/>
      <c r="D76" s="1"/>
      <c r="E76" s="1"/>
      <c r="F76" s="3"/>
      <c r="G76" s="1"/>
    </row>
    <row r="77" spans="3:7" s="4" customFormat="1" ht="17.899999999999999" customHeight="1" x14ac:dyDescent="0.55000000000000004">
      <c r="C77" s="1"/>
      <c r="D77" s="1"/>
      <c r="E77" s="1"/>
      <c r="F77" s="3"/>
      <c r="G77" s="1"/>
    </row>
    <row r="78" spans="3:7" s="4" customFormat="1" ht="17.899999999999999" customHeight="1" x14ac:dyDescent="0.55000000000000004">
      <c r="C78" s="1"/>
      <c r="D78" s="1"/>
      <c r="E78" s="1"/>
      <c r="F78" s="3"/>
      <c r="G78" s="1"/>
    </row>
    <row r="79" spans="3:7" s="4" customFormat="1" ht="17.899999999999999" customHeight="1" x14ac:dyDescent="0.55000000000000004">
      <c r="C79" s="1"/>
      <c r="D79" s="1"/>
      <c r="E79" s="1"/>
      <c r="F79" s="3"/>
      <c r="G79" s="1"/>
    </row>
    <row r="80" spans="3:7" s="4" customFormat="1" ht="17.899999999999999" customHeight="1" x14ac:dyDescent="0.55000000000000004">
      <c r="C80" s="1"/>
      <c r="D80" s="1"/>
      <c r="E80" s="1"/>
      <c r="F80" s="3"/>
      <c r="G80" s="1"/>
    </row>
    <row r="81" spans="3:7" s="4" customFormat="1" ht="17.899999999999999" customHeight="1" x14ac:dyDescent="0.55000000000000004">
      <c r="C81" s="1"/>
      <c r="D81" s="1"/>
      <c r="E81" s="1"/>
      <c r="F81" s="3"/>
      <c r="G81" s="1"/>
    </row>
    <row r="82" spans="3:7" s="4" customFormat="1" ht="17.899999999999999" customHeight="1" x14ac:dyDescent="0.55000000000000004">
      <c r="C82" s="1"/>
      <c r="D82" s="1"/>
      <c r="E82" s="1"/>
      <c r="F82" s="3"/>
      <c r="G82" s="1"/>
    </row>
    <row r="83" spans="3:7" s="4" customFormat="1" ht="17.899999999999999" customHeight="1" x14ac:dyDescent="0.55000000000000004">
      <c r="C83" s="1"/>
      <c r="D83" s="1"/>
      <c r="E83" s="1"/>
      <c r="F83" s="3"/>
      <c r="G83" s="1"/>
    </row>
    <row r="84" spans="3:7" s="4" customFormat="1" ht="17.899999999999999" customHeight="1" x14ac:dyDescent="0.55000000000000004">
      <c r="C84" s="1"/>
      <c r="D84" s="1"/>
      <c r="E84" s="1"/>
      <c r="F84" s="3"/>
      <c r="G84" s="1"/>
    </row>
    <row r="85" spans="3:7" s="4" customFormat="1" ht="17.899999999999999" customHeight="1" x14ac:dyDescent="0.55000000000000004">
      <c r="C85" s="1"/>
      <c r="D85" s="1"/>
      <c r="E85" s="1"/>
      <c r="F85" s="3"/>
      <c r="G85" s="1"/>
    </row>
    <row r="86" spans="3:7" s="4" customFormat="1" ht="17.899999999999999" customHeight="1" x14ac:dyDescent="0.55000000000000004">
      <c r="C86" s="1"/>
      <c r="D86" s="1"/>
      <c r="E86" s="1"/>
      <c r="F86" s="3"/>
      <c r="G86" s="1"/>
    </row>
    <row r="87" spans="3:7" s="4" customFormat="1" ht="17.899999999999999" customHeight="1" x14ac:dyDescent="0.55000000000000004">
      <c r="C87" s="1"/>
      <c r="D87" s="1"/>
      <c r="E87" s="1"/>
      <c r="F87" s="3"/>
      <c r="G87" s="1"/>
    </row>
    <row r="88" spans="3:7" s="4" customFormat="1" ht="17.899999999999999" customHeight="1" x14ac:dyDescent="0.55000000000000004">
      <c r="C88" s="1"/>
      <c r="D88" s="1"/>
      <c r="E88" s="1"/>
      <c r="F88" s="3"/>
      <c r="G88" s="1"/>
    </row>
    <row r="89" spans="3:7" s="4" customFormat="1" ht="17.899999999999999" customHeight="1" x14ac:dyDescent="0.55000000000000004">
      <c r="C89" s="1"/>
      <c r="D89" s="1"/>
      <c r="E89" s="1"/>
      <c r="F89" s="3"/>
      <c r="G89" s="1"/>
    </row>
    <row r="90" spans="3:7" s="4" customFormat="1" ht="17.899999999999999" customHeight="1" x14ac:dyDescent="0.55000000000000004">
      <c r="C90" s="1"/>
      <c r="D90" s="1"/>
      <c r="E90" s="1"/>
      <c r="F90" s="3"/>
      <c r="G90" s="1"/>
    </row>
    <row r="91" spans="3:7" s="4" customFormat="1" ht="17.899999999999999" customHeight="1" x14ac:dyDescent="0.55000000000000004">
      <c r="C91" s="1"/>
      <c r="D91" s="1"/>
      <c r="E91" s="1"/>
      <c r="F91" s="3"/>
      <c r="G91" s="1"/>
    </row>
    <row r="92" spans="3:7" s="4" customFormat="1" ht="17.899999999999999" customHeight="1" x14ac:dyDescent="0.55000000000000004">
      <c r="C92" s="1"/>
      <c r="D92" s="1"/>
      <c r="E92" s="1"/>
      <c r="F92" s="3"/>
      <c r="G92" s="1"/>
    </row>
    <row r="93" spans="3:7" s="4" customFormat="1" ht="17.899999999999999" customHeight="1" x14ac:dyDescent="0.55000000000000004">
      <c r="C93" s="1"/>
      <c r="D93" s="1"/>
      <c r="E93" s="1"/>
      <c r="F93" s="3"/>
      <c r="G93" s="1"/>
    </row>
    <row r="94" spans="3:7" s="4" customFormat="1" ht="17.899999999999999" customHeight="1" x14ac:dyDescent="0.55000000000000004">
      <c r="C94" s="1"/>
      <c r="D94" s="1"/>
      <c r="E94" s="1"/>
      <c r="F94" s="3"/>
      <c r="G94" s="1"/>
    </row>
    <row r="95" spans="3:7" s="4" customFormat="1" ht="17.899999999999999" customHeight="1" x14ac:dyDescent="0.55000000000000004">
      <c r="C95" s="1"/>
      <c r="D95" s="1"/>
      <c r="E95" s="1"/>
      <c r="F95" s="3"/>
      <c r="G95" s="1"/>
    </row>
    <row r="96" spans="3:7" s="4" customFormat="1" ht="17.899999999999999" customHeight="1" x14ac:dyDescent="0.55000000000000004">
      <c r="C96" s="1"/>
      <c r="D96" s="1"/>
      <c r="E96" s="1"/>
      <c r="F96" s="3"/>
      <c r="G96" s="1"/>
    </row>
    <row r="97" spans="3:7" s="4" customFormat="1" ht="17.899999999999999" customHeight="1" x14ac:dyDescent="0.55000000000000004">
      <c r="C97" s="1"/>
      <c r="D97" s="1"/>
      <c r="E97" s="1"/>
      <c r="F97" s="3"/>
      <c r="G97" s="1"/>
    </row>
    <row r="98" spans="3:7" s="4" customFormat="1" ht="17.899999999999999" customHeight="1" x14ac:dyDescent="0.55000000000000004">
      <c r="C98" s="1"/>
      <c r="D98" s="1"/>
      <c r="E98" s="1"/>
      <c r="F98" s="3"/>
      <c r="G98" s="1"/>
    </row>
    <row r="99" spans="3:7" s="4" customFormat="1" ht="17.899999999999999" customHeight="1" x14ac:dyDescent="0.55000000000000004">
      <c r="C99" s="1"/>
      <c r="D99" s="1"/>
      <c r="E99" s="1"/>
      <c r="F99" s="3"/>
      <c r="G99" s="1"/>
    </row>
    <row r="100" spans="3:7" s="4" customFormat="1" ht="17.899999999999999" customHeight="1" x14ac:dyDescent="0.55000000000000004">
      <c r="C100" s="1"/>
      <c r="D100" s="1"/>
      <c r="E100" s="1"/>
      <c r="F100" s="3"/>
      <c r="G100" s="1"/>
    </row>
    <row r="101" spans="3:7" s="4" customFormat="1" ht="17.899999999999999" customHeight="1" x14ac:dyDescent="0.55000000000000004">
      <c r="C101" s="1"/>
      <c r="D101" s="1"/>
      <c r="E101" s="1"/>
      <c r="F101" s="3"/>
      <c r="G101" s="1"/>
    </row>
    <row r="102" spans="3:7" s="4" customFormat="1" ht="17.899999999999999" customHeight="1" x14ac:dyDescent="0.55000000000000004">
      <c r="C102" s="1"/>
      <c r="D102" s="1"/>
      <c r="E102" s="1"/>
      <c r="F102" s="3"/>
      <c r="G102" s="1"/>
    </row>
    <row r="103" spans="3:7" s="4" customFormat="1" ht="17.899999999999999" customHeight="1" x14ac:dyDescent="0.55000000000000004">
      <c r="C103" s="1"/>
      <c r="D103" s="1"/>
      <c r="E103" s="1"/>
      <c r="F103" s="3"/>
      <c r="G103" s="1"/>
    </row>
    <row r="104" spans="3:7" s="4" customFormat="1" ht="17.899999999999999" customHeight="1" x14ac:dyDescent="0.55000000000000004">
      <c r="C104" s="1"/>
      <c r="D104" s="1"/>
      <c r="E104" s="1"/>
      <c r="F104" s="3"/>
      <c r="G104" s="1"/>
    </row>
    <row r="105" spans="3:7" s="4" customFormat="1" ht="17.899999999999999" customHeight="1" x14ac:dyDescent="0.55000000000000004">
      <c r="C105" s="1"/>
      <c r="D105" s="1"/>
      <c r="E105" s="1"/>
      <c r="F105" s="3"/>
      <c r="G105" s="1"/>
    </row>
    <row r="106" spans="3:7" s="4" customFormat="1" ht="17.899999999999999" customHeight="1" x14ac:dyDescent="0.55000000000000004">
      <c r="C106" s="1"/>
      <c r="D106" s="1"/>
      <c r="E106" s="1"/>
      <c r="F106" s="3"/>
      <c r="G106" s="1"/>
    </row>
    <row r="107" spans="3:7" s="4" customFormat="1" ht="17.899999999999999" customHeight="1" x14ac:dyDescent="0.55000000000000004">
      <c r="C107" s="1"/>
      <c r="D107" s="1"/>
      <c r="E107" s="1"/>
      <c r="F107" s="3"/>
      <c r="G107" s="1"/>
    </row>
    <row r="108" spans="3:7" s="4" customFormat="1" ht="17.899999999999999" customHeight="1" x14ac:dyDescent="0.55000000000000004">
      <c r="C108" s="1"/>
      <c r="D108" s="1"/>
      <c r="E108" s="1"/>
      <c r="F108" s="3"/>
      <c r="G108" s="1"/>
    </row>
    <row r="109" spans="3:7" s="4" customFormat="1" ht="17.899999999999999" customHeight="1" x14ac:dyDescent="0.55000000000000004">
      <c r="C109" s="1"/>
      <c r="D109" s="1"/>
      <c r="E109" s="1"/>
      <c r="F109" s="3"/>
      <c r="G109" s="1"/>
    </row>
    <row r="110" spans="3:7" s="4" customFormat="1" ht="17.899999999999999" customHeight="1" x14ac:dyDescent="0.55000000000000004">
      <c r="C110" s="1"/>
      <c r="D110" s="1"/>
      <c r="E110" s="1"/>
      <c r="F110" s="3"/>
      <c r="G110" s="1"/>
    </row>
    <row r="111" spans="3:7" s="4" customFormat="1" ht="17.899999999999999" customHeight="1" x14ac:dyDescent="0.55000000000000004">
      <c r="C111" s="1"/>
      <c r="D111" s="1"/>
      <c r="E111" s="1"/>
      <c r="F111" s="3"/>
      <c r="G111" s="1"/>
    </row>
    <row r="112" spans="3:7" s="4" customFormat="1" ht="17.899999999999999" customHeight="1" x14ac:dyDescent="0.55000000000000004">
      <c r="C112" s="1"/>
      <c r="D112" s="1"/>
      <c r="E112" s="1"/>
      <c r="F112" s="3"/>
      <c r="G112" s="1"/>
    </row>
    <row r="113" spans="3:7" s="4" customFormat="1" ht="17.899999999999999" customHeight="1" x14ac:dyDescent="0.55000000000000004">
      <c r="C113" s="1"/>
      <c r="D113" s="1"/>
      <c r="E113" s="1"/>
      <c r="F113" s="3"/>
      <c r="G113" s="1"/>
    </row>
    <row r="114" spans="3:7" s="4" customFormat="1" ht="17.899999999999999" customHeight="1" x14ac:dyDescent="0.55000000000000004">
      <c r="C114" s="1"/>
      <c r="D114" s="1"/>
      <c r="E114" s="1"/>
      <c r="F114" s="3"/>
      <c r="G114" s="1"/>
    </row>
    <row r="115" spans="3:7" s="4" customFormat="1" ht="17.899999999999999" customHeight="1" x14ac:dyDescent="0.55000000000000004">
      <c r="C115" s="1"/>
      <c r="D115" s="1"/>
      <c r="E115" s="1"/>
      <c r="F115" s="3"/>
      <c r="G115" s="1"/>
    </row>
    <row r="116" spans="3:7" s="4" customFormat="1" ht="17.899999999999999" customHeight="1" x14ac:dyDescent="0.55000000000000004">
      <c r="C116" s="1"/>
      <c r="D116" s="1"/>
      <c r="E116" s="1"/>
      <c r="F116" s="3"/>
      <c r="G116" s="1"/>
    </row>
    <row r="117" spans="3:7" s="4" customFormat="1" ht="17.899999999999999" customHeight="1" x14ac:dyDescent="0.55000000000000004">
      <c r="C117" s="1"/>
      <c r="D117" s="1"/>
      <c r="E117" s="1"/>
      <c r="F117" s="3"/>
      <c r="G117" s="1"/>
    </row>
    <row r="118" spans="3:7" s="4" customFormat="1" ht="17.899999999999999" customHeight="1" x14ac:dyDescent="0.55000000000000004">
      <c r="C118" s="1"/>
      <c r="D118" s="1"/>
      <c r="E118" s="1"/>
      <c r="F118" s="3"/>
      <c r="G118" s="1"/>
    </row>
    <row r="119" spans="3:7" s="4" customFormat="1" ht="17.899999999999999" customHeight="1" x14ac:dyDescent="0.55000000000000004">
      <c r="C119" s="1"/>
      <c r="D119" s="1"/>
      <c r="E119" s="1"/>
      <c r="F119" s="3"/>
      <c r="G119" s="1"/>
    </row>
    <row r="120" spans="3:7" s="4" customFormat="1" ht="17.899999999999999" customHeight="1" x14ac:dyDescent="0.55000000000000004">
      <c r="C120" s="1"/>
      <c r="D120" s="1"/>
      <c r="E120" s="1"/>
      <c r="F120" s="3"/>
      <c r="G120" s="1"/>
    </row>
    <row r="121" spans="3:7" s="4" customFormat="1" ht="17.899999999999999" customHeight="1" x14ac:dyDescent="0.55000000000000004">
      <c r="C121" s="1"/>
      <c r="D121" s="1"/>
      <c r="E121" s="1"/>
      <c r="F121" s="3"/>
      <c r="G121" s="1"/>
    </row>
    <row r="122" spans="3:7" s="4" customFormat="1" ht="17.899999999999999" customHeight="1" x14ac:dyDescent="0.55000000000000004">
      <c r="C122" s="1"/>
      <c r="D122" s="1"/>
      <c r="E122" s="1"/>
      <c r="F122" s="3"/>
      <c r="G122" s="1"/>
    </row>
    <row r="123" spans="3:7" s="4" customFormat="1" ht="17.899999999999999" customHeight="1" x14ac:dyDescent="0.55000000000000004">
      <c r="C123" s="1"/>
      <c r="D123" s="1"/>
      <c r="E123" s="1"/>
      <c r="F123" s="3"/>
      <c r="G123" s="1"/>
    </row>
    <row r="124" spans="3:7" s="4" customFormat="1" ht="17.899999999999999" customHeight="1" x14ac:dyDescent="0.55000000000000004">
      <c r="C124" s="1"/>
      <c r="D124" s="1"/>
      <c r="E124" s="1"/>
      <c r="F124" s="3"/>
      <c r="G124" s="1"/>
    </row>
    <row r="125" spans="3:7" s="4" customFormat="1" ht="17.899999999999999" customHeight="1" x14ac:dyDescent="0.55000000000000004">
      <c r="C125" s="1"/>
      <c r="D125" s="1"/>
      <c r="E125" s="1"/>
      <c r="F125" s="3"/>
      <c r="G125" s="1"/>
    </row>
    <row r="126" spans="3:7" s="4" customFormat="1" ht="17.899999999999999" customHeight="1" x14ac:dyDescent="0.55000000000000004">
      <c r="C126" s="1"/>
      <c r="D126" s="1"/>
      <c r="E126" s="1"/>
      <c r="F126" s="3"/>
      <c r="G126" s="1"/>
    </row>
    <row r="127" spans="3:7" s="4" customFormat="1" ht="17.899999999999999" customHeight="1" x14ac:dyDescent="0.55000000000000004">
      <c r="C127" s="1"/>
      <c r="D127" s="1"/>
      <c r="E127" s="1"/>
      <c r="F127" s="3"/>
      <c r="G127" s="1"/>
    </row>
    <row r="128" spans="3:7" s="4" customFormat="1" ht="17.899999999999999" customHeight="1" x14ac:dyDescent="0.55000000000000004">
      <c r="C128" s="1"/>
      <c r="D128" s="1"/>
      <c r="E128" s="1"/>
      <c r="F128" s="3"/>
      <c r="G128" s="1"/>
    </row>
    <row r="129" spans="3:7" s="4" customFormat="1" ht="17.899999999999999" customHeight="1" x14ac:dyDescent="0.55000000000000004">
      <c r="C129" s="1"/>
      <c r="D129" s="1"/>
      <c r="E129" s="1"/>
      <c r="F129" s="3"/>
      <c r="G129" s="1"/>
    </row>
    <row r="130" spans="3:7" s="4" customFormat="1" ht="17.899999999999999" customHeight="1" x14ac:dyDescent="0.55000000000000004">
      <c r="C130" s="1"/>
      <c r="D130" s="1"/>
      <c r="E130" s="1"/>
      <c r="F130" s="3"/>
      <c r="G130" s="1"/>
    </row>
    <row r="131" spans="3:7" s="4" customFormat="1" ht="17.899999999999999" customHeight="1" x14ac:dyDescent="0.55000000000000004">
      <c r="C131" s="1"/>
      <c r="D131" s="1"/>
      <c r="E131" s="1"/>
      <c r="F131" s="3"/>
      <c r="G131" s="1"/>
    </row>
    <row r="132" spans="3:7" s="4" customFormat="1" ht="17.899999999999999" customHeight="1" x14ac:dyDescent="0.55000000000000004">
      <c r="C132" s="1"/>
      <c r="D132" s="1"/>
      <c r="E132" s="1"/>
      <c r="F132" s="3"/>
      <c r="G132" s="1"/>
    </row>
    <row r="133" spans="3:7" s="4" customFormat="1" ht="17.899999999999999" customHeight="1" x14ac:dyDescent="0.55000000000000004">
      <c r="C133" s="1"/>
      <c r="D133" s="1"/>
      <c r="E133" s="1"/>
      <c r="F133" s="3"/>
      <c r="G133" s="1"/>
    </row>
    <row r="134" spans="3:7" s="4" customFormat="1" ht="17.899999999999999" customHeight="1" x14ac:dyDescent="0.55000000000000004">
      <c r="C134" s="1"/>
      <c r="D134" s="1"/>
      <c r="E134" s="1"/>
      <c r="F134" s="3"/>
      <c r="G134" s="1"/>
    </row>
    <row r="135" spans="3:7" s="4" customFormat="1" ht="17.899999999999999" customHeight="1" x14ac:dyDescent="0.55000000000000004">
      <c r="C135" s="1"/>
      <c r="D135" s="1"/>
      <c r="E135" s="1"/>
      <c r="F135" s="3"/>
      <c r="G135" s="1"/>
    </row>
    <row r="136" spans="3:7" s="4" customFormat="1" ht="17.899999999999999" customHeight="1" x14ac:dyDescent="0.55000000000000004">
      <c r="C136" s="1"/>
      <c r="D136" s="1"/>
      <c r="E136" s="1"/>
      <c r="F136" s="3"/>
      <c r="G136" s="1"/>
    </row>
    <row r="137" spans="3:7" s="4" customFormat="1" ht="17.899999999999999" customHeight="1" x14ac:dyDescent="0.55000000000000004">
      <c r="C137" s="1"/>
      <c r="D137" s="1"/>
      <c r="E137" s="1"/>
      <c r="F137" s="3"/>
      <c r="G137" s="1"/>
    </row>
    <row r="138" spans="3:7" s="4" customFormat="1" ht="17.899999999999999" customHeight="1" x14ac:dyDescent="0.55000000000000004">
      <c r="C138" s="1"/>
      <c r="D138" s="1"/>
      <c r="E138" s="1"/>
      <c r="F138" s="3"/>
      <c r="G138" s="1"/>
    </row>
    <row r="139" spans="3:7" s="4" customFormat="1" ht="17.899999999999999" customHeight="1" x14ac:dyDescent="0.55000000000000004">
      <c r="C139" s="1"/>
      <c r="D139" s="1"/>
      <c r="E139" s="1"/>
      <c r="F139" s="3"/>
      <c r="G139" s="1"/>
    </row>
    <row r="140" spans="3:7" s="4" customFormat="1" ht="17.899999999999999" customHeight="1" x14ac:dyDescent="0.55000000000000004">
      <c r="C140" s="1"/>
      <c r="D140" s="1"/>
      <c r="E140" s="1"/>
      <c r="F140" s="3"/>
      <c r="G140" s="1"/>
    </row>
    <row r="141" spans="3:7" s="4" customFormat="1" ht="17.899999999999999" customHeight="1" x14ac:dyDescent="0.55000000000000004">
      <c r="C141" s="1"/>
      <c r="D141" s="1"/>
      <c r="E141" s="1"/>
      <c r="F141" s="3"/>
      <c r="G141" s="1"/>
    </row>
    <row r="142" spans="3:7" s="4" customFormat="1" ht="17.899999999999999" customHeight="1" x14ac:dyDescent="0.55000000000000004">
      <c r="C142" s="1"/>
      <c r="D142" s="1"/>
      <c r="E142" s="1"/>
      <c r="F142" s="3"/>
      <c r="G142" s="1"/>
    </row>
    <row r="143" spans="3:7" s="4" customFormat="1" ht="17.899999999999999" customHeight="1" x14ac:dyDescent="0.55000000000000004">
      <c r="C143" s="1"/>
      <c r="D143" s="1"/>
      <c r="E143" s="1"/>
      <c r="F143" s="3"/>
      <c r="G143" s="1"/>
    </row>
    <row r="144" spans="3:7" s="4" customFormat="1" ht="17.899999999999999" customHeight="1" x14ac:dyDescent="0.55000000000000004">
      <c r="C144" s="1"/>
      <c r="D144" s="1"/>
      <c r="E144" s="1"/>
      <c r="F144" s="3"/>
      <c r="G144" s="1"/>
    </row>
    <row r="145" spans="3:7" s="4" customFormat="1" ht="17.899999999999999" customHeight="1" x14ac:dyDescent="0.55000000000000004">
      <c r="C145" s="1"/>
      <c r="D145" s="1"/>
      <c r="E145" s="1"/>
      <c r="F145" s="3"/>
      <c r="G145" s="1"/>
    </row>
    <row r="146" spans="3:7" s="4" customFormat="1" ht="17.899999999999999" customHeight="1" x14ac:dyDescent="0.55000000000000004">
      <c r="C146" s="1"/>
      <c r="D146" s="1"/>
      <c r="E146" s="1"/>
      <c r="F146" s="3"/>
      <c r="G146" s="1"/>
    </row>
    <row r="147" spans="3:7" s="4" customFormat="1" ht="17.899999999999999" customHeight="1" x14ac:dyDescent="0.55000000000000004">
      <c r="C147" s="1"/>
      <c r="D147" s="1"/>
      <c r="E147" s="1"/>
      <c r="F147" s="3"/>
      <c r="G147" s="1"/>
    </row>
    <row r="148" spans="3:7" s="4" customFormat="1" ht="17.899999999999999" customHeight="1" x14ac:dyDescent="0.55000000000000004">
      <c r="C148" s="1"/>
      <c r="D148" s="1"/>
      <c r="E148" s="1"/>
      <c r="F148" s="3"/>
      <c r="G148" s="1"/>
    </row>
    <row r="149" spans="3:7" s="4" customFormat="1" ht="17.899999999999999" customHeight="1" x14ac:dyDescent="0.55000000000000004">
      <c r="C149" s="1"/>
      <c r="D149" s="1"/>
      <c r="E149" s="1"/>
      <c r="F149" s="3"/>
      <c r="G149" s="1"/>
    </row>
    <row r="150" spans="3:7" s="4" customFormat="1" ht="17.899999999999999" customHeight="1" x14ac:dyDescent="0.55000000000000004">
      <c r="C150" s="1"/>
      <c r="D150" s="1"/>
      <c r="E150" s="1"/>
      <c r="F150" s="3"/>
      <c r="G150" s="1"/>
    </row>
    <row r="151" spans="3:7" s="4" customFormat="1" ht="17.899999999999999" customHeight="1" x14ac:dyDescent="0.55000000000000004">
      <c r="C151" s="1"/>
      <c r="D151" s="1"/>
      <c r="E151" s="1"/>
      <c r="F151" s="3"/>
      <c r="G151" s="1"/>
    </row>
    <row r="152" spans="3:7" s="4" customFormat="1" ht="17.899999999999999" customHeight="1" x14ac:dyDescent="0.55000000000000004">
      <c r="C152" s="1"/>
      <c r="D152" s="1"/>
      <c r="E152" s="1"/>
      <c r="F152" s="3"/>
      <c r="G152" s="1"/>
    </row>
    <row r="153" spans="3:7" s="4" customFormat="1" ht="17.899999999999999" customHeight="1" x14ac:dyDescent="0.55000000000000004">
      <c r="C153" s="1"/>
      <c r="D153" s="1"/>
      <c r="E153" s="1"/>
      <c r="F153" s="3"/>
      <c r="G153" s="1"/>
    </row>
    <row r="154" spans="3:7" s="4" customFormat="1" ht="17.899999999999999" customHeight="1" x14ac:dyDescent="0.55000000000000004">
      <c r="C154" s="1"/>
      <c r="D154" s="1"/>
      <c r="E154" s="1"/>
      <c r="F154" s="3"/>
      <c r="G154" s="1"/>
    </row>
    <row r="155" spans="3:7" s="4" customFormat="1" ht="17.899999999999999" customHeight="1" x14ac:dyDescent="0.55000000000000004">
      <c r="C155" s="1"/>
      <c r="D155" s="1"/>
      <c r="E155" s="1"/>
      <c r="F155" s="3"/>
      <c r="G155" s="1"/>
    </row>
    <row r="156" spans="3:7" s="4" customFormat="1" ht="17.899999999999999" customHeight="1" x14ac:dyDescent="0.55000000000000004">
      <c r="C156" s="1"/>
      <c r="D156" s="1"/>
      <c r="E156" s="1"/>
      <c r="F156" s="3"/>
      <c r="G156" s="1"/>
    </row>
    <row r="157" spans="3:7" s="4" customFormat="1" ht="17.899999999999999" customHeight="1" x14ac:dyDescent="0.55000000000000004">
      <c r="C157" s="1"/>
      <c r="D157" s="1"/>
      <c r="E157" s="1"/>
      <c r="F157" s="3"/>
      <c r="G157" s="1"/>
    </row>
    <row r="158" spans="3:7" s="4" customFormat="1" ht="17.899999999999999" customHeight="1" x14ac:dyDescent="0.55000000000000004">
      <c r="C158" s="1"/>
      <c r="D158" s="1"/>
      <c r="E158" s="1"/>
      <c r="F158" s="3"/>
      <c r="G158" s="1"/>
    </row>
    <row r="159" spans="3:7" s="4" customFormat="1" ht="17.899999999999999" customHeight="1" x14ac:dyDescent="0.55000000000000004">
      <c r="C159" s="1"/>
      <c r="D159" s="1"/>
      <c r="E159" s="1"/>
      <c r="F159" s="3"/>
      <c r="G159" s="1"/>
    </row>
    <row r="160" spans="3:7" s="4" customFormat="1" ht="17.899999999999999" customHeight="1" x14ac:dyDescent="0.55000000000000004">
      <c r="C160" s="1"/>
      <c r="D160" s="1"/>
      <c r="E160" s="1"/>
      <c r="F160" s="3"/>
      <c r="G160" s="1"/>
    </row>
    <row r="161" spans="3:7" s="4" customFormat="1" ht="17.899999999999999" customHeight="1" x14ac:dyDescent="0.55000000000000004">
      <c r="C161" s="1"/>
      <c r="D161" s="1"/>
      <c r="E161" s="1"/>
      <c r="F161" s="3"/>
      <c r="G161" s="1"/>
    </row>
    <row r="162" spans="3:7" s="4" customFormat="1" ht="17.899999999999999" customHeight="1" x14ac:dyDescent="0.55000000000000004">
      <c r="C162" s="1"/>
      <c r="D162" s="1"/>
      <c r="E162" s="1"/>
      <c r="F162" s="3"/>
      <c r="G162" s="1"/>
    </row>
    <row r="163" spans="3:7" s="4" customFormat="1" ht="17.899999999999999" customHeight="1" x14ac:dyDescent="0.55000000000000004">
      <c r="C163" s="1"/>
      <c r="D163" s="1"/>
      <c r="E163" s="1"/>
      <c r="F163" s="3"/>
      <c r="G163" s="1"/>
    </row>
    <row r="164" spans="3:7" s="4" customFormat="1" ht="17.899999999999999" customHeight="1" x14ac:dyDescent="0.55000000000000004">
      <c r="C164" s="1"/>
      <c r="D164" s="1"/>
      <c r="E164" s="1"/>
      <c r="F164" s="3"/>
      <c r="G164" s="1"/>
    </row>
    <row r="165" spans="3:7" s="4" customFormat="1" ht="17.899999999999999" customHeight="1" x14ac:dyDescent="0.55000000000000004">
      <c r="C165" s="1"/>
      <c r="D165" s="1"/>
      <c r="E165" s="1"/>
      <c r="F165" s="3"/>
      <c r="G165" s="1"/>
    </row>
    <row r="166" spans="3:7" s="4" customFormat="1" ht="17.899999999999999" customHeight="1" x14ac:dyDescent="0.55000000000000004">
      <c r="C166" s="1"/>
      <c r="D166" s="1"/>
      <c r="E166" s="1"/>
      <c r="F166" s="3"/>
      <c r="G166" s="1"/>
    </row>
    <row r="167" spans="3:7" s="4" customFormat="1" ht="17.899999999999999" customHeight="1" x14ac:dyDescent="0.55000000000000004">
      <c r="C167" s="1"/>
      <c r="D167" s="1"/>
      <c r="E167" s="1"/>
      <c r="F167" s="3"/>
      <c r="G167" s="1"/>
    </row>
    <row r="168" spans="3:7" s="4" customFormat="1" ht="17.899999999999999" customHeight="1" x14ac:dyDescent="0.55000000000000004">
      <c r="C168" s="1"/>
      <c r="D168" s="1"/>
      <c r="E168" s="1"/>
      <c r="F168" s="3"/>
      <c r="G168" s="1"/>
    </row>
    <row r="169" spans="3:7" s="4" customFormat="1" ht="17.899999999999999" customHeight="1" x14ac:dyDescent="0.55000000000000004">
      <c r="C169" s="1"/>
      <c r="D169" s="1"/>
      <c r="E169" s="1"/>
      <c r="F169" s="3"/>
      <c r="G169" s="1"/>
    </row>
    <row r="170" spans="3:7" s="4" customFormat="1" ht="17.899999999999999" customHeight="1" x14ac:dyDescent="0.55000000000000004">
      <c r="C170" s="1"/>
      <c r="D170" s="1"/>
      <c r="E170" s="1"/>
      <c r="F170" s="3"/>
      <c r="G170" s="1"/>
    </row>
    <row r="171" spans="3:7" s="4" customFormat="1" ht="17.899999999999999" customHeight="1" x14ac:dyDescent="0.55000000000000004">
      <c r="C171" s="1"/>
      <c r="D171" s="1"/>
      <c r="E171" s="1"/>
      <c r="F171" s="3"/>
      <c r="G171" s="1"/>
    </row>
    <row r="172" spans="3:7" s="4" customFormat="1" ht="17.899999999999999" customHeight="1" x14ac:dyDescent="0.55000000000000004">
      <c r="C172" s="1"/>
      <c r="D172" s="1"/>
      <c r="E172" s="1"/>
      <c r="F172" s="3"/>
      <c r="G172" s="1"/>
    </row>
    <row r="173" spans="3:7" s="4" customFormat="1" ht="17.899999999999999" customHeight="1" x14ac:dyDescent="0.55000000000000004">
      <c r="C173" s="1"/>
      <c r="D173" s="1"/>
      <c r="E173" s="1"/>
      <c r="F173" s="3"/>
      <c r="G173" s="1"/>
    </row>
    <row r="174" spans="3:7" s="4" customFormat="1" ht="17.899999999999999" customHeight="1" x14ac:dyDescent="0.55000000000000004">
      <c r="C174" s="1"/>
      <c r="D174" s="1"/>
      <c r="E174" s="1"/>
      <c r="F174" s="3"/>
      <c r="G174" s="1"/>
    </row>
    <row r="175" spans="3:7" s="4" customFormat="1" ht="17.899999999999999" customHeight="1" x14ac:dyDescent="0.55000000000000004">
      <c r="C175" s="1"/>
      <c r="D175" s="1"/>
      <c r="E175" s="1"/>
      <c r="F175" s="3"/>
      <c r="G175" s="1"/>
    </row>
    <row r="176" spans="3:7" s="4" customFormat="1" ht="17.899999999999999" customHeight="1" x14ac:dyDescent="0.55000000000000004">
      <c r="C176" s="1"/>
      <c r="D176" s="1"/>
      <c r="E176" s="1"/>
      <c r="F176" s="3"/>
      <c r="G176" s="1"/>
    </row>
    <row r="177" spans="3:7" s="4" customFormat="1" ht="17.899999999999999" customHeight="1" x14ac:dyDescent="0.55000000000000004">
      <c r="C177" s="1"/>
      <c r="D177" s="1"/>
      <c r="E177" s="1"/>
      <c r="F177" s="3"/>
      <c r="G177" s="1"/>
    </row>
    <row r="178" spans="3:7" s="4" customFormat="1" ht="17.899999999999999" customHeight="1" x14ac:dyDescent="0.55000000000000004">
      <c r="C178" s="1"/>
      <c r="D178" s="1"/>
      <c r="E178" s="1"/>
      <c r="F178" s="3"/>
      <c r="G178" s="1"/>
    </row>
    <row r="179" spans="3:7" s="4" customFormat="1" ht="17.899999999999999" customHeight="1" x14ac:dyDescent="0.55000000000000004">
      <c r="C179" s="1"/>
      <c r="D179" s="1"/>
      <c r="E179" s="1"/>
      <c r="F179" s="3"/>
      <c r="G179" s="1"/>
    </row>
    <row r="180" spans="3:7" s="4" customFormat="1" ht="17.899999999999999" customHeight="1" x14ac:dyDescent="0.55000000000000004">
      <c r="C180" s="1"/>
      <c r="D180" s="1"/>
      <c r="E180" s="1"/>
      <c r="F180" s="3"/>
      <c r="G180" s="1"/>
    </row>
    <row r="181" spans="3:7" s="4" customFormat="1" ht="17.899999999999999" customHeight="1" x14ac:dyDescent="0.55000000000000004">
      <c r="C181" s="1"/>
      <c r="D181" s="1"/>
      <c r="E181" s="1"/>
      <c r="F181" s="3"/>
      <c r="G181" s="1"/>
    </row>
    <row r="182" spans="3:7" s="4" customFormat="1" ht="17.899999999999999" customHeight="1" x14ac:dyDescent="0.55000000000000004">
      <c r="C182" s="1"/>
      <c r="D182" s="1"/>
      <c r="E182" s="1"/>
      <c r="F182" s="3"/>
      <c r="G182" s="1"/>
    </row>
    <row r="183" spans="3:7" s="4" customFormat="1" ht="17.899999999999999" customHeight="1" x14ac:dyDescent="0.55000000000000004">
      <c r="C183" s="1"/>
      <c r="D183" s="1"/>
      <c r="E183" s="1"/>
      <c r="F183" s="3"/>
      <c r="G183" s="1"/>
    </row>
    <row r="184" spans="3:7" s="4" customFormat="1" ht="17.899999999999999" customHeight="1" x14ac:dyDescent="0.55000000000000004">
      <c r="C184" s="1"/>
      <c r="D184" s="1"/>
      <c r="E184" s="1"/>
      <c r="F184" s="3"/>
      <c r="G184" s="1"/>
    </row>
    <row r="185" spans="3:7" s="4" customFormat="1" ht="17.899999999999999" customHeight="1" x14ac:dyDescent="0.55000000000000004">
      <c r="C185" s="1"/>
      <c r="D185" s="1"/>
      <c r="E185" s="1"/>
      <c r="F185" s="3"/>
      <c r="G185" s="1"/>
    </row>
    <row r="186" spans="3:7" s="4" customFormat="1" ht="17.899999999999999" customHeight="1" x14ac:dyDescent="0.55000000000000004">
      <c r="C186" s="1"/>
      <c r="D186" s="1"/>
      <c r="E186" s="1"/>
      <c r="F186" s="3"/>
      <c r="G186" s="1"/>
    </row>
    <row r="187" spans="3:7" s="4" customFormat="1" ht="17.899999999999999" customHeight="1" x14ac:dyDescent="0.55000000000000004">
      <c r="C187" s="1"/>
      <c r="D187" s="1"/>
      <c r="E187" s="1"/>
      <c r="F187" s="3"/>
      <c r="G187" s="1"/>
    </row>
    <row r="188" spans="3:7" s="4" customFormat="1" ht="17.899999999999999" customHeight="1" x14ac:dyDescent="0.55000000000000004">
      <c r="C188" s="1"/>
      <c r="D188" s="1"/>
      <c r="E188" s="1"/>
      <c r="F188" s="3"/>
      <c r="G188" s="1"/>
    </row>
    <row r="189" spans="3:7" s="4" customFormat="1" ht="17.899999999999999" customHeight="1" x14ac:dyDescent="0.55000000000000004">
      <c r="C189" s="1"/>
      <c r="D189" s="1"/>
      <c r="E189" s="1"/>
      <c r="F189" s="3"/>
      <c r="G189" s="1"/>
    </row>
    <row r="190" spans="3:7" s="4" customFormat="1" ht="17.899999999999999" customHeight="1" x14ac:dyDescent="0.55000000000000004">
      <c r="C190" s="1"/>
      <c r="D190" s="1"/>
      <c r="E190" s="1"/>
      <c r="F190" s="3"/>
      <c r="G190" s="1"/>
    </row>
    <row r="191" spans="3:7" s="4" customFormat="1" ht="17.899999999999999" customHeight="1" x14ac:dyDescent="0.55000000000000004">
      <c r="C191" s="1"/>
      <c r="D191" s="1"/>
      <c r="E191" s="1"/>
      <c r="F191" s="3"/>
      <c r="G191" s="1"/>
    </row>
    <row r="192" spans="3:7" s="4" customFormat="1" ht="17.899999999999999" customHeight="1" x14ac:dyDescent="0.55000000000000004">
      <c r="C192" s="1"/>
      <c r="D192" s="1"/>
      <c r="E192" s="1"/>
      <c r="F192" s="3"/>
      <c r="G192" s="1"/>
    </row>
    <row r="193" spans="3:7" s="4" customFormat="1" ht="17.899999999999999" customHeight="1" x14ac:dyDescent="0.55000000000000004">
      <c r="C193" s="1"/>
      <c r="D193" s="1"/>
      <c r="E193" s="1"/>
      <c r="F193" s="3"/>
      <c r="G193" s="1"/>
    </row>
    <row r="194" spans="3:7" s="4" customFormat="1" ht="17.899999999999999" customHeight="1" x14ac:dyDescent="0.55000000000000004">
      <c r="C194" s="1"/>
      <c r="D194" s="1"/>
      <c r="E194" s="1"/>
      <c r="F194" s="3"/>
      <c r="G194" s="1"/>
    </row>
    <row r="195" spans="3:7" s="4" customFormat="1" ht="17.899999999999999" customHeight="1" x14ac:dyDescent="0.55000000000000004">
      <c r="C195" s="1"/>
      <c r="D195" s="1"/>
      <c r="E195" s="1"/>
      <c r="F195" s="3"/>
      <c r="G195" s="1"/>
    </row>
    <row r="196" spans="3:7" s="4" customFormat="1" ht="17.899999999999999" customHeight="1" x14ac:dyDescent="0.55000000000000004">
      <c r="C196" s="1"/>
      <c r="D196" s="1"/>
      <c r="E196" s="1"/>
      <c r="F196" s="3"/>
      <c r="G196" s="1"/>
    </row>
    <row r="197" spans="3:7" s="4" customFormat="1" ht="17.899999999999999" customHeight="1" x14ac:dyDescent="0.55000000000000004">
      <c r="C197" s="1"/>
      <c r="D197" s="1"/>
      <c r="E197" s="1"/>
      <c r="F197" s="3"/>
      <c r="G197" s="1"/>
    </row>
    <row r="198" spans="3:7" s="4" customFormat="1" ht="17.899999999999999" customHeight="1" x14ac:dyDescent="0.55000000000000004">
      <c r="C198" s="1"/>
      <c r="D198" s="1"/>
      <c r="E198" s="1"/>
      <c r="F198" s="3"/>
      <c r="G198" s="1"/>
    </row>
    <row r="199" spans="3:7" s="4" customFormat="1" ht="17.899999999999999" customHeight="1" x14ac:dyDescent="0.55000000000000004">
      <c r="C199" s="1"/>
      <c r="D199" s="1"/>
      <c r="E199" s="1"/>
      <c r="F199" s="3"/>
      <c r="G199" s="1"/>
    </row>
    <row r="200" spans="3:7" s="4" customFormat="1" ht="17.899999999999999" customHeight="1" x14ac:dyDescent="0.55000000000000004">
      <c r="C200" s="1"/>
      <c r="D200" s="1"/>
      <c r="E200" s="1"/>
      <c r="F200" s="3"/>
      <c r="G200" s="1"/>
    </row>
    <row r="201" spans="3:7" s="4" customFormat="1" ht="17.899999999999999" customHeight="1" x14ac:dyDescent="0.55000000000000004">
      <c r="C201" s="1"/>
      <c r="D201" s="1"/>
      <c r="E201" s="1"/>
      <c r="F201" s="3"/>
      <c r="G201" s="1"/>
    </row>
    <row r="202" spans="3:7" s="4" customFormat="1" ht="17.899999999999999" customHeight="1" x14ac:dyDescent="0.55000000000000004">
      <c r="C202" s="1"/>
      <c r="D202" s="1"/>
      <c r="E202" s="1"/>
      <c r="F202" s="3"/>
      <c r="G202" s="1"/>
    </row>
    <row r="203" spans="3:7" s="4" customFormat="1" ht="17.899999999999999" customHeight="1" x14ac:dyDescent="0.55000000000000004">
      <c r="C203" s="1"/>
      <c r="D203" s="1"/>
      <c r="E203" s="1"/>
      <c r="F203" s="3"/>
      <c r="G203" s="1"/>
    </row>
    <row r="204" spans="3:7" s="4" customFormat="1" ht="17.899999999999999" customHeight="1" x14ac:dyDescent="0.55000000000000004">
      <c r="C204" s="1"/>
      <c r="D204" s="1"/>
      <c r="E204" s="1"/>
      <c r="F204" s="3"/>
      <c r="G204" s="1"/>
    </row>
    <row r="205" spans="3:7" s="4" customFormat="1" ht="17.899999999999999" customHeight="1" x14ac:dyDescent="0.55000000000000004">
      <c r="C205" s="1"/>
      <c r="D205" s="1"/>
      <c r="E205" s="1"/>
      <c r="F205" s="3"/>
      <c r="G205" s="1"/>
    </row>
    <row r="206" spans="3:7" s="4" customFormat="1" ht="17.899999999999999" customHeight="1" x14ac:dyDescent="0.55000000000000004">
      <c r="C206" s="1"/>
      <c r="D206" s="1"/>
      <c r="E206" s="1"/>
      <c r="F206" s="3"/>
      <c r="G206" s="1"/>
    </row>
    <row r="207" spans="3:7" s="4" customFormat="1" ht="17.899999999999999" customHeight="1" x14ac:dyDescent="0.55000000000000004">
      <c r="C207" s="1"/>
      <c r="D207" s="1"/>
      <c r="E207" s="1"/>
      <c r="F207" s="3"/>
      <c r="G207" s="1"/>
    </row>
    <row r="208" spans="3:7" s="4" customFormat="1" ht="17.899999999999999" customHeight="1" x14ac:dyDescent="0.55000000000000004">
      <c r="C208" s="1"/>
      <c r="D208" s="1"/>
      <c r="E208" s="1"/>
      <c r="F208" s="3"/>
      <c r="G208" s="1"/>
    </row>
    <row r="209" spans="3:7" s="4" customFormat="1" ht="17.899999999999999" customHeight="1" x14ac:dyDescent="0.55000000000000004">
      <c r="C209" s="1"/>
      <c r="D209" s="1"/>
      <c r="E209" s="1"/>
      <c r="F209" s="3"/>
      <c r="G209" s="1"/>
    </row>
    <row r="210" spans="3:7" s="4" customFormat="1" ht="17.899999999999999" customHeight="1" x14ac:dyDescent="0.55000000000000004">
      <c r="C210" s="1"/>
      <c r="D210" s="1"/>
      <c r="E210" s="1"/>
      <c r="F210" s="3"/>
      <c r="G210" s="1"/>
    </row>
    <row r="211" spans="3:7" s="4" customFormat="1" ht="17.899999999999999" customHeight="1" x14ac:dyDescent="0.55000000000000004">
      <c r="C211" s="1"/>
      <c r="D211" s="1"/>
      <c r="E211" s="1"/>
      <c r="F211" s="3"/>
      <c r="G211" s="1"/>
    </row>
    <row r="212" spans="3:7" s="4" customFormat="1" ht="17.899999999999999" customHeight="1" x14ac:dyDescent="0.55000000000000004">
      <c r="C212" s="1"/>
      <c r="D212" s="1"/>
      <c r="E212" s="1"/>
      <c r="F212" s="3"/>
      <c r="G212" s="1"/>
    </row>
    <row r="213" spans="3:7" s="4" customFormat="1" ht="17.899999999999999" customHeight="1" x14ac:dyDescent="0.55000000000000004">
      <c r="C213" s="1"/>
      <c r="D213" s="1"/>
      <c r="E213" s="1"/>
      <c r="F213" s="3"/>
      <c r="G213" s="1"/>
    </row>
    <row r="214" spans="3:7" s="4" customFormat="1" ht="17.899999999999999" customHeight="1" x14ac:dyDescent="0.55000000000000004">
      <c r="C214" s="1"/>
      <c r="D214" s="1"/>
      <c r="E214" s="1"/>
      <c r="F214" s="3"/>
      <c r="G214" s="1"/>
    </row>
    <row r="215" spans="3:7" s="4" customFormat="1" ht="17.899999999999999" customHeight="1" x14ac:dyDescent="0.55000000000000004">
      <c r="C215" s="1"/>
      <c r="D215" s="1"/>
      <c r="E215" s="1"/>
      <c r="F215" s="3"/>
      <c r="G215" s="1"/>
    </row>
    <row r="216" spans="3:7" s="4" customFormat="1" ht="17.899999999999999" customHeight="1" x14ac:dyDescent="0.55000000000000004">
      <c r="C216" s="1"/>
      <c r="D216" s="1"/>
      <c r="E216" s="1"/>
      <c r="F216" s="3"/>
      <c r="G216" s="1"/>
    </row>
    <row r="217" spans="3:7" s="4" customFormat="1" ht="17.899999999999999" customHeight="1" x14ac:dyDescent="0.55000000000000004">
      <c r="C217" s="1"/>
      <c r="D217" s="1"/>
      <c r="E217" s="1"/>
      <c r="F217" s="3"/>
      <c r="G217" s="1"/>
    </row>
    <row r="218" spans="3:7" s="4" customFormat="1" ht="17.899999999999999" customHeight="1" x14ac:dyDescent="0.55000000000000004">
      <c r="C218" s="1"/>
      <c r="D218" s="1"/>
      <c r="E218" s="1"/>
      <c r="F218" s="3"/>
      <c r="G218" s="1"/>
    </row>
    <row r="219" spans="3:7" s="4" customFormat="1" ht="17.899999999999999" customHeight="1" x14ac:dyDescent="0.55000000000000004">
      <c r="C219" s="1"/>
      <c r="D219" s="1"/>
      <c r="E219" s="1"/>
      <c r="F219" s="3"/>
      <c r="G219" s="1"/>
    </row>
    <row r="220" spans="3:7" s="4" customFormat="1" ht="17.899999999999999" customHeight="1" x14ac:dyDescent="0.55000000000000004">
      <c r="C220" s="1"/>
      <c r="D220" s="1"/>
      <c r="E220" s="1"/>
      <c r="F220" s="3"/>
      <c r="G220" s="1"/>
    </row>
    <row r="221" spans="3:7" s="4" customFormat="1" ht="17.899999999999999" customHeight="1" x14ac:dyDescent="0.55000000000000004">
      <c r="C221" s="1"/>
      <c r="D221" s="1"/>
      <c r="E221" s="1"/>
      <c r="F221" s="3"/>
      <c r="G221" s="1"/>
    </row>
    <row r="222" spans="3:7" s="4" customFormat="1" ht="17.899999999999999" customHeight="1" x14ac:dyDescent="0.55000000000000004">
      <c r="C222" s="1"/>
      <c r="D222" s="1"/>
      <c r="E222" s="1"/>
      <c r="F222" s="3"/>
      <c r="G222" s="1"/>
    </row>
    <row r="223" spans="3:7" s="4" customFormat="1" ht="17.899999999999999" customHeight="1" x14ac:dyDescent="0.55000000000000004">
      <c r="C223" s="1"/>
      <c r="D223" s="1"/>
      <c r="E223" s="1"/>
      <c r="F223" s="3"/>
      <c r="G223" s="1"/>
    </row>
    <row r="224" spans="3:7" s="4" customFormat="1" ht="17.899999999999999" customHeight="1" x14ac:dyDescent="0.55000000000000004">
      <c r="C224" s="1"/>
      <c r="D224" s="1"/>
      <c r="E224" s="1"/>
      <c r="F224" s="3"/>
      <c r="G224" s="1"/>
    </row>
    <row r="225" spans="3:7" s="4" customFormat="1" ht="17.899999999999999" customHeight="1" x14ac:dyDescent="0.55000000000000004">
      <c r="C225" s="1"/>
      <c r="D225" s="1"/>
      <c r="E225" s="1"/>
      <c r="F225" s="3"/>
      <c r="G225" s="1"/>
    </row>
    <row r="226" spans="3:7" s="4" customFormat="1" ht="17.899999999999999" customHeight="1" x14ac:dyDescent="0.55000000000000004">
      <c r="C226" s="1"/>
      <c r="D226" s="1"/>
      <c r="E226" s="1"/>
      <c r="F226" s="3"/>
      <c r="G226" s="1"/>
    </row>
    <row r="227" spans="3:7" s="4" customFormat="1" ht="17.899999999999999" customHeight="1" x14ac:dyDescent="0.55000000000000004">
      <c r="C227" s="1"/>
      <c r="D227" s="1"/>
      <c r="E227" s="1"/>
      <c r="F227" s="3"/>
      <c r="G227" s="1"/>
    </row>
    <row r="228" spans="3:7" s="4" customFormat="1" ht="17.899999999999999" customHeight="1" x14ac:dyDescent="0.55000000000000004">
      <c r="C228" s="1"/>
      <c r="D228" s="1"/>
      <c r="E228" s="1"/>
      <c r="F228" s="3"/>
      <c r="G228" s="1"/>
    </row>
    <row r="229" spans="3:7" s="4" customFormat="1" ht="17.899999999999999" customHeight="1" x14ac:dyDescent="0.55000000000000004">
      <c r="C229" s="1"/>
      <c r="D229" s="1"/>
      <c r="E229" s="1"/>
      <c r="F229" s="3"/>
      <c r="G229" s="1"/>
    </row>
    <row r="230" spans="3:7" s="4" customFormat="1" ht="17.899999999999999" customHeight="1" x14ac:dyDescent="0.55000000000000004">
      <c r="C230" s="1"/>
      <c r="D230" s="1"/>
      <c r="E230" s="1"/>
      <c r="F230" s="3"/>
      <c r="G230" s="1"/>
    </row>
    <row r="231" spans="3:7" s="4" customFormat="1" ht="17.899999999999999" customHeight="1" x14ac:dyDescent="0.55000000000000004">
      <c r="C231" s="1"/>
      <c r="D231" s="1"/>
      <c r="E231" s="1"/>
      <c r="F231" s="3"/>
      <c r="G231" s="1"/>
    </row>
    <row r="232" spans="3:7" s="4" customFormat="1" ht="17.899999999999999" customHeight="1" x14ac:dyDescent="0.55000000000000004">
      <c r="C232" s="1"/>
      <c r="D232" s="1"/>
      <c r="E232" s="1"/>
      <c r="F232" s="3"/>
      <c r="G232" s="1"/>
    </row>
    <row r="233" spans="3:7" s="4" customFormat="1" ht="17.899999999999999" customHeight="1" x14ac:dyDescent="0.55000000000000004">
      <c r="C233" s="1"/>
      <c r="D233" s="1"/>
      <c r="E233" s="1"/>
      <c r="F233" s="3"/>
      <c r="G233" s="1"/>
    </row>
    <row r="234" spans="3:7" s="4" customFormat="1" ht="17.899999999999999" customHeight="1" x14ac:dyDescent="0.55000000000000004">
      <c r="C234" s="1"/>
      <c r="D234" s="1"/>
      <c r="E234" s="1"/>
      <c r="F234" s="3"/>
      <c r="G234" s="1"/>
    </row>
    <row r="235" spans="3:7" s="4" customFormat="1" ht="17.899999999999999" customHeight="1" x14ac:dyDescent="0.55000000000000004">
      <c r="C235" s="1"/>
      <c r="D235" s="1"/>
      <c r="E235" s="1"/>
      <c r="F235" s="3"/>
      <c r="G235" s="1"/>
    </row>
    <row r="236" spans="3:7" s="4" customFormat="1" ht="17.899999999999999" customHeight="1" x14ac:dyDescent="0.55000000000000004">
      <c r="C236" s="1"/>
      <c r="D236" s="1"/>
      <c r="E236" s="1"/>
      <c r="F236" s="3"/>
      <c r="G236" s="1"/>
    </row>
    <row r="237" spans="3:7" s="4" customFormat="1" ht="17.899999999999999" customHeight="1" x14ac:dyDescent="0.55000000000000004">
      <c r="C237" s="1"/>
      <c r="D237" s="1"/>
      <c r="E237" s="1"/>
      <c r="F237" s="3"/>
      <c r="G237" s="1"/>
    </row>
    <row r="238" spans="3:7" s="4" customFormat="1" ht="17.899999999999999" customHeight="1" x14ac:dyDescent="0.55000000000000004">
      <c r="C238" s="1"/>
      <c r="D238" s="1"/>
      <c r="E238" s="1"/>
      <c r="F238" s="3"/>
      <c r="G238" s="1"/>
    </row>
    <row r="239" spans="3:7" s="4" customFormat="1" ht="17.899999999999999" customHeight="1" x14ac:dyDescent="0.55000000000000004">
      <c r="C239" s="1"/>
      <c r="D239" s="1"/>
      <c r="E239" s="1"/>
      <c r="F239" s="3"/>
      <c r="G239" s="1"/>
    </row>
    <row r="240" spans="3:7" s="4" customFormat="1" ht="17.899999999999999" customHeight="1" x14ac:dyDescent="0.55000000000000004">
      <c r="C240" s="1"/>
      <c r="D240" s="1"/>
      <c r="E240" s="1"/>
      <c r="F240" s="3"/>
      <c r="G240" s="1"/>
    </row>
    <row r="241" spans="3:7" s="4" customFormat="1" ht="17.899999999999999" customHeight="1" x14ac:dyDescent="0.55000000000000004">
      <c r="C241" s="1"/>
      <c r="D241" s="1"/>
      <c r="E241" s="1"/>
      <c r="F241" s="3"/>
      <c r="G241" s="1"/>
    </row>
    <row r="242" spans="3:7" s="4" customFormat="1" ht="17.899999999999999" customHeight="1" x14ac:dyDescent="0.55000000000000004">
      <c r="C242" s="1"/>
      <c r="D242" s="1"/>
      <c r="E242" s="1"/>
      <c r="F242" s="3"/>
      <c r="G242" s="1"/>
    </row>
    <row r="243" spans="3:7" s="4" customFormat="1" ht="17.899999999999999" customHeight="1" x14ac:dyDescent="0.55000000000000004">
      <c r="C243" s="1"/>
      <c r="D243" s="1"/>
      <c r="E243" s="1"/>
      <c r="F243" s="3"/>
      <c r="G243" s="1"/>
    </row>
    <row r="244" spans="3:7" s="4" customFormat="1" ht="17.899999999999999" customHeight="1" x14ac:dyDescent="0.55000000000000004">
      <c r="C244" s="1"/>
      <c r="D244" s="1"/>
      <c r="E244" s="1"/>
      <c r="F244" s="3"/>
      <c r="G244" s="1"/>
    </row>
    <row r="245" spans="3:7" s="4" customFormat="1" ht="17.899999999999999" customHeight="1" x14ac:dyDescent="0.55000000000000004">
      <c r="C245" s="1"/>
      <c r="D245" s="1"/>
      <c r="E245" s="1"/>
      <c r="F245" s="3"/>
      <c r="G245" s="1"/>
    </row>
    <row r="246" spans="3:7" s="4" customFormat="1" ht="17.899999999999999" customHeight="1" x14ac:dyDescent="0.55000000000000004">
      <c r="C246" s="1"/>
      <c r="D246" s="1"/>
      <c r="E246" s="1"/>
      <c r="F246" s="3"/>
      <c r="G246" s="1"/>
    </row>
    <row r="247" spans="3:7" s="4" customFormat="1" ht="17.899999999999999" customHeight="1" x14ac:dyDescent="0.55000000000000004">
      <c r="C247" s="1"/>
      <c r="D247" s="1"/>
      <c r="E247" s="1"/>
      <c r="F247" s="3"/>
      <c r="G247" s="1"/>
    </row>
    <row r="248" spans="3:7" s="4" customFormat="1" ht="17.899999999999999" customHeight="1" x14ac:dyDescent="0.55000000000000004">
      <c r="C248" s="1"/>
      <c r="D248" s="1"/>
      <c r="E248" s="1"/>
      <c r="F248" s="3"/>
      <c r="G248" s="1"/>
    </row>
    <row r="249" spans="3:7" s="4" customFormat="1" ht="17.899999999999999" customHeight="1" x14ac:dyDescent="0.55000000000000004">
      <c r="C249" s="1"/>
      <c r="D249" s="1"/>
      <c r="E249" s="1"/>
      <c r="F249" s="3"/>
      <c r="G249" s="1"/>
    </row>
    <row r="250" spans="3:7" s="4" customFormat="1" ht="17.899999999999999" customHeight="1" x14ac:dyDescent="0.55000000000000004">
      <c r="C250" s="1"/>
      <c r="D250" s="1"/>
      <c r="E250" s="1"/>
      <c r="F250" s="3"/>
      <c r="G250" s="1"/>
    </row>
    <row r="251" spans="3:7" s="4" customFormat="1" ht="17.899999999999999" customHeight="1" x14ac:dyDescent="0.55000000000000004">
      <c r="C251" s="1"/>
      <c r="D251" s="1"/>
      <c r="E251" s="1"/>
      <c r="F251" s="3"/>
      <c r="G251" s="1"/>
    </row>
    <row r="252" spans="3:7" s="4" customFormat="1" ht="17.899999999999999" customHeight="1" x14ac:dyDescent="0.55000000000000004">
      <c r="C252" s="1"/>
      <c r="D252" s="1"/>
      <c r="E252" s="1"/>
      <c r="F252" s="3"/>
      <c r="G252" s="1"/>
    </row>
    <row r="253" spans="3:7" s="4" customFormat="1" ht="17.899999999999999" customHeight="1" x14ac:dyDescent="0.55000000000000004">
      <c r="C253" s="1"/>
      <c r="D253" s="1"/>
      <c r="E253" s="1"/>
      <c r="F253" s="3"/>
      <c r="G253" s="1"/>
    </row>
    <row r="254" spans="3:7" s="4" customFormat="1" ht="17.899999999999999" customHeight="1" x14ac:dyDescent="0.55000000000000004">
      <c r="C254" s="1"/>
      <c r="D254" s="1"/>
      <c r="E254" s="1"/>
      <c r="F254" s="3"/>
      <c r="G254" s="1"/>
    </row>
    <row r="255" spans="3:7" s="4" customFormat="1" ht="17.899999999999999" customHeight="1" x14ac:dyDescent="0.55000000000000004">
      <c r="C255" s="1"/>
      <c r="D255" s="1"/>
      <c r="E255" s="1"/>
      <c r="F255" s="3"/>
      <c r="G255" s="1"/>
    </row>
    <row r="256" spans="3:7" s="4" customFormat="1" ht="17.899999999999999" customHeight="1" x14ac:dyDescent="0.55000000000000004">
      <c r="C256" s="1"/>
      <c r="D256" s="1"/>
      <c r="E256" s="1"/>
      <c r="F256" s="3"/>
      <c r="G256" s="1"/>
    </row>
    <row r="257" spans="3:7" s="4" customFormat="1" ht="17.899999999999999" customHeight="1" x14ac:dyDescent="0.55000000000000004">
      <c r="C257" s="1"/>
      <c r="D257" s="1"/>
      <c r="E257" s="1"/>
      <c r="F257" s="3"/>
      <c r="G257" s="1"/>
    </row>
    <row r="258" spans="3:7" s="4" customFormat="1" ht="17.899999999999999" customHeight="1" x14ac:dyDescent="0.55000000000000004">
      <c r="C258" s="1"/>
      <c r="D258" s="1"/>
      <c r="E258" s="1"/>
      <c r="F258" s="3"/>
      <c r="G258" s="1"/>
    </row>
    <row r="259" spans="3:7" s="4" customFormat="1" ht="17.899999999999999" customHeight="1" x14ac:dyDescent="0.55000000000000004">
      <c r="C259" s="1"/>
      <c r="D259" s="1"/>
      <c r="E259" s="1"/>
      <c r="F259" s="3"/>
      <c r="G259" s="1"/>
    </row>
    <row r="260" spans="3:7" s="4" customFormat="1" ht="17.899999999999999" customHeight="1" x14ac:dyDescent="0.55000000000000004">
      <c r="C260" s="1"/>
      <c r="D260" s="1"/>
      <c r="E260" s="1"/>
      <c r="F260" s="3"/>
      <c r="G260" s="1"/>
    </row>
    <row r="261" spans="3:7" s="4" customFormat="1" ht="17.899999999999999" customHeight="1" x14ac:dyDescent="0.55000000000000004">
      <c r="C261" s="1"/>
      <c r="D261" s="1"/>
      <c r="E261" s="1"/>
      <c r="F261" s="3"/>
      <c r="G261" s="1"/>
    </row>
    <row r="262" spans="3:7" s="4" customFormat="1" ht="17.899999999999999" customHeight="1" x14ac:dyDescent="0.55000000000000004">
      <c r="C262" s="1"/>
      <c r="D262" s="1"/>
      <c r="E262" s="1"/>
      <c r="F262" s="3"/>
      <c r="G262" s="1"/>
    </row>
    <row r="263" spans="3:7" s="4" customFormat="1" ht="17.899999999999999" customHeight="1" x14ac:dyDescent="0.55000000000000004">
      <c r="C263" s="1"/>
      <c r="D263" s="1"/>
      <c r="E263" s="1"/>
      <c r="F263" s="3"/>
      <c r="G263" s="1"/>
    </row>
    <row r="264" spans="3:7" s="4" customFormat="1" ht="17.899999999999999" customHeight="1" x14ac:dyDescent="0.55000000000000004">
      <c r="C264" s="1"/>
      <c r="D264" s="1"/>
      <c r="E264" s="1"/>
      <c r="F264" s="3"/>
      <c r="G264" s="1"/>
    </row>
    <row r="265" spans="3:7" s="4" customFormat="1" ht="17.899999999999999" customHeight="1" x14ac:dyDescent="0.55000000000000004">
      <c r="C265" s="1"/>
      <c r="D265" s="1"/>
      <c r="E265" s="1"/>
      <c r="F265" s="3"/>
      <c r="G265" s="1"/>
    </row>
    <row r="266" spans="3:7" s="4" customFormat="1" ht="17.899999999999999" customHeight="1" x14ac:dyDescent="0.55000000000000004">
      <c r="C266" s="1"/>
      <c r="D266" s="1"/>
      <c r="E266" s="1"/>
      <c r="F266" s="3"/>
      <c r="G266" s="1"/>
    </row>
    <row r="267" spans="3:7" s="4" customFormat="1" ht="17.899999999999999" customHeight="1" x14ac:dyDescent="0.55000000000000004">
      <c r="C267" s="1"/>
      <c r="D267" s="1"/>
      <c r="E267" s="1"/>
      <c r="F267" s="3"/>
      <c r="G267" s="1"/>
    </row>
    <row r="268" spans="3:7" s="4" customFormat="1" ht="17.899999999999999" customHeight="1" x14ac:dyDescent="0.55000000000000004">
      <c r="C268" s="1"/>
      <c r="D268" s="1"/>
      <c r="E268" s="1"/>
      <c r="F268" s="3"/>
      <c r="G268" s="1"/>
    </row>
    <row r="269" spans="3:7" s="4" customFormat="1" ht="17.899999999999999" customHeight="1" x14ac:dyDescent="0.55000000000000004">
      <c r="C269" s="1"/>
      <c r="D269" s="1"/>
      <c r="E269" s="1"/>
      <c r="F269" s="3"/>
      <c r="G269" s="1"/>
    </row>
    <row r="270" spans="3:7" s="4" customFormat="1" ht="17.899999999999999" customHeight="1" x14ac:dyDescent="0.55000000000000004">
      <c r="C270" s="1"/>
      <c r="D270" s="1"/>
      <c r="E270" s="1"/>
      <c r="F270" s="3"/>
      <c r="G270" s="1"/>
    </row>
    <row r="271" spans="3:7" s="4" customFormat="1" ht="17.899999999999999" customHeight="1" x14ac:dyDescent="0.55000000000000004">
      <c r="C271" s="1"/>
      <c r="D271" s="1"/>
      <c r="E271" s="1"/>
      <c r="F271" s="3"/>
      <c r="G271" s="1"/>
    </row>
    <row r="272" spans="3:7" s="4" customFormat="1" ht="17.899999999999999" customHeight="1" x14ac:dyDescent="0.55000000000000004">
      <c r="C272" s="1"/>
      <c r="D272" s="1"/>
      <c r="E272" s="1"/>
      <c r="F272" s="3"/>
      <c r="G272" s="1"/>
    </row>
    <row r="273" spans="3:7" s="4" customFormat="1" ht="17.899999999999999" customHeight="1" x14ac:dyDescent="0.55000000000000004">
      <c r="C273" s="1"/>
      <c r="D273" s="1"/>
      <c r="E273" s="1"/>
      <c r="F273" s="3"/>
      <c r="G273" s="1"/>
    </row>
    <row r="274" spans="3:7" s="4" customFormat="1" ht="17.899999999999999" customHeight="1" x14ac:dyDescent="0.55000000000000004">
      <c r="C274" s="1"/>
      <c r="D274" s="1"/>
      <c r="E274" s="1"/>
      <c r="F274" s="3"/>
      <c r="G274" s="1"/>
    </row>
    <row r="275" spans="3:7" s="4" customFormat="1" ht="17.899999999999999" customHeight="1" x14ac:dyDescent="0.55000000000000004">
      <c r="C275" s="1"/>
      <c r="D275" s="1"/>
      <c r="E275" s="1"/>
      <c r="F275" s="3"/>
      <c r="G275" s="1"/>
    </row>
    <row r="276" spans="3:7" s="4" customFormat="1" ht="17.899999999999999" customHeight="1" x14ac:dyDescent="0.55000000000000004">
      <c r="C276" s="1"/>
      <c r="D276" s="1"/>
      <c r="E276" s="1"/>
      <c r="F276" s="3"/>
      <c r="G276" s="1"/>
    </row>
    <row r="277" spans="3:7" s="4" customFormat="1" ht="17.899999999999999" customHeight="1" x14ac:dyDescent="0.55000000000000004">
      <c r="C277" s="1"/>
      <c r="D277" s="1"/>
      <c r="E277" s="1"/>
      <c r="F277" s="3"/>
      <c r="G277" s="1"/>
    </row>
    <row r="278" spans="3:7" s="4" customFormat="1" ht="17.899999999999999" customHeight="1" x14ac:dyDescent="0.55000000000000004">
      <c r="C278" s="1"/>
      <c r="D278" s="1"/>
      <c r="E278" s="1"/>
      <c r="F278" s="3"/>
      <c r="G278" s="1"/>
    </row>
    <row r="279" spans="3:7" s="4" customFormat="1" ht="17.899999999999999" customHeight="1" x14ac:dyDescent="0.55000000000000004">
      <c r="C279" s="1"/>
      <c r="D279" s="1"/>
      <c r="E279" s="1"/>
      <c r="F279" s="3"/>
      <c r="G279" s="1"/>
    </row>
    <row r="280" spans="3:7" s="4" customFormat="1" ht="17.899999999999999" customHeight="1" x14ac:dyDescent="0.55000000000000004">
      <c r="C280" s="1"/>
      <c r="D280" s="1"/>
      <c r="E280" s="1"/>
      <c r="F280" s="3"/>
      <c r="G280" s="1"/>
    </row>
    <row r="281" spans="3:7" s="4" customFormat="1" ht="17.899999999999999" customHeight="1" x14ac:dyDescent="0.55000000000000004">
      <c r="C281" s="1"/>
      <c r="D281" s="1"/>
      <c r="E281" s="1"/>
      <c r="F281" s="3"/>
      <c r="G281" s="1"/>
    </row>
    <row r="282" spans="3:7" s="4" customFormat="1" ht="17.899999999999999" customHeight="1" x14ac:dyDescent="0.55000000000000004">
      <c r="C282" s="1"/>
      <c r="D282" s="1"/>
      <c r="E282" s="1"/>
      <c r="F282" s="3"/>
      <c r="G282" s="1"/>
    </row>
    <row r="283" spans="3:7" s="4" customFormat="1" ht="17.899999999999999" customHeight="1" x14ac:dyDescent="0.55000000000000004">
      <c r="C283" s="1"/>
      <c r="D283" s="1"/>
      <c r="E283" s="1"/>
      <c r="F283" s="3"/>
      <c r="G283" s="1"/>
    </row>
    <row r="284" spans="3:7" s="4" customFormat="1" ht="17.899999999999999" customHeight="1" x14ac:dyDescent="0.55000000000000004">
      <c r="C284" s="1"/>
      <c r="D284" s="1"/>
      <c r="E284" s="1"/>
      <c r="F284" s="3"/>
      <c r="G284" s="1"/>
    </row>
    <row r="285" spans="3:7" s="4" customFormat="1" ht="17.899999999999999" customHeight="1" x14ac:dyDescent="0.55000000000000004">
      <c r="C285" s="1"/>
      <c r="D285" s="1"/>
      <c r="E285" s="1"/>
      <c r="F285" s="3"/>
      <c r="G285" s="1"/>
    </row>
    <row r="286" spans="3:7" s="4" customFormat="1" ht="17.899999999999999" customHeight="1" x14ac:dyDescent="0.55000000000000004">
      <c r="C286" s="1"/>
      <c r="D286" s="1"/>
      <c r="E286" s="1"/>
      <c r="F286" s="3"/>
      <c r="G286" s="1"/>
    </row>
    <row r="287" spans="3:7" s="4" customFormat="1" ht="17.899999999999999" customHeight="1" x14ac:dyDescent="0.55000000000000004">
      <c r="C287" s="1"/>
      <c r="D287" s="1"/>
      <c r="E287" s="1"/>
      <c r="F287" s="3"/>
      <c r="G287" s="1"/>
    </row>
    <row r="288" spans="3:7" s="4" customFormat="1" ht="17.899999999999999" customHeight="1" x14ac:dyDescent="0.55000000000000004">
      <c r="C288" s="1"/>
      <c r="D288" s="1"/>
      <c r="E288" s="1"/>
      <c r="F288" s="3"/>
      <c r="G288" s="1"/>
    </row>
    <row r="289" spans="3:7" s="4" customFormat="1" ht="17.899999999999999" customHeight="1" x14ac:dyDescent="0.55000000000000004">
      <c r="C289" s="1"/>
      <c r="D289" s="1"/>
      <c r="E289" s="1"/>
      <c r="F289" s="3"/>
      <c r="G289" s="1"/>
    </row>
    <row r="290" spans="3:7" s="4" customFormat="1" ht="17.899999999999999" customHeight="1" x14ac:dyDescent="0.55000000000000004">
      <c r="C290" s="1"/>
      <c r="D290" s="1"/>
      <c r="E290" s="1"/>
      <c r="F290" s="3"/>
      <c r="G290" s="1"/>
    </row>
    <row r="291" spans="3:7" s="4" customFormat="1" ht="17.899999999999999" customHeight="1" x14ac:dyDescent="0.55000000000000004">
      <c r="C291" s="1"/>
      <c r="D291" s="1"/>
      <c r="E291" s="1"/>
      <c r="F291" s="3"/>
      <c r="G291" s="1"/>
    </row>
    <row r="292" spans="3:7" s="4" customFormat="1" ht="17.899999999999999" customHeight="1" x14ac:dyDescent="0.55000000000000004">
      <c r="C292" s="1"/>
      <c r="D292" s="1"/>
      <c r="E292" s="1"/>
      <c r="F292" s="3"/>
      <c r="G292" s="1"/>
    </row>
    <row r="293" spans="3:7" s="4" customFormat="1" ht="17.899999999999999" customHeight="1" x14ac:dyDescent="0.55000000000000004">
      <c r="C293" s="1"/>
      <c r="D293" s="1"/>
      <c r="E293" s="1"/>
      <c r="F293" s="3"/>
      <c r="G293" s="1"/>
    </row>
    <row r="294" spans="3:7" s="4" customFormat="1" ht="17.899999999999999" customHeight="1" x14ac:dyDescent="0.55000000000000004">
      <c r="C294" s="1"/>
      <c r="D294" s="1"/>
      <c r="E294" s="1"/>
      <c r="F294" s="3"/>
      <c r="G294" s="1"/>
    </row>
    <row r="295" spans="3:7" s="4" customFormat="1" ht="17.899999999999999" customHeight="1" x14ac:dyDescent="0.55000000000000004">
      <c r="C295" s="1"/>
      <c r="D295" s="1"/>
      <c r="E295" s="1"/>
      <c r="F295" s="3"/>
      <c r="G295" s="1"/>
    </row>
    <row r="296" spans="3:7" s="4" customFormat="1" ht="17.899999999999999" customHeight="1" x14ac:dyDescent="0.55000000000000004">
      <c r="C296" s="1"/>
      <c r="D296" s="1"/>
      <c r="E296" s="1"/>
      <c r="F296" s="3"/>
      <c r="G296" s="1"/>
    </row>
    <row r="297" spans="3:7" s="4" customFormat="1" ht="17.899999999999999" customHeight="1" x14ac:dyDescent="0.55000000000000004">
      <c r="C297" s="1"/>
      <c r="D297" s="1"/>
      <c r="E297" s="1"/>
      <c r="F297" s="3"/>
      <c r="G297" s="1"/>
    </row>
    <row r="298" spans="3:7" s="4" customFormat="1" ht="17.899999999999999" customHeight="1" x14ac:dyDescent="0.55000000000000004">
      <c r="C298" s="1"/>
      <c r="D298" s="1"/>
      <c r="E298" s="1"/>
      <c r="F298" s="3"/>
      <c r="G298" s="1"/>
    </row>
    <row r="299" spans="3:7" s="4" customFormat="1" ht="17.899999999999999" customHeight="1" x14ac:dyDescent="0.55000000000000004">
      <c r="C299" s="1"/>
      <c r="D299" s="1"/>
      <c r="E299" s="1"/>
      <c r="F299" s="3"/>
      <c r="G299" s="1"/>
    </row>
    <row r="300" spans="3:7" s="4" customFormat="1" ht="17.899999999999999" customHeight="1" x14ac:dyDescent="0.55000000000000004">
      <c r="C300" s="1"/>
      <c r="D300" s="1"/>
      <c r="E300" s="1"/>
      <c r="F300" s="3"/>
      <c r="G300" s="1"/>
    </row>
    <row r="301" spans="3:7" s="4" customFormat="1" ht="17.899999999999999" customHeight="1" x14ac:dyDescent="0.55000000000000004">
      <c r="C301" s="1"/>
      <c r="D301" s="1"/>
      <c r="E301" s="1"/>
      <c r="F301" s="3"/>
      <c r="G301" s="1"/>
    </row>
    <row r="302" spans="3:7" s="4" customFormat="1" ht="17.899999999999999" customHeight="1" x14ac:dyDescent="0.55000000000000004">
      <c r="C302" s="1"/>
      <c r="D302" s="1"/>
      <c r="E302" s="1"/>
      <c r="F302" s="3"/>
      <c r="G302" s="1"/>
    </row>
    <row r="303" spans="3:7" s="4" customFormat="1" ht="17.899999999999999" customHeight="1" x14ac:dyDescent="0.55000000000000004">
      <c r="C303" s="1"/>
      <c r="D303" s="1"/>
      <c r="E303" s="1"/>
      <c r="F303" s="3"/>
      <c r="G303" s="1"/>
    </row>
    <row r="304" spans="3:7" s="4" customFormat="1" ht="17.899999999999999" customHeight="1" x14ac:dyDescent="0.55000000000000004">
      <c r="C304" s="1"/>
      <c r="D304" s="1"/>
      <c r="E304" s="1"/>
      <c r="F304" s="3"/>
      <c r="G304" s="1"/>
    </row>
    <row r="305" spans="3:7" s="4" customFormat="1" ht="17.899999999999999" customHeight="1" x14ac:dyDescent="0.55000000000000004">
      <c r="C305" s="1"/>
      <c r="D305" s="1"/>
      <c r="E305" s="1"/>
      <c r="F305" s="3"/>
      <c r="G305" s="1"/>
    </row>
    <row r="306" spans="3:7" s="4" customFormat="1" ht="17.899999999999999" customHeight="1" x14ac:dyDescent="0.55000000000000004">
      <c r="C306" s="1"/>
      <c r="D306" s="1"/>
      <c r="E306" s="1"/>
      <c r="F306" s="3"/>
      <c r="G306" s="1"/>
    </row>
    <row r="307" spans="3:7" s="4" customFormat="1" ht="17.899999999999999" customHeight="1" x14ac:dyDescent="0.55000000000000004">
      <c r="C307" s="1"/>
      <c r="D307" s="1"/>
      <c r="E307" s="1"/>
      <c r="F307" s="3"/>
      <c r="G307" s="1"/>
    </row>
    <row r="308" spans="3:7" s="4" customFormat="1" ht="17.899999999999999" customHeight="1" x14ac:dyDescent="0.55000000000000004">
      <c r="C308" s="1"/>
      <c r="D308" s="1"/>
      <c r="E308" s="1"/>
      <c r="F308" s="3"/>
      <c r="G308" s="1"/>
    </row>
    <row r="309" spans="3:7" s="4" customFormat="1" ht="17.899999999999999" customHeight="1" x14ac:dyDescent="0.55000000000000004">
      <c r="C309" s="1"/>
      <c r="D309" s="1"/>
      <c r="E309" s="1"/>
      <c r="F309" s="3"/>
      <c r="G309" s="1"/>
    </row>
    <row r="310" spans="3:7" s="4" customFormat="1" ht="17.899999999999999" customHeight="1" x14ac:dyDescent="0.55000000000000004">
      <c r="C310" s="1"/>
      <c r="D310" s="1"/>
      <c r="E310" s="1"/>
      <c r="F310" s="3"/>
      <c r="G310" s="1"/>
    </row>
    <row r="311" spans="3:7" s="4" customFormat="1" ht="17.899999999999999" customHeight="1" x14ac:dyDescent="0.55000000000000004">
      <c r="C311" s="1"/>
      <c r="D311" s="1"/>
      <c r="E311" s="1"/>
      <c r="F311" s="3"/>
      <c r="G311" s="1"/>
    </row>
    <row r="312" spans="3:7" s="4" customFormat="1" ht="17.899999999999999" customHeight="1" x14ac:dyDescent="0.55000000000000004">
      <c r="C312" s="1"/>
      <c r="D312" s="1"/>
      <c r="E312" s="1"/>
      <c r="F312" s="3"/>
      <c r="G312" s="1"/>
    </row>
    <row r="313" spans="3:7" s="4" customFormat="1" ht="17.899999999999999" customHeight="1" x14ac:dyDescent="0.55000000000000004">
      <c r="C313" s="1"/>
      <c r="D313" s="1"/>
      <c r="E313" s="1"/>
      <c r="F313" s="3"/>
      <c r="G313" s="1"/>
    </row>
    <row r="314" spans="3:7" s="4" customFormat="1" ht="17.899999999999999" customHeight="1" x14ac:dyDescent="0.55000000000000004">
      <c r="C314" s="1"/>
      <c r="D314" s="1"/>
      <c r="E314" s="1"/>
      <c r="F314" s="3"/>
      <c r="G314" s="1"/>
    </row>
    <row r="315" spans="3:7" s="4" customFormat="1" ht="17.899999999999999" customHeight="1" x14ac:dyDescent="0.55000000000000004">
      <c r="C315" s="1"/>
      <c r="D315" s="1"/>
      <c r="E315" s="1"/>
      <c r="F315" s="3"/>
      <c r="G315" s="1"/>
    </row>
    <row r="316" spans="3:7" s="4" customFormat="1" ht="17.899999999999999" customHeight="1" x14ac:dyDescent="0.55000000000000004">
      <c r="C316" s="1"/>
      <c r="D316" s="1"/>
      <c r="E316" s="1"/>
      <c r="F316" s="3"/>
      <c r="G316" s="1"/>
    </row>
    <row r="317" spans="3:7" s="4" customFormat="1" ht="17.899999999999999" customHeight="1" x14ac:dyDescent="0.55000000000000004">
      <c r="C317" s="1"/>
      <c r="D317" s="1"/>
      <c r="E317" s="1"/>
      <c r="F317" s="3"/>
      <c r="G317" s="1"/>
    </row>
    <row r="318" spans="3:7" s="4" customFormat="1" ht="17.899999999999999" customHeight="1" x14ac:dyDescent="0.55000000000000004">
      <c r="C318" s="1"/>
      <c r="D318" s="1"/>
      <c r="E318" s="1"/>
      <c r="F318" s="3"/>
      <c r="G318" s="1"/>
    </row>
    <row r="319" spans="3:7" s="4" customFormat="1" ht="17.899999999999999" customHeight="1" x14ac:dyDescent="0.55000000000000004">
      <c r="C319" s="1"/>
      <c r="D319" s="1"/>
      <c r="E319" s="1"/>
      <c r="F319" s="3"/>
      <c r="G319" s="1"/>
    </row>
    <row r="320" spans="3:7" s="4" customFormat="1" ht="17.899999999999999" customHeight="1" x14ac:dyDescent="0.55000000000000004">
      <c r="C320" s="1"/>
      <c r="D320" s="1"/>
      <c r="E320" s="1"/>
      <c r="F320" s="3"/>
      <c r="G320" s="1"/>
    </row>
    <row r="321" spans="3:7" s="4" customFormat="1" ht="17.899999999999999" customHeight="1" x14ac:dyDescent="0.55000000000000004">
      <c r="C321" s="1"/>
      <c r="D321" s="1"/>
      <c r="E321" s="1"/>
      <c r="F321" s="3"/>
      <c r="G321" s="1"/>
    </row>
    <row r="322" spans="3:7" s="4" customFormat="1" ht="17.899999999999999" customHeight="1" x14ac:dyDescent="0.55000000000000004">
      <c r="C322" s="1"/>
      <c r="D322" s="1"/>
      <c r="E322" s="1"/>
      <c r="F322" s="3"/>
      <c r="G322" s="1"/>
    </row>
    <row r="323" spans="3:7" s="4" customFormat="1" ht="17.899999999999999" customHeight="1" x14ac:dyDescent="0.55000000000000004">
      <c r="C323" s="1"/>
      <c r="D323" s="1"/>
      <c r="E323" s="1"/>
      <c r="F323" s="3"/>
      <c r="G323" s="1"/>
    </row>
    <row r="324" spans="3:7" s="4" customFormat="1" ht="17.899999999999999" customHeight="1" x14ac:dyDescent="0.55000000000000004">
      <c r="C324" s="1"/>
      <c r="D324" s="1"/>
      <c r="E324" s="1"/>
      <c r="F324" s="3"/>
      <c r="G324" s="1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honeticPr fontId="1" type="noConversion"/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  <pageSetUpPr fitToPage="1"/>
  </sheetPr>
  <dimension ref="A1:G313"/>
  <sheetViews>
    <sheetView workbookViewId="0">
      <selection sqref="A1:F1"/>
    </sheetView>
  </sheetViews>
  <sheetFormatPr defaultColWidth="9" defaultRowHeight="13.3" x14ac:dyDescent="0.55000000000000004"/>
  <cols>
    <col min="1" max="2" width="10.5" style="4" customWidth="1"/>
    <col min="3" max="5" width="10.5" style="1" customWidth="1"/>
    <col min="6" max="6" width="10.5" style="3" customWidth="1"/>
    <col min="7" max="7" width="9" style="1"/>
    <col min="8" max="12" width="9.2109375" style="1" customWidth="1"/>
    <col min="13" max="16384" width="9" style="1"/>
  </cols>
  <sheetData>
    <row r="1" spans="1:6" ht="25.5" customHeight="1" x14ac:dyDescent="0.55000000000000004">
      <c r="A1" s="1500" t="s">
        <v>142</v>
      </c>
      <c r="B1" s="1500"/>
      <c r="C1" s="1500"/>
      <c r="D1" s="1500"/>
      <c r="E1" s="1500"/>
      <c r="F1" s="1500"/>
    </row>
    <row r="2" spans="1:6" ht="5.9" customHeight="1" thickBot="1" x14ac:dyDescent="0.6">
      <c r="A2" s="167"/>
      <c r="B2" s="167"/>
      <c r="C2" s="167"/>
      <c r="D2" s="167"/>
      <c r="E2" s="167"/>
      <c r="F2" s="167"/>
    </row>
    <row r="3" spans="1:6" s="5" customFormat="1" ht="19.5" customHeight="1" thickBot="1" x14ac:dyDescent="0.6">
      <c r="A3" s="281" t="s">
        <v>124</v>
      </c>
      <c r="B3" s="169" t="s">
        <v>143</v>
      </c>
      <c r="C3" s="163" t="s">
        <v>125</v>
      </c>
      <c r="D3" s="163" t="s">
        <v>140</v>
      </c>
      <c r="E3" s="163" t="s">
        <v>135</v>
      </c>
      <c r="F3" s="164" t="s">
        <v>136</v>
      </c>
    </row>
    <row r="4" spans="1:6" s="5" customFormat="1" ht="20.9" customHeight="1" x14ac:dyDescent="0.55000000000000004">
      <c r="A4" s="288">
        <v>0</v>
      </c>
      <c r="B4" s="286">
        <v>490</v>
      </c>
      <c r="C4" s="168">
        <f>(B4)/(B4+'c02_SubAdc'!$D$19)*'c02_SubAdc'!$D$9</f>
        <v>0.44626593806921677</v>
      </c>
      <c r="D4" s="168">
        <f>'c02_SubAdc'!$D$9/('c02_SubAdc'!$D$19+B4)*1000</f>
        <v>0.91074681238615662</v>
      </c>
      <c r="E4" s="168">
        <f>C4/'c02_SubAdc'!$D$20</f>
        <v>1.5372577956225173</v>
      </c>
      <c r="F4" s="289">
        <f>(E4-2.5)*4096/5</f>
        <v>-788.67841382603388</v>
      </c>
    </row>
    <row r="5" spans="1:6" s="5" customFormat="1" ht="20.9" customHeight="1" x14ac:dyDescent="0.55000000000000004">
      <c r="A5" s="282">
        <v>20</v>
      </c>
      <c r="B5" s="279">
        <v>570</v>
      </c>
      <c r="C5" s="275">
        <f>(B5)/(B5+'c02_SubAdc'!$D$19)*'c02_SubAdc'!$D$9</f>
        <v>0.51166965888689409</v>
      </c>
      <c r="D5" s="275">
        <f>'c02_SubAdc'!$D$9/('c02_SubAdc'!$D$19+B5)*1000</f>
        <v>0.89766606822262118</v>
      </c>
      <c r="E5" s="275">
        <f>C5/'c02_SubAdc'!$D$20</f>
        <v>1.7625548015394217</v>
      </c>
      <c r="F5" s="290">
        <f t="shared" ref="F5:F8" si="0">(E5-2.5)*4096/5</f>
        <v>-604.11510657890574</v>
      </c>
    </row>
    <row r="6" spans="1:6" s="5" customFormat="1" ht="20.9" customHeight="1" x14ac:dyDescent="0.55000000000000004">
      <c r="A6" s="282">
        <v>40</v>
      </c>
      <c r="B6" s="278">
        <v>660</v>
      </c>
      <c r="C6" s="161">
        <f>(B6)/(B6+'c02_SubAdc'!$D$19)*'c02_SubAdc'!$D$9</f>
        <v>0.58303886925795045</v>
      </c>
      <c r="D6" s="161">
        <f>'c02_SubAdc'!$D$9/('c02_SubAdc'!$D$19+B6)*1000</f>
        <v>0.88339222614840984</v>
      </c>
      <c r="E6" s="161">
        <f>C6/'c02_SubAdc'!$D$20</f>
        <v>2.008401203093181</v>
      </c>
      <c r="F6" s="291">
        <f t="shared" si="0"/>
        <v>-402.7177344260661</v>
      </c>
    </row>
    <row r="7" spans="1:6" s="5" customFormat="1" ht="20.9" customHeight="1" x14ac:dyDescent="0.55000000000000004">
      <c r="A7" s="282">
        <v>60</v>
      </c>
      <c r="B7" s="279">
        <v>750</v>
      </c>
      <c r="C7" s="275">
        <f>(B7)/(B7+'c02_SubAdc'!$D$19)*'c02_SubAdc'!$D$9</f>
        <v>0.65217391304347827</v>
      </c>
      <c r="D7" s="275">
        <f>'c02_SubAdc'!$D$9/('c02_SubAdc'!$D$19+B7)*1000</f>
        <v>0.86956521739130443</v>
      </c>
      <c r="E7" s="275">
        <f>C7/'c02_SubAdc'!$D$20</f>
        <v>2.2465515433809102</v>
      </c>
      <c r="F7" s="290">
        <f t="shared" si="0"/>
        <v>-207.62497566235834</v>
      </c>
    </row>
    <row r="8" spans="1:6" s="5" customFormat="1" ht="20.9" customHeight="1" x14ac:dyDescent="0.55000000000000004">
      <c r="A8" s="282">
        <v>80</v>
      </c>
      <c r="B8" s="278">
        <v>860</v>
      </c>
      <c r="C8" s="161">
        <f>(B8)/(B8+'c02_SubAdc'!$D$19)*'c02_SubAdc'!$D$9</f>
        <v>0.73378839590443679</v>
      </c>
      <c r="D8" s="161">
        <f>'c02_SubAdc'!$D$9/('c02_SubAdc'!$D$19+B8)*1000</f>
        <v>0.85324232081911267</v>
      </c>
      <c r="E8" s="161">
        <f>C8/'c02_SubAdc'!$D$20</f>
        <v>2.5276899617789761</v>
      </c>
      <c r="F8" s="291">
        <f t="shared" si="0"/>
        <v>22.683616689337214</v>
      </c>
    </row>
    <row r="9" spans="1:6" s="5" customFormat="1" ht="20.9" customHeight="1" x14ac:dyDescent="0.55000000000000004">
      <c r="A9" s="282">
        <v>100</v>
      </c>
      <c r="B9" s="279">
        <v>970</v>
      </c>
      <c r="C9" s="275">
        <f>(B9)/(B9+'c02_SubAdc'!$D$19)*'c02_SubAdc'!$D$9</f>
        <v>0.812395309882747</v>
      </c>
      <c r="D9" s="275">
        <f>'c02_SubAdc'!$D$9/('c02_SubAdc'!$D$19+B9)*1000</f>
        <v>0.83752093802345062</v>
      </c>
      <c r="E9" s="275">
        <f>C9/'c02_SubAdc'!$D$20</f>
        <v>2.7984681704538303</v>
      </c>
      <c r="F9" s="290">
        <f>(E9-2.5)*4096/5</f>
        <v>244.50512523577783</v>
      </c>
    </row>
    <row r="10" spans="1:6" s="9" customFormat="1" ht="20.9" customHeight="1" x14ac:dyDescent="0.55000000000000004">
      <c r="A10" s="282">
        <v>120</v>
      </c>
      <c r="B10" s="278">
        <v>1100</v>
      </c>
      <c r="C10" s="161">
        <f>(B10)/(B10+'c02_SubAdc'!$D$19)*'c02_SubAdc'!$D$9</f>
        <v>0.90163934426229508</v>
      </c>
      <c r="D10" s="161">
        <f>'c02_SubAdc'!$D$9/('c02_SubAdc'!$D$19+B10)*1000</f>
        <v>0.81967213114754101</v>
      </c>
      <c r="E10" s="161">
        <f>C10/'c02_SubAdc'!$D$20</f>
        <v>3.1058881993189633</v>
      </c>
      <c r="F10" s="291">
        <f t="shared" ref="F10:F13" si="1">(E10-2.5)*4096/5</f>
        <v>496.34361288209476</v>
      </c>
    </row>
    <row r="11" spans="1:6" s="9" customFormat="1" ht="20.9" customHeight="1" x14ac:dyDescent="0.55000000000000004">
      <c r="A11" s="282">
        <v>140</v>
      </c>
      <c r="B11" s="279">
        <v>1230</v>
      </c>
      <c r="C11" s="275">
        <f>(B11)/(B11+'c02_SubAdc'!$D$19)*'c02_SubAdc'!$D$9</f>
        <v>0.9871589085072231</v>
      </c>
      <c r="D11" s="275">
        <f>'c02_SubAdc'!$D$9/('c02_SubAdc'!$D$19+B11)*1000</f>
        <v>0.8025682182985554</v>
      </c>
      <c r="E11" s="275">
        <f>C11/'c02_SubAdc'!$D$20</f>
        <v>3.4004784998526461</v>
      </c>
      <c r="F11" s="290">
        <f t="shared" si="1"/>
        <v>737.67198707928765</v>
      </c>
    </row>
    <row r="12" spans="1:6" s="9" customFormat="1" ht="20.9" customHeight="1" x14ac:dyDescent="0.55000000000000004">
      <c r="A12" s="282">
        <v>160</v>
      </c>
      <c r="B12" s="278">
        <v>1370</v>
      </c>
      <c r="C12" s="161">
        <f>(B12)/(B12+'c02_SubAdc'!$D$19)*'c02_SubAdc'!$D$9</f>
        <v>1.0753532182103611</v>
      </c>
      <c r="D12" s="161">
        <f>'c02_SubAdc'!$D$9/('c02_SubAdc'!$D$19+B12)*1000</f>
        <v>0.78492935635792782</v>
      </c>
      <c r="E12" s="161">
        <f>C12/'c02_SubAdc'!$D$20</f>
        <v>3.7042825291435104</v>
      </c>
      <c r="F12" s="291">
        <f t="shared" si="1"/>
        <v>986.54824787436371</v>
      </c>
    </row>
    <row r="13" spans="1:6" s="9" customFormat="1" ht="20.9" customHeight="1" thickBot="1" x14ac:dyDescent="0.6">
      <c r="A13" s="283">
        <v>180</v>
      </c>
      <c r="B13" s="287">
        <v>1520</v>
      </c>
      <c r="C13" s="277">
        <f>(B13)/(B13+'c02_SubAdc'!$D$19)*'c02_SubAdc'!$D$9</f>
        <v>1.165644171779141</v>
      </c>
      <c r="D13" s="277">
        <f>'c02_SubAdc'!$D$9/('c02_SubAdc'!$D$19+B13)*1000</f>
        <v>0.76687116564417179</v>
      </c>
      <c r="E13" s="277">
        <f>C13/'c02_SubAdc'!$D$20</f>
        <v>4.0153088934865346</v>
      </c>
      <c r="F13" s="292">
        <f t="shared" si="1"/>
        <v>1241.3410455441692</v>
      </c>
    </row>
    <row r="14" spans="1:6" ht="24" customHeight="1" x14ac:dyDescent="0.55000000000000004"/>
    <row r="15" spans="1:6" ht="24" customHeight="1" x14ac:dyDescent="0.55000000000000004"/>
    <row r="16" spans="1:6" ht="24" customHeight="1" x14ac:dyDescent="0.55000000000000004"/>
    <row r="17" spans="3:7" ht="24" customHeight="1" x14ac:dyDescent="0.55000000000000004"/>
    <row r="18" spans="3:7" ht="24" customHeight="1" x14ac:dyDescent="0.55000000000000004"/>
    <row r="19" spans="3:7" ht="17.899999999999999" customHeight="1" x14ac:dyDescent="0.55000000000000004"/>
    <row r="20" spans="3:7" ht="17.899999999999999" customHeight="1" x14ac:dyDescent="0.55000000000000004"/>
    <row r="21" spans="3:7" ht="17.899999999999999" customHeight="1" x14ac:dyDescent="0.55000000000000004"/>
    <row r="22" spans="3:7" ht="17.899999999999999" customHeight="1" x14ac:dyDescent="0.55000000000000004"/>
    <row r="23" spans="3:7" ht="17.899999999999999" customHeight="1" x14ac:dyDescent="0.55000000000000004"/>
    <row r="24" spans="3:7" s="4" customFormat="1" ht="17.899999999999999" customHeight="1" x14ac:dyDescent="0.55000000000000004">
      <c r="C24" s="1"/>
      <c r="D24" s="1"/>
      <c r="E24" s="1"/>
      <c r="F24" s="3"/>
      <c r="G24" s="1"/>
    </row>
    <row r="25" spans="3:7" s="4" customFormat="1" ht="17.899999999999999" customHeight="1" x14ac:dyDescent="0.55000000000000004">
      <c r="C25" s="1"/>
      <c r="D25" s="1"/>
      <c r="E25" s="1"/>
      <c r="F25" s="3"/>
      <c r="G25" s="1"/>
    </row>
    <row r="26" spans="3:7" s="4" customFormat="1" ht="17.899999999999999" customHeight="1" x14ac:dyDescent="0.55000000000000004">
      <c r="C26" s="1"/>
      <c r="D26" s="1"/>
      <c r="E26" s="1"/>
      <c r="F26" s="3"/>
      <c r="G26" s="1"/>
    </row>
    <row r="27" spans="3:7" s="4" customFormat="1" ht="17.899999999999999" customHeight="1" x14ac:dyDescent="0.55000000000000004">
      <c r="C27" s="1"/>
      <c r="D27" s="1"/>
      <c r="E27" s="1"/>
      <c r="F27" s="3"/>
      <c r="G27" s="1"/>
    </row>
    <row r="28" spans="3:7" s="4" customFormat="1" ht="17.899999999999999" customHeight="1" x14ac:dyDescent="0.55000000000000004">
      <c r="C28" s="1"/>
      <c r="D28" s="1"/>
      <c r="E28" s="1"/>
      <c r="F28" s="3"/>
      <c r="G28" s="1"/>
    </row>
    <row r="29" spans="3:7" s="4" customFormat="1" ht="17.899999999999999" customHeight="1" x14ac:dyDescent="0.55000000000000004">
      <c r="C29" s="1"/>
      <c r="D29" s="1"/>
      <c r="E29" s="1"/>
      <c r="F29" s="3"/>
      <c r="G29" s="1"/>
    </row>
    <row r="30" spans="3:7" s="4" customFormat="1" ht="17.899999999999999" customHeight="1" x14ac:dyDescent="0.55000000000000004">
      <c r="C30" s="1"/>
      <c r="D30" s="1"/>
      <c r="E30" s="1"/>
      <c r="F30" s="3"/>
      <c r="G30" s="1"/>
    </row>
    <row r="31" spans="3:7" s="4" customFormat="1" ht="17.899999999999999" customHeight="1" x14ac:dyDescent="0.55000000000000004">
      <c r="C31" s="1"/>
      <c r="D31" s="1"/>
      <c r="E31" s="1"/>
      <c r="F31" s="3"/>
      <c r="G31" s="1"/>
    </row>
    <row r="32" spans="3:7" s="4" customFormat="1" ht="17.899999999999999" customHeight="1" x14ac:dyDescent="0.55000000000000004">
      <c r="C32" s="1"/>
      <c r="D32" s="1"/>
      <c r="E32" s="1"/>
      <c r="F32" s="3"/>
      <c r="G32" s="1"/>
    </row>
    <row r="33" spans="3:7" s="4" customFormat="1" ht="17.899999999999999" customHeight="1" x14ac:dyDescent="0.55000000000000004">
      <c r="C33" s="1"/>
      <c r="D33" s="1"/>
      <c r="E33" s="1"/>
      <c r="F33" s="3"/>
      <c r="G33" s="1"/>
    </row>
    <row r="34" spans="3:7" s="4" customFormat="1" ht="17.899999999999999" customHeight="1" x14ac:dyDescent="0.55000000000000004">
      <c r="C34" s="1"/>
      <c r="D34" s="1"/>
      <c r="E34" s="1"/>
      <c r="F34" s="3"/>
      <c r="G34" s="1"/>
    </row>
    <row r="35" spans="3:7" s="4" customFormat="1" ht="17.899999999999999" customHeight="1" x14ac:dyDescent="0.55000000000000004">
      <c r="C35" s="1"/>
      <c r="D35" s="1"/>
      <c r="E35" s="1"/>
      <c r="F35" s="3"/>
      <c r="G35" s="1"/>
    </row>
    <row r="36" spans="3:7" s="4" customFormat="1" ht="17.899999999999999" customHeight="1" x14ac:dyDescent="0.55000000000000004">
      <c r="C36" s="1"/>
      <c r="D36" s="1"/>
      <c r="E36" s="1"/>
      <c r="F36" s="3"/>
      <c r="G36" s="1"/>
    </row>
    <row r="37" spans="3:7" s="4" customFormat="1" ht="17.899999999999999" customHeight="1" x14ac:dyDescent="0.55000000000000004">
      <c r="C37" s="1"/>
      <c r="D37" s="1"/>
      <c r="E37" s="1"/>
      <c r="F37" s="3"/>
      <c r="G37" s="1"/>
    </row>
    <row r="38" spans="3:7" s="4" customFormat="1" ht="17.899999999999999" customHeight="1" x14ac:dyDescent="0.55000000000000004">
      <c r="C38" s="1"/>
      <c r="D38" s="1"/>
      <c r="E38" s="1"/>
      <c r="F38" s="3"/>
      <c r="G38" s="1"/>
    </row>
    <row r="39" spans="3:7" s="4" customFormat="1" ht="17.899999999999999" customHeight="1" x14ac:dyDescent="0.55000000000000004">
      <c r="C39" s="1"/>
      <c r="D39" s="1"/>
      <c r="E39" s="1"/>
      <c r="F39" s="3"/>
      <c r="G39" s="1"/>
    </row>
    <row r="40" spans="3:7" s="4" customFormat="1" ht="17.899999999999999" customHeight="1" x14ac:dyDescent="0.55000000000000004">
      <c r="C40" s="1"/>
      <c r="D40" s="1"/>
      <c r="E40" s="1"/>
      <c r="F40" s="3"/>
      <c r="G40" s="1"/>
    </row>
    <row r="41" spans="3:7" s="4" customFormat="1" ht="17.899999999999999" customHeight="1" x14ac:dyDescent="0.55000000000000004">
      <c r="C41" s="1"/>
      <c r="D41" s="1"/>
      <c r="E41" s="1"/>
      <c r="F41" s="3"/>
      <c r="G41" s="1"/>
    </row>
    <row r="42" spans="3:7" s="4" customFormat="1" ht="17.899999999999999" customHeight="1" x14ac:dyDescent="0.55000000000000004">
      <c r="C42" s="1"/>
      <c r="D42" s="1"/>
      <c r="E42" s="1"/>
      <c r="F42" s="3"/>
      <c r="G42" s="1"/>
    </row>
    <row r="43" spans="3:7" s="4" customFormat="1" ht="17.899999999999999" customHeight="1" x14ac:dyDescent="0.55000000000000004">
      <c r="C43" s="1"/>
      <c r="D43" s="1"/>
      <c r="E43" s="1"/>
      <c r="F43" s="3"/>
      <c r="G43" s="1"/>
    </row>
    <row r="44" spans="3:7" s="4" customFormat="1" ht="17.899999999999999" customHeight="1" x14ac:dyDescent="0.55000000000000004">
      <c r="C44" s="1"/>
      <c r="D44" s="1"/>
      <c r="E44" s="1"/>
      <c r="F44" s="3"/>
      <c r="G44" s="1"/>
    </row>
    <row r="45" spans="3:7" s="4" customFormat="1" ht="17.899999999999999" customHeight="1" x14ac:dyDescent="0.55000000000000004">
      <c r="C45" s="1"/>
      <c r="D45" s="1"/>
      <c r="E45" s="1"/>
      <c r="F45" s="3"/>
      <c r="G45" s="1"/>
    </row>
    <row r="46" spans="3:7" s="4" customFormat="1" ht="17.899999999999999" customHeight="1" x14ac:dyDescent="0.55000000000000004">
      <c r="C46" s="1"/>
      <c r="D46" s="1"/>
      <c r="E46" s="1"/>
      <c r="F46" s="3"/>
      <c r="G46" s="1"/>
    </row>
    <row r="47" spans="3:7" s="4" customFormat="1" ht="17.899999999999999" customHeight="1" x14ac:dyDescent="0.55000000000000004">
      <c r="C47" s="1"/>
      <c r="D47" s="1"/>
      <c r="E47" s="1"/>
      <c r="F47" s="3"/>
      <c r="G47" s="1"/>
    </row>
    <row r="48" spans="3:7" s="4" customFormat="1" ht="17.899999999999999" customHeight="1" x14ac:dyDescent="0.55000000000000004">
      <c r="C48" s="1"/>
      <c r="D48" s="1"/>
      <c r="E48" s="1"/>
      <c r="F48" s="3"/>
      <c r="G48" s="1"/>
    </row>
    <row r="49" spans="3:7" s="4" customFormat="1" ht="17.899999999999999" customHeight="1" x14ac:dyDescent="0.55000000000000004">
      <c r="C49" s="1"/>
      <c r="D49" s="1"/>
      <c r="E49" s="1"/>
      <c r="F49" s="3"/>
      <c r="G49" s="1"/>
    </row>
    <row r="50" spans="3:7" s="4" customFormat="1" ht="17.899999999999999" customHeight="1" x14ac:dyDescent="0.55000000000000004">
      <c r="C50" s="1"/>
      <c r="D50" s="1"/>
      <c r="E50" s="1"/>
      <c r="F50" s="3"/>
      <c r="G50" s="1"/>
    </row>
    <row r="51" spans="3:7" s="4" customFormat="1" ht="17.899999999999999" customHeight="1" x14ac:dyDescent="0.55000000000000004">
      <c r="C51" s="1"/>
      <c r="D51" s="1"/>
      <c r="E51" s="1"/>
      <c r="F51" s="3"/>
      <c r="G51" s="1"/>
    </row>
    <row r="52" spans="3:7" s="4" customFormat="1" ht="17.899999999999999" customHeight="1" x14ac:dyDescent="0.55000000000000004">
      <c r="C52" s="1"/>
      <c r="D52" s="1"/>
      <c r="E52" s="1"/>
      <c r="F52" s="3"/>
      <c r="G52" s="1"/>
    </row>
    <row r="53" spans="3:7" s="4" customFormat="1" ht="17.899999999999999" customHeight="1" x14ac:dyDescent="0.55000000000000004">
      <c r="C53" s="1"/>
      <c r="D53" s="1"/>
      <c r="E53" s="1"/>
      <c r="F53" s="3"/>
      <c r="G53" s="1"/>
    </row>
    <row r="54" spans="3:7" s="4" customFormat="1" ht="17.899999999999999" customHeight="1" x14ac:dyDescent="0.55000000000000004">
      <c r="C54" s="1"/>
      <c r="D54" s="1"/>
      <c r="E54" s="1"/>
      <c r="F54" s="3"/>
      <c r="G54" s="1"/>
    </row>
    <row r="55" spans="3:7" s="4" customFormat="1" ht="17.899999999999999" customHeight="1" x14ac:dyDescent="0.55000000000000004">
      <c r="C55" s="1"/>
      <c r="D55" s="1"/>
      <c r="E55" s="1"/>
      <c r="F55" s="3"/>
      <c r="G55" s="1"/>
    </row>
    <row r="56" spans="3:7" s="4" customFormat="1" ht="17.899999999999999" customHeight="1" x14ac:dyDescent="0.55000000000000004">
      <c r="C56" s="1"/>
      <c r="D56" s="1"/>
      <c r="E56" s="1"/>
      <c r="F56" s="3"/>
      <c r="G56" s="1"/>
    </row>
    <row r="57" spans="3:7" s="4" customFormat="1" ht="17.899999999999999" customHeight="1" x14ac:dyDescent="0.55000000000000004">
      <c r="C57" s="1"/>
      <c r="D57" s="1"/>
      <c r="E57" s="1"/>
      <c r="F57" s="3"/>
      <c r="G57" s="1"/>
    </row>
    <row r="58" spans="3:7" s="4" customFormat="1" ht="17.899999999999999" customHeight="1" x14ac:dyDescent="0.55000000000000004">
      <c r="C58" s="1"/>
      <c r="D58" s="1"/>
      <c r="E58" s="1"/>
      <c r="F58" s="3"/>
      <c r="G58" s="1"/>
    </row>
    <row r="59" spans="3:7" s="4" customFormat="1" ht="17.899999999999999" customHeight="1" x14ac:dyDescent="0.55000000000000004">
      <c r="C59" s="1"/>
      <c r="D59" s="1"/>
      <c r="E59" s="1"/>
      <c r="F59" s="3"/>
      <c r="G59" s="1"/>
    </row>
    <row r="60" spans="3:7" s="4" customFormat="1" ht="17.899999999999999" customHeight="1" x14ac:dyDescent="0.55000000000000004">
      <c r="C60" s="1"/>
      <c r="D60" s="1"/>
      <c r="E60" s="1"/>
      <c r="F60" s="3"/>
      <c r="G60" s="1"/>
    </row>
    <row r="61" spans="3:7" s="4" customFormat="1" ht="17.899999999999999" customHeight="1" x14ac:dyDescent="0.55000000000000004">
      <c r="C61" s="1"/>
      <c r="D61" s="1"/>
      <c r="E61" s="1"/>
      <c r="F61" s="3"/>
      <c r="G61" s="1"/>
    </row>
    <row r="62" spans="3:7" s="4" customFormat="1" ht="17.899999999999999" customHeight="1" x14ac:dyDescent="0.55000000000000004">
      <c r="C62" s="1"/>
      <c r="D62" s="1"/>
      <c r="E62" s="1"/>
      <c r="F62" s="3"/>
      <c r="G62" s="1"/>
    </row>
    <row r="63" spans="3:7" s="4" customFormat="1" ht="17.899999999999999" customHeight="1" x14ac:dyDescent="0.55000000000000004">
      <c r="C63" s="1"/>
      <c r="D63" s="1"/>
      <c r="E63" s="1"/>
      <c r="F63" s="3"/>
      <c r="G63" s="1"/>
    </row>
    <row r="64" spans="3:7" s="4" customFormat="1" ht="17.899999999999999" customHeight="1" x14ac:dyDescent="0.55000000000000004">
      <c r="C64" s="1"/>
      <c r="D64" s="1"/>
      <c r="E64" s="1"/>
      <c r="F64" s="3"/>
      <c r="G64" s="1"/>
    </row>
    <row r="65" spans="3:7" s="4" customFormat="1" ht="17.899999999999999" customHeight="1" x14ac:dyDescent="0.55000000000000004">
      <c r="C65" s="1"/>
      <c r="D65" s="1"/>
      <c r="E65" s="1"/>
      <c r="F65" s="3"/>
      <c r="G65" s="1"/>
    </row>
    <row r="66" spans="3:7" s="4" customFormat="1" ht="17.899999999999999" customHeight="1" x14ac:dyDescent="0.55000000000000004">
      <c r="C66" s="1"/>
      <c r="D66" s="1"/>
      <c r="E66" s="1"/>
      <c r="F66" s="3"/>
      <c r="G66" s="1"/>
    </row>
    <row r="67" spans="3:7" s="4" customFormat="1" ht="17.899999999999999" customHeight="1" x14ac:dyDescent="0.55000000000000004">
      <c r="C67" s="1"/>
      <c r="D67" s="1"/>
      <c r="E67" s="1"/>
      <c r="F67" s="3"/>
      <c r="G67" s="1"/>
    </row>
    <row r="68" spans="3:7" s="4" customFormat="1" ht="17.899999999999999" customHeight="1" x14ac:dyDescent="0.55000000000000004">
      <c r="C68" s="1"/>
      <c r="D68" s="1"/>
      <c r="E68" s="1"/>
      <c r="F68" s="3"/>
      <c r="G68" s="1"/>
    </row>
    <row r="69" spans="3:7" s="4" customFormat="1" ht="17.899999999999999" customHeight="1" x14ac:dyDescent="0.55000000000000004">
      <c r="C69" s="1"/>
      <c r="D69" s="1"/>
      <c r="E69" s="1"/>
      <c r="F69" s="3"/>
      <c r="G69" s="1"/>
    </row>
    <row r="70" spans="3:7" s="4" customFormat="1" ht="17.899999999999999" customHeight="1" x14ac:dyDescent="0.55000000000000004">
      <c r="C70" s="1"/>
      <c r="D70" s="1"/>
      <c r="E70" s="1"/>
      <c r="F70" s="3"/>
      <c r="G70" s="1"/>
    </row>
    <row r="71" spans="3:7" s="4" customFormat="1" ht="17.899999999999999" customHeight="1" x14ac:dyDescent="0.55000000000000004">
      <c r="C71" s="1"/>
      <c r="D71" s="1"/>
      <c r="E71" s="1"/>
      <c r="F71" s="3"/>
      <c r="G71" s="1"/>
    </row>
    <row r="72" spans="3:7" s="4" customFormat="1" ht="17.899999999999999" customHeight="1" x14ac:dyDescent="0.55000000000000004">
      <c r="C72" s="1"/>
      <c r="D72" s="1"/>
      <c r="E72" s="1"/>
      <c r="F72" s="3"/>
      <c r="G72" s="1"/>
    </row>
    <row r="73" spans="3:7" s="4" customFormat="1" ht="17.899999999999999" customHeight="1" x14ac:dyDescent="0.55000000000000004">
      <c r="C73" s="1"/>
      <c r="D73" s="1"/>
      <c r="E73" s="1"/>
      <c r="F73" s="3"/>
      <c r="G73" s="1"/>
    </row>
    <row r="74" spans="3:7" s="4" customFormat="1" ht="17.899999999999999" customHeight="1" x14ac:dyDescent="0.55000000000000004">
      <c r="C74" s="1"/>
      <c r="D74" s="1"/>
      <c r="E74" s="1"/>
      <c r="F74" s="3"/>
      <c r="G74" s="1"/>
    </row>
    <row r="75" spans="3:7" s="4" customFormat="1" ht="17.899999999999999" customHeight="1" x14ac:dyDescent="0.55000000000000004">
      <c r="C75" s="1"/>
      <c r="D75" s="1"/>
      <c r="E75" s="1"/>
      <c r="F75" s="3"/>
      <c r="G75" s="1"/>
    </row>
    <row r="76" spans="3:7" s="4" customFormat="1" ht="17.899999999999999" customHeight="1" x14ac:dyDescent="0.55000000000000004">
      <c r="C76" s="1"/>
      <c r="D76" s="1"/>
      <c r="E76" s="1"/>
      <c r="F76" s="3"/>
      <c r="G76" s="1"/>
    </row>
    <row r="77" spans="3:7" s="4" customFormat="1" ht="17.899999999999999" customHeight="1" x14ac:dyDescent="0.55000000000000004">
      <c r="C77" s="1"/>
      <c r="D77" s="1"/>
      <c r="E77" s="1"/>
      <c r="F77" s="3"/>
      <c r="G77" s="1"/>
    </row>
    <row r="78" spans="3:7" s="4" customFormat="1" ht="17.899999999999999" customHeight="1" x14ac:dyDescent="0.55000000000000004">
      <c r="C78" s="1"/>
      <c r="D78" s="1"/>
      <c r="E78" s="1"/>
      <c r="F78" s="3"/>
      <c r="G78" s="1"/>
    </row>
    <row r="79" spans="3:7" s="4" customFormat="1" ht="17.899999999999999" customHeight="1" x14ac:dyDescent="0.55000000000000004">
      <c r="C79" s="1"/>
      <c r="D79" s="1"/>
      <c r="E79" s="1"/>
      <c r="F79" s="3"/>
      <c r="G79" s="1"/>
    </row>
    <row r="80" spans="3:7" s="4" customFormat="1" ht="17.899999999999999" customHeight="1" x14ac:dyDescent="0.55000000000000004">
      <c r="C80" s="1"/>
      <c r="D80" s="1"/>
      <c r="E80" s="1"/>
      <c r="F80" s="3"/>
      <c r="G80" s="1"/>
    </row>
    <row r="81" spans="3:7" s="4" customFormat="1" ht="17.899999999999999" customHeight="1" x14ac:dyDescent="0.55000000000000004">
      <c r="C81" s="1"/>
      <c r="D81" s="1"/>
      <c r="E81" s="1"/>
      <c r="F81" s="3"/>
      <c r="G81" s="1"/>
    </row>
    <row r="82" spans="3:7" s="4" customFormat="1" ht="17.899999999999999" customHeight="1" x14ac:dyDescent="0.55000000000000004">
      <c r="C82" s="1"/>
      <c r="D82" s="1"/>
      <c r="E82" s="1"/>
      <c r="F82" s="3"/>
      <c r="G82" s="1"/>
    </row>
    <row r="83" spans="3:7" s="4" customFormat="1" ht="17.899999999999999" customHeight="1" x14ac:dyDescent="0.55000000000000004">
      <c r="C83" s="1"/>
      <c r="D83" s="1"/>
      <c r="E83" s="1"/>
      <c r="F83" s="3"/>
      <c r="G83" s="1"/>
    </row>
    <row r="84" spans="3:7" s="4" customFormat="1" ht="17.899999999999999" customHeight="1" x14ac:dyDescent="0.55000000000000004">
      <c r="C84" s="1"/>
      <c r="D84" s="1"/>
      <c r="E84" s="1"/>
      <c r="F84" s="3"/>
      <c r="G84" s="1"/>
    </row>
    <row r="85" spans="3:7" s="4" customFormat="1" ht="17.899999999999999" customHeight="1" x14ac:dyDescent="0.55000000000000004">
      <c r="C85" s="1"/>
      <c r="D85" s="1"/>
      <c r="E85" s="1"/>
      <c r="F85" s="3"/>
      <c r="G85" s="1"/>
    </row>
    <row r="86" spans="3:7" s="4" customFormat="1" ht="17.899999999999999" customHeight="1" x14ac:dyDescent="0.55000000000000004">
      <c r="C86" s="1"/>
      <c r="D86" s="1"/>
      <c r="E86" s="1"/>
      <c r="F86" s="3"/>
      <c r="G86" s="1"/>
    </row>
    <row r="87" spans="3:7" s="4" customFormat="1" ht="17.899999999999999" customHeight="1" x14ac:dyDescent="0.55000000000000004">
      <c r="C87" s="1"/>
      <c r="D87" s="1"/>
      <c r="E87" s="1"/>
      <c r="F87" s="3"/>
      <c r="G87" s="1"/>
    </row>
    <row r="88" spans="3:7" s="4" customFormat="1" ht="17.899999999999999" customHeight="1" x14ac:dyDescent="0.55000000000000004">
      <c r="C88" s="1"/>
      <c r="D88" s="1"/>
      <c r="E88" s="1"/>
      <c r="F88" s="3"/>
      <c r="G88" s="1"/>
    </row>
    <row r="89" spans="3:7" s="4" customFormat="1" ht="17.899999999999999" customHeight="1" x14ac:dyDescent="0.55000000000000004">
      <c r="C89" s="1"/>
      <c r="D89" s="1"/>
      <c r="E89" s="1"/>
      <c r="F89" s="3"/>
      <c r="G89" s="1"/>
    </row>
    <row r="90" spans="3:7" s="4" customFormat="1" ht="17.899999999999999" customHeight="1" x14ac:dyDescent="0.55000000000000004">
      <c r="C90" s="1"/>
      <c r="D90" s="1"/>
      <c r="E90" s="1"/>
      <c r="F90" s="3"/>
      <c r="G90" s="1"/>
    </row>
    <row r="91" spans="3:7" s="4" customFormat="1" ht="17.899999999999999" customHeight="1" x14ac:dyDescent="0.55000000000000004">
      <c r="C91" s="1"/>
      <c r="D91" s="1"/>
      <c r="E91" s="1"/>
      <c r="F91" s="3"/>
      <c r="G91" s="1"/>
    </row>
    <row r="92" spans="3:7" s="4" customFormat="1" ht="17.899999999999999" customHeight="1" x14ac:dyDescent="0.55000000000000004">
      <c r="C92" s="1"/>
      <c r="D92" s="1"/>
      <c r="E92" s="1"/>
      <c r="F92" s="3"/>
      <c r="G92" s="1"/>
    </row>
    <row r="93" spans="3:7" s="4" customFormat="1" ht="17.899999999999999" customHeight="1" x14ac:dyDescent="0.55000000000000004">
      <c r="C93" s="1"/>
      <c r="D93" s="1"/>
      <c r="E93" s="1"/>
      <c r="F93" s="3"/>
      <c r="G93" s="1"/>
    </row>
    <row r="94" spans="3:7" s="4" customFormat="1" ht="17.899999999999999" customHeight="1" x14ac:dyDescent="0.55000000000000004">
      <c r="C94" s="1"/>
      <c r="D94" s="1"/>
      <c r="E94" s="1"/>
      <c r="F94" s="3"/>
      <c r="G94" s="1"/>
    </row>
    <row r="95" spans="3:7" s="4" customFormat="1" ht="17.899999999999999" customHeight="1" x14ac:dyDescent="0.55000000000000004">
      <c r="C95" s="1"/>
      <c r="D95" s="1"/>
      <c r="E95" s="1"/>
      <c r="F95" s="3"/>
      <c r="G95" s="1"/>
    </row>
    <row r="96" spans="3:7" s="4" customFormat="1" ht="17.899999999999999" customHeight="1" x14ac:dyDescent="0.55000000000000004">
      <c r="C96" s="1"/>
      <c r="D96" s="1"/>
      <c r="E96" s="1"/>
      <c r="F96" s="3"/>
      <c r="G96" s="1"/>
    </row>
    <row r="97" spans="3:7" s="4" customFormat="1" ht="17.899999999999999" customHeight="1" x14ac:dyDescent="0.55000000000000004">
      <c r="C97" s="1"/>
      <c r="D97" s="1"/>
      <c r="E97" s="1"/>
      <c r="F97" s="3"/>
      <c r="G97" s="1"/>
    </row>
    <row r="98" spans="3:7" s="4" customFormat="1" ht="17.899999999999999" customHeight="1" x14ac:dyDescent="0.55000000000000004">
      <c r="C98" s="1"/>
      <c r="D98" s="1"/>
      <c r="E98" s="1"/>
      <c r="F98" s="3"/>
      <c r="G98" s="1"/>
    </row>
    <row r="99" spans="3:7" s="4" customFormat="1" ht="17.899999999999999" customHeight="1" x14ac:dyDescent="0.55000000000000004">
      <c r="C99" s="1"/>
      <c r="D99" s="1"/>
      <c r="E99" s="1"/>
      <c r="F99" s="3"/>
      <c r="G99" s="1"/>
    </row>
    <row r="100" spans="3:7" s="4" customFormat="1" ht="17.899999999999999" customHeight="1" x14ac:dyDescent="0.55000000000000004">
      <c r="C100" s="1"/>
      <c r="D100" s="1"/>
      <c r="E100" s="1"/>
      <c r="F100" s="3"/>
      <c r="G100" s="1"/>
    </row>
    <row r="101" spans="3:7" s="4" customFormat="1" ht="17.899999999999999" customHeight="1" x14ac:dyDescent="0.55000000000000004">
      <c r="C101" s="1"/>
      <c r="D101" s="1"/>
      <c r="E101" s="1"/>
      <c r="F101" s="3"/>
      <c r="G101" s="1"/>
    </row>
    <row r="102" spans="3:7" s="4" customFormat="1" ht="17.899999999999999" customHeight="1" x14ac:dyDescent="0.55000000000000004">
      <c r="C102" s="1"/>
      <c r="D102" s="1"/>
      <c r="E102" s="1"/>
      <c r="F102" s="3"/>
      <c r="G102" s="1"/>
    </row>
    <row r="103" spans="3:7" s="4" customFormat="1" ht="17.899999999999999" customHeight="1" x14ac:dyDescent="0.55000000000000004">
      <c r="C103" s="1"/>
      <c r="D103" s="1"/>
      <c r="E103" s="1"/>
      <c r="F103" s="3"/>
      <c r="G103" s="1"/>
    </row>
    <row r="104" spans="3:7" s="4" customFormat="1" ht="17.899999999999999" customHeight="1" x14ac:dyDescent="0.55000000000000004">
      <c r="C104" s="1"/>
      <c r="D104" s="1"/>
      <c r="E104" s="1"/>
      <c r="F104" s="3"/>
      <c r="G104" s="1"/>
    </row>
    <row r="105" spans="3:7" s="4" customFormat="1" ht="17.899999999999999" customHeight="1" x14ac:dyDescent="0.55000000000000004">
      <c r="C105" s="1"/>
      <c r="D105" s="1"/>
      <c r="E105" s="1"/>
      <c r="F105" s="3"/>
      <c r="G105" s="1"/>
    </row>
    <row r="106" spans="3:7" s="4" customFormat="1" ht="17.899999999999999" customHeight="1" x14ac:dyDescent="0.55000000000000004">
      <c r="C106" s="1"/>
      <c r="D106" s="1"/>
      <c r="E106" s="1"/>
      <c r="F106" s="3"/>
      <c r="G106" s="1"/>
    </row>
    <row r="107" spans="3:7" s="4" customFormat="1" ht="17.899999999999999" customHeight="1" x14ac:dyDescent="0.55000000000000004">
      <c r="C107" s="1"/>
      <c r="D107" s="1"/>
      <c r="E107" s="1"/>
      <c r="F107" s="3"/>
      <c r="G107" s="1"/>
    </row>
    <row r="108" spans="3:7" s="4" customFormat="1" ht="17.899999999999999" customHeight="1" x14ac:dyDescent="0.55000000000000004">
      <c r="C108" s="1"/>
      <c r="D108" s="1"/>
      <c r="E108" s="1"/>
      <c r="F108" s="3"/>
      <c r="G108" s="1"/>
    </row>
    <row r="109" spans="3:7" s="4" customFormat="1" ht="17.899999999999999" customHeight="1" x14ac:dyDescent="0.55000000000000004">
      <c r="C109" s="1"/>
      <c r="D109" s="1"/>
      <c r="E109" s="1"/>
      <c r="F109" s="3"/>
      <c r="G109" s="1"/>
    </row>
    <row r="110" spans="3:7" s="4" customFormat="1" ht="17.899999999999999" customHeight="1" x14ac:dyDescent="0.55000000000000004">
      <c r="C110" s="1"/>
      <c r="D110" s="1"/>
      <c r="E110" s="1"/>
      <c r="F110" s="3"/>
      <c r="G110" s="1"/>
    </row>
    <row r="111" spans="3:7" s="4" customFormat="1" ht="17.899999999999999" customHeight="1" x14ac:dyDescent="0.55000000000000004">
      <c r="C111" s="1"/>
      <c r="D111" s="1"/>
      <c r="E111" s="1"/>
      <c r="F111" s="3"/>
      <c r="G111" s="1"/>
    </row>
    <row r="112" spans="3:7" s="4" customFormat="1" ht="17.899999999999999" customHeight="1" x14ac:dyDescent="0.55000000000000004">
      <c r="C112" s="1"/>
      <c r="D112" s="1"/>
      <c r="E112" s="1"/>
      <c r="F112" s="3"/>
      <c r="G112" s="1"/>
    </row>
    <row r="113" spans="3:7" s="4" customFormat="1" ht="17.899999999999999" customHeight="1" x14ac:dyDescent="0.55000000000000004">
      <c r="C113" s="1"/>
      <c r="D113" s="1"/>
      <c r="E113" s="1"/>
      <c r="F113" s="3"/>
      <c r="G113" s="1"/>
    </row>
    <row r="114" spans="3:7" s="4" customFormat="1" ht="17.899999999999999" customHeight="1" x14ac:dyDescent="0.55000000000000004">
      <c r="C114" s="1"/>
      <c r="D114" s="1"/>
      <c r="E114" s="1"/>
      <c r="F114" s="3"/>
      <c r="G114" s="1"/>
    </row>
    <row r="115" spans="3:7" s="4" customFormat="1" ht="17.899999999999999" customHeight="1" x14ac:dyDescent="0.55000000000000004">
      <c r="C115" s="1"/>
      <c r="D115" s="1"/>
      <c r="E115" s="1"/>
      <c r="F115" s="3"/>
      <c r="G115" s="1"/>
    </row>
    <row r="116" spans="3:7" s="4" customFormat="1" ht="17.899999999999999" customHeight="1" x14ac:dyDescent="0.55000000000000004">
      <c r="C116" s="1"/>
      <c r="D116" s="1"/>
      <c r="E116" s="1"/>
      <c r="F116" s="3"/>
      <c r="G116" s="1"/>
    </row>
    <row r="117" spans="3:7" s="4" customFormat="1" ht="17.899999999999999" customHeight="1" x14ac:dyDescent="0.55000000000000004">
      <c r="C117" s="1"/>
      <c r="D117" s="1"/>
      <c r="E117" s="1"/>
      <c r="F117" s="3"/>
      <c r="G117" s="1"/>
    </row>
    <row r="118" spans="3:7" s="4" customFormat="1" ht="17.899999999999999" customHeight="1" x14ac:dyDescent="0.55000000000000004">
      <c r="C118" s="1"/>
      <c r="D118" s="1"/>
      <c r="E118" s="1"/>
      <c r="F118" s="3"/>
      <c r="G118" s="1"/>
    </row>
    <row r="119" spans="3:7" s="4" customFormat="1" ht="17.899999999999999" customHeight="1" x14ac:dyDescent="0.55000000000000004">
      <c r="C119" s="1"/>
      <c r="D119" s="1"/>
      <c r="E119" s="1"/>
      <c r="F119" s="3"/>
      <c r="G119" s="1"/>
    </row>
    <row r="120" spans="3:7" s="4" customFormat="1" ht="17.899999999999999" customHeight="1" x14ac:dyDescent="0.55000000000000004">
      <c r="C120" s="1"/>
      <c r="D120" s="1"/>
      <c r="E120" s="1"/>
      <c r="F120" s="3"/>
      <c r="G120" s="1"/>
    </row>
    <row r="121" spans="3:7" s="4" customFormat="1" ht="17.899999999999999" customHeight="1" x14ac:dyDescent="0.55000000000000004">
      <c r="C121" s="1"/>
      <c r="D121" s="1"/>
      <c r="E121" s="1"/>
      <c r="F121" s="3"/>
      <c r="G121" s="1"/>
    </row>
    <row r="122" spans="3:7" s="4" customFormat="1" ht="17.899999999999999" customHeight="1" x14ac:dyDescent="0.55000000000000004">
      <c r="C122" s="1"/>
      <c r="D122" s="1"/>
      <c r="E122" s="1"/>
      <c r="F122" s="3"/>
      <c r="G122" s="1"/>
    </row>
    <row r="123" spans="3:7" s="4" customFormat="1" ht="17.899999999999999" customHeight="1" x14ac:dyDescent="0.55000000000000004">
      <c r="C123" s="1"/>
      <c r="D123" s="1"/>
      <c r="E123" s="1"/>
      <c r="F123" s="3"/>
      <c r="G123" s="1"/>
    </row>
    <row r="124" spans="3:7" s="4" customFormat="1" ht="17.899999999999999" customHeight="1" x14ac:dyDescent="0.55000000000000004">
      <c r="C124" s="1"/>
      <c r="D124" s="1"/>
      <c r="E124" s="1"/>
      <c r="F124" s="3"/>
      <c r="G124" s="1"/>
    </row>
    <row r="125" spans="3:7" s="4" customFormat="1" ht="17.899999999999999" customHeight="1" x14ac:dyDescent="0.55000000000000004">
      <c r="C125" s="1"/>
      <c r="D125" s="1"/>
      <c r="E125" s="1"/>
      <c r="F125" s="3"/>
      <c r="G125" s="1"/>
    </row>
    <row r="126" spans="3:7" s="4" customFormat="1" ht="17.899999999999999" customHeight="1" x14ac:dyDescent="0.55000000000000004">
      <c r="C126" s="1"/>
      <c r="D126" s="1"/>
      <c r="E126" s="1"/>
      <c r="F126" s="3"/>
      <c r="G126" s="1"/>
    </row>
    <row r="127" spans="3:7" s="4" customFormat="1" ht="17.899999999999999" customHeight="1" x14ac:dyDescent="0.55000000000000004">
      <c r="C127" s="1"/>
      <c r="D127" s="1"/>
      <c r="E127" s="1"/>
      <c r="F127" s="3"/>
      <c r="G127" s="1"/>
    </row>
    <row r="128" spans="3:7" s="4" customFormat="1" ht="17.899999999999999" customHeight="1" x14ac:dyDescent="0.55000000000000004">
      <c r="C128" s="1"/>
      <c r="D128" s="1"/>
      <c r="E128" s="1"/>
      <c r="F128" s="3"/>
      <c r="G128" s="1"/>
    </row>
    <row r="129" spans="3:7" s="4" customFormat="1" ht="17.899999999999999" customHeight="1" x14ac:dyDescent="0.55000000000000004">
      <c r="C129" s="1"/>
      <c r="D129" s="1"/>
      <c r="E129" s="1"/>
      <c r="F129" s="3"/>
      <c r="G129" s="1"/>
    </row>
    <row r="130" spans="3:7" s="4" customFormat="1" ht="17.899999999999999" customHeight="1" x14ac:dyDescent="0.55000000000000004">
      <c r="C130" s="1"/>
      <c r="D130" s="1"/>
      <c r="E130" s="1"/>
      <c r="F130" s="3"/>
      <c r="G130" s="1"/>
    </row>
    <row r="131" spans="3:7" s="4" customFormat="1" ht="17.899999999999999" customHeight="1" x14ac:dyDescent="0.55000000000000004">
      <c r="C131" s="1"/>
      <c r="D131" s="1"/>
      <c r="E131" s="1"/>
      <c r="F131" s="3"/>
      <c r="G131" s="1"/>
    </row>
    <row r="132" spans="3:7" s="4" customFormat="1" ht="17.899999999999999" customHeight="1" x14ac:dyDescent="0.55000000000000004">
      <c r="C132" s="1"/>
      <c r="D132" s="1"/>
      <c r="E132" s="1"/>
      <c r="F132" s="3"/>
      <c r="G132" s="1"/>
    </row>
    <row r="133" spans="3:7" s="4" customFormat="1" ht="17.899999999999999" customHeight="1" x14ac:dyDescent="0.55000000000000004">
      <c r="C133" s="1"/>
      <c r="D133" s="1"/>
      <c r="E133" s="1"/>
      <c r="F133" s="3"/>
      <c r="G133" s="1"/>
    </row>
    <row r="134" spans="3:7" s="4" customFormat="1" ht="17.899999999999999" customHeight="1" x14ac:dyDescent="0.55000000000000004">
      <c r="C134" s="1"/>
      <c r="D134" s="1"/>
      <c r="E134" s="1"/>
      <c r="F134" s="3"/>
      <c r="G134" s="1"/>
    </row>
    <row r="135" spans="3:7" s="4" customFormat="1" ht="17.899999999999999" customHeight="1" x14ac:dyDescent="0.55000000000000004">
      <c r="C135" s="1"/>
      <c r="D135" s="1"/>
      <c r="E135" s="1"/>
      <c r="F135" s="3"/>
      <c r="G135" s="1"/>
    </row>
    <row r="136" spans="3:7" s="4" customFormat="1" ht="17.899999999999999" customHeight="1" x14ac:dyDescent="0.55000000000000004">
      <c r="C136" s="1"/>
      <c r="D136" s="1"/>
      <c r="E136" s="1"/>
      <c r="F136" s="3"/>
      <c r="G136" s="1"/>
    </row>
    <row r="137" spans="3:7" s="4" customFormat="1" ht="17.899999999999999" customHeight="1" x14ac:dyDescent="0.55000000000000004">
      <c r="C137" s="1"/>
      <c r="D137" s="1"/>
      <c r="E137" s="1"/>
      <c r="F137" s="3"/>
      <c r="G137" s="1"/>
    </row>
    <row r="138" spans="3:7" s="4" customFormat="1" ht="17.899999999999999" customHeight="1" x14ac:dyDescent="0.55000000000000004">
      <c r="C138" s="1"/>
      <c r="D138" s="1"/>
      <c r="E138" s="1"/>
      <c r="F138" s="3"/>
      <c r="G138" s="1"/>
    </row>
    <row r="139" spans="3:7" s="4" customFormat="1" ht="17.899999999999999" customHeight="1" x14ac:dyDescent="0.55000000000000004">
      <c r="C139" s="1"/>
      <c r="D139" s="1"/>
      <c r="E139" s="1"/>
      <c r="F139" s="3"/>
      <c r="G139" s="1"/>
    </row>
    <row r="140" spans="3:7" s="4" customFormat="1" ht="17.899999999999999" customHeight="1" x14ac:dyDescent="0.55000000000000004">
      <c r="C140" s="1"/>
      <c r="D140" s="1"/>
      <c r="E140" s="1"/>
      <c r="F140" s="3"/>
      <c r="G140" s="1"/>
    </row>
    <row r="141" spans="3:7" s="4" customFormat="1" ht="17.899999999999999" customHeight="1" x14ac:dyDescent="0.55000000000000004">
      <c r="C141" s="1"/>
      <c r="D141" s="1"/>
      <c r="E141" s="1"/>
      <c r="F141" s="3"/>
      <c r="G141" s="1"/>
    </row>
    <row r="142" spans="3:7" s="4" customFormat="1" ht="17.899999999999999" customHeight="1" x14ac:dyDescent="0.55000000000000004">
      <c r="C142" s="1"/>
      <c r="D142" s="1"/>
      <c r="E142" s="1"/>
      <c r="F142" s="3"/>
      <c r="G142" s="1"/>
    </row>
    <row r="143" spans="3:7" s="4" customFormat="1" ht="17.899999999999999" customHeight="1" x14ac:dyDescent="0.55000000000000004">
      <c r="C143" s="1"/>
      <c r="D143" s="1"/>
      <c r="E143" s="1"/>
      <c r="F143" s="3"/>
      <c r="G143" s="1"/>
    </row>
    <row r="144" spans="3:7" s="4" customFormat="1" ht="17.899999999999999" customHeight="1" x14ac:dyDescent="0.55000000000000004">
      <c r="C144" s="1"/>
      <c r="D144" s="1"/>
      <c r="E144" s="1"/>
      <c r="F144" s="3"/>
      <c r="G144" s="1"/>
    </row>
    <row r="145" spans="3:7" s="4" customFormat="1" ht="17.899999999999999" customHeight="1" x14ac:dyDescent="0.55000000000000004">
      <c r="C145" s="1"/>
      <c r="D145" s="1"/>
      <c r="E145" s="1"/>
      <c r="F145" s="3"/>
      <c r="G145" s="1"/>
    </row>
    <row r="146" spans="3:7" s="4" customFormat="1" ht="17.899999999999999" customHeight="1" x14ac:dyDescent="0.55000000000000004">
      <c r="C146" s="1"/>
      <c r="D146" s="1"/>
      <c r="E146" s="1"/>
      <c r="F146" s="3"/>
      <c r="G146" s="1"/>
    </row>
    <row r="147" spans="3:7" s="4" customFormat="1" ht="17.899999999999999" customHeight="1" x14ac:dyDescent="0.55000000000000004">
      <c r="C147" s="1"/>
      <c r="D147" s="1"/>
      <c r="E147" s="1"/>
      <c r="F147" s="3"/>
      <c r="G147" s="1"/>
    </row>
    <row r="148" spans="3:7" s="4" customFormat="1" ht="17.899999999999999" customHeight="1" x14ac:dyDescent="0.55000000000000004">
      <c r="C148" s="1"/>
      <c r="D148" s="1"/>
      <c r="E148" s="1"/>
      <c r="F148" s="3"/>
      <c r="G148" s="1"/>
    </row>
    <row r="149" spans="3:7" s="4" customFormat="1" ht="17.899999999999999" customHeight="1" x14ac:dyDescent="0.55000000000000004">
      <c r="C149" s="1"/>
      <c r="D149" s="1"/>
      <c r="E149" s="1"/>
      <c r="F149" s="3"/>
      <c r="G149" s="1"/>
    </row>
    <row r="150" spans="3:7" s="4" customFormat="1" ht="17.899999999999999" customHeight="1" x14ac:dyDescent="0.55000000000000004">
      <c r="C150" s="1"/>
      <c r="D150" s="1"/>
      <c r="E150" s="1"/>
      <c r="F150" s="3"/>
      <c r="G150" s="1"/>
    </row>
    <row r="151" spans="3:7" s="4" customFormat="1" ht="17.899999999999999" customHeight="1" x14ac:dyDescent="0.55000000000000004">
      <c r="C151" s="1"/>
      <c r="D151" s="1"/>
      <c r="E151" s="1"/>
      <c r="F151" s="3"/>
      <c r="G151" s="1"/>
    </row>
    <row r="152" spans="3:7" s="4" customFormat="1" ht="17.899999999999999" customHeight="1" x14ac:dyDescent="0.55000000000000004">
      <c r="C152" s="1"/>
      <c r="D152" s="1"/>
      <c r="E152" s="1"/>
      <c r="F152" s="3"/>
      <c r="G152" s="1"/>
    </row>
    <row r="153" spans="3:7" s="4" customFormat="1" ht="17.899999999999999" customHeight="1" x14ac:dyDescent="0.55000000000000004">
      <c r="C153" s="1"/>
      <c r="D153" s="1"/>
      <c r="E153" s="1"/>
      <c r="F153" s="3"/>
      <c r="G153" s="1"/>
    </row>
    <row r="154" spans="3:7" s="4" customFormat="1" ht="17.899999999999999" customHeight="1" x14ac:dyDescent="0.55000000000000004">
      <c r="C154" s="1"/>
      <c r="D154" s="1"/>
      <c r="E154" s="1"/>
      <c r="F154" s="3"/>
      <c r="G154" s="1"/>
    </row>
    <row r="155" spans="3:7" s="4" customFormat="1" ht="17.899999999999999" customHeight="1" x14ac:dyDescent="0.55000000000000004">
      <c r="C155" s="1"/>
      <c r="D155" s="1"/>
      <c r="E155" s="1"/>
      <c r="F155" s="3"/>
      <c r="G155" s="1"/>
    </row>
    <row r="156" spans="3:7" s="4" customFormat="1" ht="17.899999999999999" customHeight="1" x14ac:dyDescent="0.55000000000000004">
      <c r="C156" s="1"/>
      <c r="D156" s="1"/>
      <c r="E156" s="1"/>
      <c r="F156" s="3"/>
      <c r="G156" s="1"/>
    </row>
    <row r="157" spans="3:7" s="4" customFormat="1" ht="17.899999999999999" customHeight="1" x14ac:dyDescent="0.55000000000000004">
      <c r="C157" s="1"/>
      <c r="D157" s="1"/>
      <c r="E157" s="1"/>
      <c r="F157" s="3"/>
      <c r="G157" s="1"/>
    </row>
    <row r="158" spans="3:7" s="4" customFormat="1" ht="17.899999999999999" customHeight="1" x14ac:dyDescent="0.55000000000000004">
      <c r="C158" s="1"/>
      <c r="D158" s="1"/>
      <c r="E158" s="1"/>
      <c r="F158" s="3"/>
      <c r="G158" s="1"/>
    </row>
    <row r="159" spans="3:7" s="4" customFormat="1" ht="17.899999999999999" customHeight="1" x14ac:dyDescent="0.55000000000000004">
      <c r="C159" s="1"/>
      <c r="D159" s="1"/>
      <c r="E159" s="1"/>
      <c r="F159" s="3"/>
      <c r="G159" s="1"/>
    </row>
    <row r="160" spans="3:7" s="4" customFormat="1" ht="17.899999999999999" customHeight="1" x14ac:dyDescent="0.55000000000000004">
      <c r="C160" s="1"/>
      <c r="D160" s="1"/>
      <c r="E160" s="1"/>
      <c r="F160" s="3"/>
      <c r="G160" s="1"/>
    </row>
    <row r="161" spans="3:7" s="4" customFormat="1" ht="17.899999999999999" customHeight="1" x14ac:dyDescent="0.55000000000000004">
      <c r="C161" s="1"/>
      <c r="D161" s="1"/>
      <c r="E161" s="1"/>
      <c r="F161" s="3"/>
      <c r="G161" s="1"/>
    </row>
    <row r="162" spans="3:7" s="4" customFormat="1" ht="17.899999999999999" customHeight="1" x14ac:dyDescent="0.55000000000000004">
      <c r="C162" s="1"/>
      <c r="D162" s="1"/>
      <c r="E162" s="1"/>
      <c r="F162" s="3"/>
      <c r="G162" s="1"/>
    </row>
    <row r="163" spans="3:7" s="4" customFormat="1" ht="17.899999999999999" customHeight="1" x14ac:dyDescent="0.55000000000000004">
      <c r="C163" s="1"/>
      <c r="D163" s="1"/>
      <c r="E163" s="1"/>
      <c r="F163" s="3"/>
      <c r="G163" s="1"/>
    </row>
    <row r="164" spans="3:7" s="4" customFormat="1" ht="17.899999999999999" customHeight="1" x14ac:dyDescent="0.55000000000000004">
      <c r="C164" s="1"/>
      <c r="D164" s="1"/>
      <c r="E164" s="1"/>
      <c r="F164" s="3"/>
      <c r="G164" s="1"/>
    </row>
    <row r="165" spans="3:7" s="4" customFormat="1" ht="17.899999999999999" customHeight="1" x14ac:dyDescent="0.55000000000000004">
      <c r="C165" s="1"/>
      <c r="D165" s="1"/>
      <c r="E165" s="1"/>
      <c r="F165" s="3"/>
      <c r="G165" s="1"/>
    </row>
    <row r="166" spans="3:7" s="4" customFormat="1" ht="17.899999999999999" customHeight="1" x14ac:dyDescent="0.55000000000000004">
      <c r="C166" s="1"/>
      <c r="D166" s="1"/>
      <c r="E166" s="1"/>
      <c r="F166" s="3"/>
      <c r="G166" s="1"/>
    </row>
    <row r="167" spans="3:7" s="4" customFormat="1" ht="17.899999999999999" customHeight="1" x14ac:dyDescent="0.55000000000000004">
      <c r="C167" s="1"/>
      <c r="D167" s="1"/>
      <c r="E167" s="1"/>
      <c r="F167" s="3"/>
      <c r="G167" s="1"/>
    </row>
    <row r="168" spans="3:7" s="4" customFormat="1" ht="17.899999999999999" customHeight="1" x14ac:dyDescent="0.55000000000000004">
      <c r="C168" s="1"/>
      <c r="D168" s="1"/>
      <c r="E168" s="1"/>
      <c r="F168" s="3"/>
      <c r="G168" s="1"/>
    </row>
    <row r="169" spans="3:7" s="4" customFormat="1" ht="17.899999999999999" customHeight="1" x14ac:dyDescent="0.55000000000000004">
      <c r="C169" s="1"/>
      <c r="D169" s="1"/>
      <c r="E169" s="1"/>
      <c r="F169" s="3"/>
      <c r="G169" s="1"/>
    </row>
    <row r="170" spans="3:7" s="4" customFormat="1" ht="17.899999999999999" customHeight="1" x14ac:dyDescent="0.55000000000000004">
      <c r="C170" s="1"/>
      <c r="D170" s="1"/>
      <c r="E170" s="1"/>
      <c r="F170" s="3"/>
      <c r="G170" s="1"/>
    </row>
    <row r="171" spans="3:7" s="4" customFormat="1" ht="17.899999999999999" customHeight="1" x14ac:dyDescent="0.55000000000000004">
      <c r="C171" s="1"/>
      <c r="D171" s="1"/>
      <c r="E171" s="1"/>
      <c r="F171" s="3"/>
      <c r="G171" s="1"/>
    </row>
    <row r="172" spans="3:7" s="4" customFormat="1" ht="17.899999999999999" customHeight="1" x14ac:dyDescent="0.55000000000000004">
      <c r="C172" s="1"/>
      <c r="D172" s="1"/>
      <c r="E172" s="1"/>
      <c r="F172" s="3"/>
      <c r="G172" s="1"/>
    </row>
    <row r="173" spans="3:7" s="4" customFormat="1" ht="17.899999999999999" customHeight="1" x14ac:dyDescent="0.55000000000000004">
      <c r="C173" s="1"/>
      <c r="D173" s="1"/>
      <c r="E173" s="1"/>
      <c r="F173" s="3"/>
      <c r="G173" s="1"/>
    </row>
    <row r="174" spans="3:7" s="4" customFormat="1" ht="17.899999999999999" customHeight="1" x14ac:dyDescent="0.55000000000000004">
      <c r="C174" s="1"/>
      <c r="D174" s="1"/>
      <c r="E174" s="1"/>
      <c r="F174" s="3"/>
      <c r="G174" s="1"/>
    </row>
    <row r="175" spans="3:7" s="4" customFormat="1" ht="17.899999999999999" customHeight="1" x14ac:dyDescent="0.55000000000000004">
      <c r="C175" s="1"/>
      <c r="D175" s="1"/>
      <c r="E175" s="1"/>
      <c r="F175" s="3"/>
      <c r="G175" s="1"/>
    </row>
    <row r="176" spans="3:7" s="4" customFormat="1" ht="17.899999999999999" customHeight="1" x14ac:dyDescent="0.55000000000000004">
      <c r="C176" s="1"/>
      <c r="D176" s="1"/>
      <c r="E176" s="1"/>
      <c r="F176" s="3"/>
      <c r="G176" s="1"/>
    </row>
    <row r="177" spans="3:7" s="4" customFormat="1" ht="17.899999999999999" customHeight="1" x14ac:dyDescent="0.55000000000000004">
      <c r="C177" s="1"/>
      <c r="D177" s="1"/>
      <c r="E177" s="1"/>
      <c r="F177" s="3"/>
      <c r="G177" s="1"/>
    </row>
    <row r="178" spans="3:7" s="4" customFormat="1" ht="17.899999999999999" customHeight="1" x14ac:dyDescent="0.55000000000000004">
      <c r="C178" s="1"/>
      <c r="D178" s="1"/>
      <c r="E178" s="1"/>
      <c r="F178" s="3"/>
      <c r="G178" s="1"/>
    </row>
    <row r="179" spans="3:7" s="4" customFormat="1" ht="17.899999999999999" customHeight="1" x14ac:dyDescent="0.55000000000000004">
      <c r="C179" s="1"/>
      <c r="D179" s="1"/>
      <c r="E179" s="1"/>
      <c r="F179" s="3"/>
      <c r="G179" s="1"/>
    </row>
    <row r="180" spans="3:7" s="4" customFormat="1" ht="17.899999999999999" customHeight="1" x14ac:dyDescent="0.55000000000000004">
      <c r="C180" s="1"/>
      <c r="D180" s="1"/>
      <c r="E180" s="1"/>
      <c r="F180" s="3"/>
      <c r="G180" s="1"/>
    </row>
    <row r="181" spans="3:7" s="4" customFormat="1" ht="17.899999999999999" customHeight="1" x14ac:dyDescent="0.55000000000000004">
      <c r="C181" s="1"/>
      <c r="D181" s="1"/>
      <c r="E181" s="1"/>
      <c r="F181" s="3"/>
      <c r="G181" s="1"/>
    </row>
    <row r="182" spans="3:7" s="4" customFormat="1" ht="17.899999999999999" customHeight="1" x14ac:dyDescent="0.55000000000000004">
      <c r="C182" s="1"/>
      <c r="D182" s="1"/>
      <c r="E182" s="1"/>
      <c r="F182" s="3"/>
      <c r="G182" s="1"/>
    </row>
    <row r="183" spans="3:7" s="4" customFormat="1" ht="17.899999999999999" customHeight="1" x14ac:dyDescent="0.55000000000000004">
      <c r="C183" s="1"/>
      <c r="D183" s="1"/>
      <c r="E183" s="1"/>
      <c r="F183" s="3"/>
      <c r="G183" s="1"/>
    </row>
    <row r="184" spans="3:7" s="4" customFormat="1" ht="17.899999999999999" customHeight="1" x14ac:dyDescent="0.55000000000000004">
      <c r="C184" s="1"/>
      <c r="D184" s="1"/>
      <c r="E184" s="1"/>
      <c r="F184" s="3"/>
      <c r="G184" s="1"/>
    </row>
    <row r="185" spans="3:7" s="4" customFormat="1" ht="17.899999999999999" customHeight="1" x14ac:dyDescent="0.55000000000000004">
      <c r="C185" s="1"/>
      <c r="D185" s="1"/>
      <c r="E185" s="1"/>
      <c r="F185" s="3"/>
      <c r="G185" s="1"/>
    </row>
    <row r="186" spans="3:7" s="4" customFormat="1" ht="17.899999999999999" customHeight="1" x14ac:dyDescent="0.55000000000000004">
      <c r="C186" s="1"/>
      <c r="D186" s="1"/>
      <c r="E186" s="1"/>
      <c r="F186" s="3"/>
      <c r="G186" s="1"/>
    </row>
    <row r="187" spans="3:7" s="4" customFormat="1" ht="17.899999999999999" customHeight="1" x14ac:dyDescent="0.55000000000000004">
      <c r="C187" s="1"/>
      <c r="D187" s="1"/>
      <c r="E187" s="1"/>
      <c r="F187" s="3"/>
      <c r="G187" s="1"/>
    </row>
    <row r="188" spans="3:7" s="4" customFormat="1" ht="17.899999999999999" customHeight="1" x14ac:dyDescent="0.55000000000000004">
      <c r="C188" s="1"/>
      <c r="D188" s="1"/>
      <c r="E188" s="1"/>
      <c r="F188" s="3"/>
      <c r="G188" s="1"/>
    </row>
    <row r="189" spans="3:7" s="4" customFormat="1" ht="17.899999999999999" customHeight="1" x14ac:dyDescent="0.55000000000000004">
      <c r="C189" s="1"/>
      <c r="D189" s="1"/>
      <c r="E189" s="1"/>
      <c r="F189" s="3"/>
      <c r="G189" s="1"/>
    </row>
    <row r="190" spans="3:7" s="4" customFormat="1" ht="17.899999999999999" customHeight="1" x14ac:dyDescent="0.55000000000000004">
      <c r="C190" s="1"/>
      <c r="D190" s="1"/>
      <c r="E190" s="1"/>
      <c r="F190" s="3"/>
      <c r="G190" s="1"/>
    </row>
    <row r="191" spans="3:7" s="4" customFormat="1" ht="17.899999999999999" customHeight="1" x14ac:dyDescent="0.55000000000000004">
      <c r="C191" s="1"/>
      <c r="D191" s="1"/>
      <c r="E191" s="1"/>
      <c r="F191" s="3"/>
      <c r="G191" s="1"/>
    </row>
    <row r="192" spans="3:7" s="4" customFormat="1" ht="17.899999999999999" customHeight="1" x14ac:dyDescent="0.55000000000000004">
      <c r="C192" s="1"/>
      <c r="D192" s="1"/>
      <c r="E192" s="1"/>
      <c r="F192" s="3"/>
      <c r="G192" s="1"/>
    </row>
    <row r="193" spans="3:7" s="4" customFormat="1" ht="17.899999999999999" customHeight="1" x14ac:dyDescent="0.55000000000000004">
      <c r="C193" s="1"/>
      <c r="D193" s="1"/>
      <c r="E193" s="1"/>
      <c r="F193" s="3"/>
      <c r="G193" s="1"/>
    </row>
    <row r="194" spans="3:7" s="4" customFormat="1" ht="17.899999999999999" customHeight="1" x14ac:dyDescent="0.55000000000000004">
      <c r="C194" s="1"/>
      <c r="D194" s="1"/>
      <c r="E194" s="1"/>
      <c r="F194" s="3"/>
      <c r="G194" s="1"/>
    </row>
    <row r="195" spans="3:7" s="4" customFormat="1" ht="17.899999999999999" customHeight="1" x14ac:dyDescent="0.55000000000000004">
      <c r="C195" s="1"/>
      <c r="D195" s="1"/>
      <c r="E195" s="1"/>
      <c r="F195" s="3"/>
      <c r="G195" s="1"/>
    </row>
    <row r="196" spans="3:7" s="4" customFormat="1" ht="17.899999999999999" customHeight="1" x14ac:dyDescent="0.55000000000000004">
      <c r="C196" s="1"/>
      <c r="D196" s="1"/>
      <c r="E196" s="1"/>
      <c r="F196" s="3"/>
      <c r="G196" s="1"/>
    </row>
    <row r="197" spans="3:7" s="4" customFormat="1" ht="17.899999999999999" customHeight="1" x14ac:dyDescent="0.55000000000000004">
      <c r="C197" s="1"/>
      <c r="D197" s="1"/>
      <c r="E197" s="1"/>
      <c r="F197" s="3"/>
      <c r="G197" s="1"/>
    </row>
    <row r="198" spans="3:7" s="4" customFormat="1" ht="17.899999999999999" customHeight="1" x14ac:dyDescent="0.55000000000000004">
      <c r="C198" s="1"/>
      <c r="D198" s="1"/>
      <c r="E198" s="1"/>
      <c r="F198" s="3"/>
      <c r="G198" s="1"/>
    </row>
    <row r="199" spans="3:7" s="4" customFormat="1" ht="17.899999999999999" customHeight="1" x14ac:dyDescent="0.55000000000000004">
      <c r="C199" s="1"/>
      <c r="D199" s="1"/>
      <c r="E199" s="1"/>
      <c r="F199" s="3"/>
      <c r="G199" s="1"/>
    </row>
    <row r="200" spans="3:7" s="4" customFormat="1" ht="17.899999999999999" customHeight="1" x14ac:dyDescent="0.55000000000000004">
      <c r="C200" s="1"/>
      <c r="D200" s="1"/>
      <c r="E200" s="1"/>
      <c r="F200" s="3"/>
      <c r="G200" s="1"/>
    </row>
    <row r="201" spans="3:7" s="4" customFormat="1" ht="17.899999999999999" customHeight="1" x14ac:dyDescent="0.55000000000000004">
      <c r="C201" s="1"/>
      <c r="D201" s="1"/>
      <c r="E201" s="1"/>
      <c r="F201" s="3"/>
      <c r="G201" s="1"/>
    </row>
    <row r="202" spans="3:7" s="4" customFormat="1" ht="17.899999999999999" customHeight="1" x14ac:dyDescent="0.55000000000000004">
      <c r="C202" s="1"/>
      <c r="D202" s="1"/>
      <c r="E202" s="1"/>
      <c r="F202" s="3"/>
      <c r="G202" s="1"/>
    </row>
    <row r="203" spans="3:7" s="4" customFormat="1" ht="17.899999999999999" customHeight="1" x14ac:dyDescent="0.55000000000000004">
      <c r="C203" s="1"/>
      <c r="D203" s="1"/>
      <c r="E203" s="1"/>
      <c r="F203" s="3"/>
      <c r="G203" s="1"/>
    </row>
    <row r="204" spans="3:7" s="4" customFormat="1" ht="17.899999999999999" customHeight="1" x14ac:dyDescent="0.55000000000000004">
      <c r="C204" s="1"/>
      <c r="D204" s="1"/>
      <c r="E204" s="1"/>
      <c r="F204" s="3"/>
      <c r="G204" s="1"/>
    </row>
    <row r="205" spans="3:7" s="4" customFormat="1" ht="17.899999999999999" customHeight="1" x14ac:dyDescent="0.55000000000000004">
      <c r="C205" s="1"/>
      <c r="D205" s="1"/>
      <c r="E205" s="1"/>
      <c r="F205" s="3"/>
      <c r="G205" s="1"/>
    </row>
    <row r="206" spans="3:7" s="4" customFormat="1" ht="17.899999999999999" customHeight="1" x14ac:dyDescent="0.55000000000000004">
      <c r="C206" s="1"/>
      <c r="D206" s="1"/>
      <c r="E206" s="1"/>
      <c r="F206" s="3"/>
      <c r="G206" s="1"/>
    </row>
    <row r="207" spans="3:7" s="4" customFormat="1" ht="17.899999999999999" customHeight="1" x14ac:dyDescent="0.55000000000000004">
      <c r="C207" s="1"/>
      <c r="D207" s="1"/>
      <c r="E207" s="1"/>
      <c r="F207" s="3"/>
      <c r="G207" s="1"/>
    </row>
    <row r="208" spans="3:7" s="4" customFormat="1" ht="17.899999999999999" customHeight="1" x14ac:dyDescent="0.55000000000000004">
      <c r="C208" s="1"/>
      <c r="D208" s="1"/>
      <c r="E208" s="1"/>
      <c r="F208" s="3"/>
      <c r="G208" s="1"/>
    </row>
    <row r="209" spans="3:7" s="4" customFormat="1" ht="17.899999999999999" customHeight="1" x14ac:dyDescent="0.55000000000000004">
      <c r="C209" s="1"/>
      <c r="D209" s="1"/>
      <c r="E209" s="1"/>
      <c r="F209" s="3"/>
      <c r="G209" s="1"/>
    </row>
    <row r="210" spans="3:7" s="4" customFormat="1" ht="17.899999999999999" customHeight="1" x14ac:dyDescent="0.55000000000000004">
      <c r="C210" s="1"/>
      <c r="D210" s="1"/>
      <c r="E210" s="1"/>
      <c r="F210" s="3"/>
      <c r="G210" s="1"/>
    </row>
    <row r="211" spans="3:7" s="4" customFormat="1" ht="17.899999999999999" customHeight="1" x14ac:dyDescent="0.55000000000000004">
      <c r="C211" s="1"/>
      <c r="D211" s="1"/>
      <c r="E211" s="1"/>
      <c r="F211" s="3"/>
      <c r="G211" s="1"/>
    </row>
    <row r="212" spans="3:7" s="4" customFormat="1" ht="17.899999999999999" customHeight="1" x14ac:dyDescent="0.55000000000000004">
      <c r="C212" s="1"/>
      <c r="D212" s="1"/>
      <c r="E212" s="1"/>
      <c r="F212" s="3"/>
      <c r="G212" s="1"/>
    </row>
    <row r="213" spans="3:7" s="4" customFormat="1" ht="17.899999999999999" customHeight="1" x14ac:dyDescent="0.55000000000000004">
      <c r="C213" s="1"/>
      <c r="D213" s="1"/>
      <c r="E213" s="1"/>
      <c r="F213" s="3"/>
      <c r="G213" s="1"/>
    </row>
    <row r="214" spans="3:7" s="4" customFormat="1" ht="17.899999999999999" customHeight="1" x14ac:dyDescent="0.55000000000000004">
      <c r="C214" s="1"/>
      <c r="D214" s="1"/>
      <c r="E214" s="1"/>
      <c r="F214" s="3"/>
      <c r="G214" s="1"/>
    </row>
    <row r="215" spans="3:7" s="4" customFormat="1" ht="17.899999999999999" customHeight="1" x14ac:dyDescent="0.55000000000000004">
      <c r="C215" s="1"/>
      <c r="D215" s="1"/>
      <c r="E215" s="1"/>
      <c r="F215" s="3"/>
      <c r="G215" s="1"/>
    </row>
    <row r="216" spans="3:7" s="4" customFormat="1" ht="17.899999999999999" customHeight="1" x14ac:dyDescent="0.55000000000000004">
      <c r="C216" s="1"/>
      <c r="D216" s="1"/>
      <c r="E216" s="1"/>
      <c r="F216" s="3"/>
      <c r="G216" s="1"/>
    </row>
    <row r="217" spans="3:7" s="4" customFormat="1" ht="17.899999999999999" customHeight="1" x14ac:dyDescent="0.55000000000000004">
      <c r="C217" s="1"/>
      <c r="D217" s="1"/>
      <c r="E217" s="1"/>
      <c r="F217" s="3"/>
      <c r="G217" s="1"/>
    </row>
    <row r="218" spans="3:7" s="4" customFormat="1" ht="17.899999999999999" customHeight="1" x14ac:dyDescent="0.55000000000000004">
      <c r="C218" s="1"/>
      <c r="D218" s="1"/>
      <c r="E218" s="1"/>
      <c r="F218" s="3"/>
      <c r="G218" s="1"/>
    </row>
    <row r="219" spans="3:7" s="4" customFormat="1" ht="17.899999999999999" customHeight="1" x14ac:dyDescent="0.55000000000000004">
      <c r="C219" s="1"/>
      <c r="D219" s="1"/>
      <c r="E219" s="1"/>
      <c r="F219" s="3"/>
      <c r="G219" s="1"/>
    </row>
    <row r="220" spans="3:7" s="4" customFormat="1" ht="17.899999999999999" customHeight="1" x14ac:dyDescent="0.55000000000000004">
      <c r="C220" s="1"/>
      <c r="D220" s="1"/>
      <c r="E220" s="1"/>
      <c r="F220" s="3"/>
      <c r="G220" s="1"/>
    </row>
    <row r="221" spans="3:7" s="4" customFormat="1" ht="17.899999999999999" customHeight="1" x14ac:dyDescent="0.55000000000000004">
      <c r="C221" s="1"/>
      <c r="D221" s="1"/>
      <c r="E221" s="1"/>
      <c r="F221" s="3"/>
      <c r="G221" s="1"/>
    </row>
    <row r="222" spans="3:7" s="4" customFormat="1" ht="17.899999999999999" customHeight="1" x14ac:dyDescent="0.55000000000000004">
      <c r="C222" s="1"/>
      <c r="D222" s="1"/>
      <c r="E222" s="1"/>
      <c r="F222" s="3"/>
      <c r="G222" s="1"/>
    </row>
    <row r="223" spans="3:7" s="4" customFormat="1" ht="17.899999999999999" customHeight="1" x14ac:dyDescent="0.55000000000000004">
      <c r="C223" s="1"/>
      <c r="D223" s="1"/>
      <c r="E223" s="1"/>
      <c r="F223" s="3"/>
      <c r="G223" s="1"/>
    </row>
    <row r="224" spans="3:7" s="4" customFormat="1" ht="17.899999999999999" customHeight="1" x14ac:dyDescent="0.55000000000000004">
      <c r="C224" s="1"/>
      <c r="D224" s="1"/>
      <c r="E224" s="1"/>
      <c r="F224" s="3"/>
      <c r="G224" s="1"/>
    </row>
    <row r="225" spans="3:7" s="4" customFormat="1" ht="17.899999999999999" customHeight="1" x14ac:dyDescent="0.55000000000000004">
      <c r="C225" s="1"/>
      <c r="D225" s="1"/>
      <c r="E225" s="1"/>
      <c r="F225" s="3"/>
      <c r="G225" s="1"/>
    </row>
    <row r="226" spans="3:7" s="4" customFormat="1" ht="17.899999999999999" customHeight="1" x14ac:dyDescent="0.55000000000000004">
      <c r="C226" s="1"/>
      <c r="D226" s="1"/>
      <c r="E226" s="1"/>
      <c r="F226" s="3"/>
      <c r="G226" s="1"/>
    </row>
    <row r="227" spans="3:7" s="4" customFormat="1" ht="17.899999999999999" customHeight="1" x14ac:dyDescent="0.55000000000000004">
      <c r="C227" s="1"/>
      <c r="D227" s="1"/>
      <c r="E227" s="1"/>
      <c r="F227" s="3"/>
      <c r="G227" s="1"/>
    </row>
    <row r="228" spans="3:7" s="4" customFormat="1" ht="17.899999999999999" customHeight="1" x14ac:dyDescent="0.55000000000000004">
      <c r="C228" s="1"/>
      <c r="D228" s="1"/>
      <c r="E228" s="1"/>
      <c r="F228" s="3"/>
      <c r="G228" s="1"/>
    </row>
    <row r="229" spans="3:7" s="4" customFormat="1" ht="17.899999999999999" customHeight="1" x14ac:dyDescent="0.55000000000000004">
      <c r="C229" s="1"/>
      <c r="D229" s="1"/>
      <c r="E229" s="1"/>
      <c r="F229" s="3"/>
      <c r="G229" s="1"/>
    </row>
    <row r="230" spans="3:7" s="4" customFormat="1" ht="17.899999999999999" customHeight="1" x14ac:dyDescent="0.55000000000000004">
      <c r="C230" s="1"/>
      <c r="D230" s="1"/>
      <c r="E230" s="1"/>
      <c r="F230" s="3"/>
      <c r="G230" s="1"/>
    </row>
    <row r="231" spans="3:7" s="4" customFormat="1" ht="17.899999999999999" customHeight="1" x14ac:dyDescent="0.55000000000000004">
      <c r="C231" s="1"/>
      <c r="D231" s="1"/>
      <c r="E231" s="1"/>
      <c r="F231" s="3"/>
      <c r="G231" s="1"/>
    </row>
    <row r="232" spans="3:7" s="4" customFormat="1" ht="17.899999999999999" customHeight="1" x14ac:dyDescent="0.55000000000000004">
      <c r="C232" s="1"/>
      <c r="D232" s="1"/>
      <c r="E232" s="1"/>
      <c r="F232" s="3"/>
      <c r="G232" s="1"/>
    </row>
    <row r="233" spans="3:7" s="4" customFormat="1" ht="17.899999999999999" customHeight="1" x14ac:dyDescent="0.55000000000000004">
      <c r="C233" s="1"/>
      <c r="D233" s="1"/>
      <c r="E233" s="1"/>
      <c r="F233" s="3"/>
      <c r="G233" s="1"/>
    </row>
    <row r="234" spans="3:7" s="4" customFormat="1" ht="17.899999999999999" customHeight="1" x14ac:dyDescent="0.55000000000000004">
      <c r="C234" s="1"/>
      <c r="D234" s="1"/>
      <c r="E234" s="1"/>
      <c r="F234" s="3"/>
      <c r="G234" s="1"/>
    </row>
    <row r="235" spans="3:7" s="4" customFormat="1" ht="17.899999999999999" customHeight="1" x14ac:dyDescent="0.55000000000000004">
      <c r="C235" s="1"/>
      <c r="D235" s="1"/>
      <c r="E235" s="1"/>
      <c r="F235" s="3"/>
      <c r="G235" s="1"/>
    </row>
    <row r="236" spans="3:7" s="4" customFormat="1" ht="17.899999999999999" customHeight="1" x14ac:dyDescent="0.55000000000000004">
      <c r="C236" s="1"/>
      <c r="D236" s="1"/>
      <c r="E236" s="1"/>
      <c r="F236" s="3"/>
      <c r="G236" s="1"/>
    </row>
    <row r="237" spans="3:7" s="4" customFormat="1" ht="17.899999999999999" customHeight="1" x14ac:dyDescent="0.55000000000000004">
      <c r="C237" s="1"/>
      <c r="D237" s="1"/>
      <c r="E237" s="1"/>
      <c r="F237" s="3"/>
      <c r="G237" s="1"/>
    </row>
    <row r="238" spans="3:7" s="4" customFormat="1" ht="17.899999999999999" customHeight="1" x14ac:dyDescent="0.55000000000000004">
      <c r="C238" s="1"/>
      <c r="D238" s="1"/>
      <c r="E238" s="1"/>
      <c r="F238" s="3"/>
      <c r="G238" s="1"/>
    </row>
    <row r="239" spans="3:7" s="4" customFormat="1" ht="17.899999999999999" customHeight="1" x14ac:dyDescent="0.55000000000000004">
      <c r="C239" s="1"/>
      <c r="D239" s="1"/>
      <c r="E239" s="1"/>
      <c r="F239" s="3"/>
      <c r="G239" s="1"/>
    </row>
    <row r="240" spans="3:7" s="4" customFormat="1" ht="17.899999999999999" customHeight="1" x14ac:dyDescent="0.55000000000000004">
      <c r="C240" s="1"/>
      <c r="D240" s="1"/>
      <c r="E240" s="1"/>
      <c r="F240" s="3"/>
      <c r="G240" s="1"/>
    </row>
    <row r="241" spans="3:7" s="4" customFormat="1" ht="17.899999999999999" customHeight="1" x14ac:dyDescent="0.55000000000000004">
      <c r="C241" s="1"/>
      <c r="D241" s="1"/>
      <c r="E241" s="1"/>
      <c r="F241" s="3"/>
      <c r="G241" s="1"/>
    </row>
    <row r="242" spans="3:7" s="4" customFormat="1" ht="17.899999999999999" customHeight="1" x14ac:dyDescent="0.55000000000000004">
      <c r="C242" s="1"/>
      <c r="D242" s="1"/>
      <c r="E242" s="1"/>
      <c r="F242" s="3"/>
      <c r="G242" s="1"/>
    </row>
    <row r="243" spans="3:7" s="4" customFormat="1" ht="17.899999999999999" customHeight="1" x14ac:dyDescent="0.55000000000000004">
      <c r="C243" s="1"/>
      <c r="D243" s="1"/>
      <c r="E243" s="1"/>
      <c r="F243" s="3"/>
      <c r="G243" s="1"/>
    </row>
    <row r="244" spans="3:7" s="4" customFormat="1" ht="17.899999999999999" customHeight="1" x14ac:dyDescent="0.55000000000000004">
      <c r="C244" s="1"/>
      <c r="D244" s="1"/>
      <c r="E244" s="1"/>
      <c r="F244" s="3"/>
      <c r="G244" s="1"/>
    </row>
    <row r="245" spans="3:7" s="4" customFormat="1" ht="17.899999999999999" customHeight="1" x14ac:dyDescent="0.55000000000000004">
      <c r="C245" s="1"/>
      <c r="D245" s="1"/>
      <c r="E245" s="1"/>
      <c r="F245" s="3"/>
      <c r="G245" s="1"/>
    </row>
    <row r="246" spans="3:7" s="4" customFormat="1" ht="17.899999999999999" customHeight="1" x14ac:dyDescent="0.55000000000000004">
      <c r="C246" s="1"/>
      <c r="D246" s="1"/>
      <c r="E246" s="1"/>
      <c r="F246" s="3"/>
      <c r="G246" s="1"/>
    </row>
    <row r="247" spans="3:7" s="4" customFormat="1" ht="17.899999999999999" customHeight="1" x14ac:dyDescent="0.55000000000000004">
      <c r="C247" s="1"/>
      <c r="D247" s="1"/>
      <c r="E247" s="1"/>
      <c r="F247" s="3"/>
      <c r="G247" s="1"/>
    </row>
    <row r="248" spans="3:7" s="4" customFormat="1" ht="17.899999999999999" customHeight="1" x14ac:dyDescent="0.55000000000000004">
      <c r="C248" s="1"/>
      <c r="D248" s="1"/>
      <c r="E248" s="1"/>
      <c r="F248" s="3"/>
      <c r="G248" s="1"/>
    </row>
    <row r="249" spans="3:7" s="4" customFormat="1" ht="17.899999999999999" customHeight="1" x14ac:dyDescent="0.55000000000000004">
      <c r="C249" s="1"/>
      <c r="D249" s="1"/>
      <c r="E249" s="1"/>
      <c r="F249" s="3"/>
      <c r="G249" s="1"/>
    </row>
    <row r="250" spans="3:7" s="4" customFormat="1" ht="17.899999999999999" customHeight="1" x14ac:dyDescent="0.55000000000000004">
      <c r="C250" s="1"/>
      <c r="D250" s="1"/>
      <c r="E250" s="1"/>
      <c r="F250" s="3"/>
      <c r="G250" s="1"/>
    </row>
    <row r="251" spans="3:7" s="4" customFormat="1" ht="17.899999999999999" customHeight="1" x14ac:dyDescent="0.55000000000000004">
      <c r="C251" s="1"/>
      <c r="D251" s="1"/>
      <c r="E251" s="1"/>
      <c r="F251" s="3"/>
      <c r="G251" s="1"/>
    </row>
    <row r="252" spans="3:7" s="4" customFormat="1" ht="17.899999999999999" customHeight="1" x14ac:dyDescent="0.55000000000000004">
      <c r="C252" s="1"/>
      <c r="D252" s="1"/>
      <c r="E252" s="1"/>
      <c r="F252" s="3"/>
      <c r="G252" s="1"/>
    </row>
    <row r="253" spans="3:7" s="4" customFormat="1" ht="17.899999999999999" customHeight="1" x14ac:dyDescent="0.55000000000000004">
      <c r="C253" s="1"/>
      <c r="D253" s="1"/>
      <c r="E253" s="1"/>
      <c r="F253" s="3"/>
      <c r="G253" s="1"/>
    </row>
    <row r="254" spans="3:7" s="4" customFormat="1" ht="17.899999999999999" customHeight="1" x14ac:dyDescent="0.55000000000000004">
      <c r="C254" s="1"/>
      <c r="D254" s="1"/>
      <c r="E254" s="1"/>
      <c r="F254" s="3"/>
      <c r="G254" s="1"/>
    </row>
    <row r="255" spans="3:7" s="4" customFormat="1" ht="17.899999999999999" customHeight="1" x14ac:dyDescent="0.55000000000000004">
      <c r="C255" s="1"/>
      <c r="D255" s="1"/>
      <c r="E255" s="1"/>
      <c r="F255" s="3"/>
      <c r="G255" s="1"/>
    </row>
    <row r="256" spans="3:7" s="4" customFormat="1" ht="17.899999999999999" customHeight="1" x14ac:dyDescent="0.55000000000000004">
      <c r="C256" s="1"/>
      <c r="D256" s="1"/>
      <c r="E256" s="1"/>
      <c r="F256" s="3"/>
      <c r="G256" s="1"/>
    </row>
    <row r="257" spans="3:7" s="4" customFormat="1" ht="17.899999999999999" customHeight="1" x14ac:dyDescent="0.55000000000000004">
      <c r="C257" s="1"/>
      <c r="D257" s="1"/>
      <c r="E257" s="1"/>
      <c r="F257" s="3"/>
      <c r="G257" s="1"/>
    </row>
    <row r="258" spans="3:7" s="4" customFormat="1" ht="17.899999999999999" customHeight="1" x14ac:dyDescent="0.55000000000000004">
      <c r="C258" s="1"/>
      <c r="D258" s="1"/>
      <c r="E258" s="1"/>
      <c r="F258" s="3"/>
      <c r="G258" s="1"/>
    </row>
    <row r="259" spans="3:7" s="4" customFormat="1" ht="17.899999999999999" customHeight="1" x14ac:dyDescent="0.55000000000000004">
      <c r="C259" s="1"/>
      <c r="D259" s="1"/>
      <c r="E259" s="1"/>
      <c r="F259" s="3"/>
      <c r="G259" s="1"/>
    </row>
    <row r="260" spans="3:7" s="4" customFormat="1" ht="17.899999999999999" customHeight="1" x14ac:dyDescent="0.55000000000000004">
      <c r="C260" s="1"/>
      <c r="D260" s="1"/>
      <c r="E260" s="1"/>
      <c r="F260" s="3"/>
      <c r="G260" s="1"/>
    </row>
    <row r="261" spans="3:7" s="4" customFormat="1" ht="17.899999999999999" customHeight="1" x14ac:dyDescent="0.55000000000000004">
      <c r="C261" s="1"/>
      <c r="D261" s="1"/>
      <c r="E261" s="1"/>
      <c r="F261" s="3"/>
      <c r="G261" s="1"/>
    </row>
    <row r="262" spans="3:7" s="4" customFormat="1" ht="17.899999999999999" customHeight="1" x14ac:dyDescent="0.55000000000000004">
      <c r="C262" s="1"/>
      <c r="D262" s="1"/>
      <c r="E262" s="1"/>
      <c r="F262" s="3"/>
      <c r="G262" s="1"/>
    </row>
    <row r="263" spans="3:7" s="4" customFormat="1" ht="17.899999999999999" customHeight="1" x14ac:dyDescent="0.55000000000000004">
      <c r="C263" s="1"/>
      <c r="D263" s="1"/>
      <c r="E263" s="1"/>
      <c r="F263" s="3"/>
      <c r="G263" s="1"/>
    </row>
    <row r="264" spans="3:7" s="4" customFormat="1" ht="17.899999999999999" customHeight="1" x14ac:dyDescent="0.55000000000000004">
      <c r="C264" s="1"/>
      <c r="D264" s="1"/>
      <c r="E264" s="1"/>
      <c r="F264" s="3"/>
      <c r="G264" s="1"/>
    </row>
    <row r="265" spans="3:7" s="4" customFormat="1" ht="17.899999999999999" customHeight="1" x14ac:dyDescent="0.55000000000000004">
      <c r="C265" s="1"/>
      <c r="D265" s="1"/>
      <c r="E265" s="1"/>
      <c r="F265" s="3"/>
      <c r="G265" s="1"/>
    </row>
    <row r="266" spans="3:7" s="4" customFormat="1" ht="17.899999999999999" customHeight="1" x14ac:dyDescent="0.55000000000000004">
      <c r="C266" s="1"/>
      <c r="D266" s="1"/>
      <c r="E266" s="1"/>
      <c r="F266" s="3"/>
      <c r="G266" s="1"/>
    </row>
    <row r="267" spans="3:7" s="4" customFormat="1" ht="17.899999999999999" customHeight="1" x14ac:dyDescent="0.55000000000000004">
      <c r="C267" s="1"/>
      <c r="D267" s="1"/>
      <c r="E267" s="1"/>
      <c r="F267" s="3"/>
      <c r="G267" s="1"/>
    </row>
    <row r="268" spans="3:7" s="4" customFormat="1" ht="17.899999999999999" customHeight="1" x14ac:dyDescent="0.55000000000000004">
      <c r="C268" s="1"/>
      <c r="D268" s="1"/>
      <c r="E268" s="1"/>
      <c r="F268" s="3"/>
      <c r="G268" s="1"/>
    </row>
    <row r="269" spans="3:7" s="4" customFormat="1" ht="17.899999999999999" customHeight="1" x14ac:dyDescent="0.55000000000000004">
      <c r="C269" s="1"/>
      <c r="D269" s="1"/>
      <c r="E269" s="1"/>
      <c r="F269" s="3"/>
      <c r="G269" s="1"/>
    </row>
    <row r="270" spans="3:7" s="4" customFormat="1" ht="17.899999999999999" customHeight="1" x14ac:dyDescent="0.55000000000000004">
      <c r="C270" s="1"/>
      <c r="D270" s="1"/>
      <c r="E270" s="1"/>
      <c r="F270" s="3"/>
      <c r="G270" s="1"/>
    </row>
    <row r="271" spans="3:7" s="4" customFormat="1" ht="17.899999999999999" customHeight="1" x14ac:dyDescent="0.55000000000000004">
      <c r="C271" s="1"/>
      <c r="D271" s="1"/>
      <c r="E271" s="1"/>
      <c r="F271" s="3"/>
      <c r="G271" s="1"/>
    </row>
    <row r="272" spans="3:7" s="4" customFormat="1" ht="17.899999999999999" customHeight="1" x14ac:dyDescent="0.55000000000000004">
      <c r="C272" s="1"/>
      <c r="D272" s="1"/>
      <c r="E272" s="1"/>
      <c r="F272" s="3"/>
      <c r="G272" s="1"/>
    </row>
    <row r="273" spans="3:7" s="4" customFormat="1" ht="17.899999999999999" customHeight="1" x14ac:dyDescent="0.55000000000000004">
      <c r="C273" s="1"/>
      <c r="D273" s="1"/>
      <c r="E273" s="1"/>
      <c r="F273" s="3"/>
      <c r="G273" s="1"/>
    </row>
    <row r="274" spans="3:7" s="4" customFormat="1" ht="17.899999999999999" customHeight="1" x14ac:dyDescent="0.55000000000000004">
      <c r="C274" s="1"/>
      <c r="D274" s="1"/>
      <c r="E274" s="1"/>
      <c r="F274" s="3"/>
      <c r="G274" s="1"/>
    </row>
    <row r="275" spans="3:7" s="4" customFormat="1" ht="17.899999999999999" customHeight="1" x14ac:dyDescent="0.55000000000000004">
      <c r="C275" s="1"/>
      <c r="D275" s="1"/>
      <c r="E275" s="1"/>
      <c r="F275" s="3"/>
      <c r="G275" s="1"/>
    </row>
    <row r="276" spans="3:7" s="4" customFormat="1" ht="17.899999999999999" customHeight="1" x14ac:dyDescent="0.55000000000000004">
      <c r="C276" s="1"/>
      <c r="D276" s="1"/>
      <c r="E276" s="1"/>
      <c r="F276" s="3"/>
      <c r="G276" s="1"/>
    </row>
    <row r="277" spans="3:7" s="4" customFormat="1" ht="17.899999999999999" customHeight="1" x14ac:dyDescent="0.55000000000000004">
      <c r="C277" s="1"/>
      <c r="D277" s="1"/>
      <c r="E277" s="1"/>
      <c r="F277" s="3"/>
      <c r="G277" s="1"/>
    </row>
    <row r="278" spans="3:7" s="4" customFormat="1" ht="17.899999999999999" customHeight="1" x14ac:dyDescent="0.55000000000000004">
      <c r="C278" s="1"/>
      <c r="D278" s="1"/>
      <c r="E278" s="1"/>
      <c r="F278" s="3"/>
      <c r="G278" s="1"/>
    </row>
    <row r="279" spans="3:7" s="4" customFormat="1" ht="17.899999999999999" customHeight="1" x14ac:dyDescent="0.55000000000000004">
      <c r="C279" s="1"/>
      <c r="D279" s="1"/>
      <c r="E279" s="1"/>
      <c r="F279" s="3"/>
      <c r="G279" s="1"/>
    </row>
    <row r="280" spans="3:7" s="4" customFormat="1" ht="17.899999999999999" customHeight="1" x14ac:dyDescent="0.55000000000000004">
      <c r="C280" s="1"/>
      <c r="D280" s="1"/>
      <c r="E280" s="1"/>
      <c r="F280" s="3"/>
      <c r="G280" s="1"/>
    </row>
    <row r="281" spans="3:7" s="4" customFormat="1" ht="17.899999999999999" customHeight="1" x14ac:dyDescent="0.55000000000000004">
      <c r="C281" s="1"/>
      <c r="D281" s="1"/>
      <c r="E281" s="1"/>
      <c r="F281" s="3"/>
      <c r="G281" s="1"/>
    </row>
    <row r="282" spans="3:7" s="4" customFormat="1" ht="17.899999999999999" customHeight="1" x14ac:dyDescent="0.55000000000000004">
      <c r="C282" s="1"/>
      <c r="D282" s="1"/>
      <c r="E282" s="1"/>
      <c r="F282" s="3"/>
      <c r="G282" s="1"/>
    </row>
    <row r="283" spans="3:7" s="4" customFormat="1" ht="17.899999999999999" customHeight="1" x14ac:dyDescent="0.55000000000000004">
      <c r="C283" s="1"/>
      <c r="D283" s="1"/>
      <c r="E283" s="1"/>
      <c r="F283" s="3"/>
      <c r="G283" s="1"/>
    </row>
    <row r="284" spans="3:7" s="4" customFormat="1" ht="17.899999999999999" customHeight="1" x14ac:dyDescent="0.55000000000000004">
      <c r="C284" s="1"/>
      <c r="D284" s="1"/>
      <c r="E284" s="1"/>
      <c r="F284" s="3"/>
      <c r="G284" s="1"/>
    </row>
    <row r="285" spans="3:7" s="4" customFormat="1" ht="17.899999999999999" customHeight="1" x14ac:dyDescent="0.55000000000000004">
      <c r="C285" s="1"/>
      <c r="D285" s="1"/>
      <c r="E285" s="1"/>
      <c r="F285" s="3"/>
      <c r="G285" s="1"/>
    </row>
    <row r="286" spans="3:7" s="4" customFormat="1" ht="17.899999999999999" customHeight="1" x14ac:dyDescent="0.55000000000000004">
      <c r="C286" s="1"/>
      <c r="D286" s="1"/>
      <c r="E286" s="1"/>
      <c r="F286" s="3"/>
      <c r="G286" s="1"/>
    </row>
    <row r="287" spans="3:7" s="4" customFormat="1" ht="17.899999999999999" customHeight="1" x14ac:dyDescent="0.55000000000000004">
      <c r="C287" s="1"/>
      <c r="D287" s="1"/>
      <c r="E287" s="1"/>
      <c r="F287" s="3"/>
      <c r="G287" s="1"/>
    </row>
    <row r="288" spans="3:7" s="4" customFormat="1" ht="17.899999999999999" customHeight="1" x14ac:dyDescent="0.55000000000000004">
      <c r="C288" s="1"/>
      <c r="D288" s="1"/>
      <c r="E288" s="1"/>
      <c r="F288" s="3"/>
      <c r="G288" s="1"/>
    </row>
    <row r="289" spans="3:7" s="4" customFormat="1" ht="17.899999999999999" customHeight="1" x14ac:dyDescent="0.55000000000000004">
      <c r="C289" s="1"/>
      <c r="D289" s="1"/>
      <c r="E289" s="1"/>
      <c r="F289" s="3"/>
      <c r="G289" s="1"/>
    </row>
    <row r="290" spans="3:7" s="4" customFormat="1" ht="17.899999999999999" customHeight="1" x14ac:dyDescent="0.55000000000000004">
      <c r="C290" s="1"/>
      <c r="D290" s="1"/>
      <c r="E290" s="1"/>
      <c r="F290" s="3"/>
      <c r="G290" s="1"/>
    </row>
    <row r="291" spans="3:7" s="4" customFormat="1" ht="17.899999999999999" customHeight="1" x14ac:dyDescent="0.55000000000000004">
      <c r="C291" s="1"/>
      <c r="D291" s="1"/>
      <c r="E291" s="1"/>
      <c r="F291" s="3"/>
      <c r="G291" s="1"/>
    </row>
    <row r="292" spans="3:7" s="4" customFormat="1" ht="17.899999999999999" customHeight="1" x14ac:dyDescent="0.55000000000000004">
      <c r="C292" s="1"/>
      <c r="D292" s="1"/>
      <c r="E292" s="1"/>
      <c r="F292" s="3"/>
      <c r="G292" s="1"/>
    </row>
    <row r="293" spans="3:7" s="4" customFormat="1" ht="17.899999999999999" customHeight="1" x14ac:dyDescent="0.55000000000000004">
      <c r="C293" s="1"/>
      <c r="D293" s="1"/>
      <c r="E293" s="1"/>
      <c r="F293" s="3"/>
      <c r="G293" s="1"/>
    </row>
    <row r="294" spans="3:7" s="4" customFormat="1" ht="17.899999999999999" customHeight="1" x14ac:dyDescent="0.55000000000000004">
      <c r="C294" s="1"/>
      <c r="D294" s="1"/>
      <c r="E294" s="1"/>
      <c r="F294" s="3"/>
      <c r="G294" s="1"/>
    </row>
    <row r="295" spans="3:7" s="4" customFormat="1" ht="17.899999999999999" customHeight="1" x14ac:dyDescent="0.55000000000000004">
      <c r="C295" s="1"/>
      <c r="D295" s="1"/>
      <c r="E295" s="1"/>
      <c r="F295" s="3"/>
      <c r="G295" s="1"/>
    </row>
    <row r="296" spans="3:7" s="4" customFormat="1" ht="17.899999999999999" customHeight="1" x14ac:dyDescent="0.55000000000000004">
      <c r="C296" s="1"/>
      <c r="D296" s="1"/>
      <c r="E296" s="1"/>
      <c r="F296" s="3"/>
      <c r="G296" s="1"/>
    </row>
    <row r="297" spans="3:7" s="4" customFormat="1" ht="17.899999999999999" customHeight="1" x14ac:dyDescent="0.55000000000000004">
      <c r="C297" s="1"/>
      <c r="D297" s="1"/>
      <c r="E297" s="1"/>
      <c r="F297" s="3"/>
      <c r="G297" s="1"/>
    </row>
    <row r="298" spans="3:7" s="4" customFormat="1" ht="17.899999999999999" customHeight="1" x14ac:dyDescent="0.55000000000000004">
      <c r="C298" s="1"/>
      <c r="D298" s="1"/>
      <c r="E298" s="1"/>
      <c r="F298" s="3"/>
      <c r="G298" s="1"/>
    </row>
    <row r="299" spans="3:7" s="4" customFormat="1" ht="17.899999999999999" customHeight="1" x14ac:dyDescent="0.55000000000000004">
      <c r="C299" s="1"/>
      <c r="D299" s="1"/>
      <c r="E299" s="1"/>
      <c r="F299" s="3"/>
      <c r="G299" s="1"/>
    </row>
    <row r="300" spans="3:7" s="4" customFormat="1" ht="17.899999999999999" customHeight="1" x14ac:dyDescent="0.55000000000000004">
      <c r="C300" s="1"/>
      <c r="D300" s="1"/>
      <c r="E300" s="1"/>
      <c r="F300" s="3"/>
      <c r="G300" s="1"/>
    </row>
    <row r="301" spans="3:7" s="4" customFormat="1" ht="17.899999999999999" customHeight="1" x14ac:dyDescent="0.55000000000000004">
      <c r="C301" s="1"/>
      <c r="D301" s="1"/>
      <c r="E301" s="1"/>
      <c r="F301" s="3"/>
      <c r="G301" s="1"/>
    </row>
    <row r="302" spans="3:7" s="4" customFormat="1" ht="17.899999999999999" customHeight="1" x14ac:dyDescent="0.55000000000000004">
      <c r="C302" s="1"/>
      <c r="D302" s="1"/>
      <c r="E302" s="1"/>
      <c r="F302" s="3"/>
      <c r="G302" s="1"/>
    </row>
    <row r="303" spans="3:7" s="4" customFormat="1" ht="17.899999999999999" customHeight="1" x14ac:dyDescent="0.55000000000000004">
      <c r="C303" s="1"/>
      <c r="D303" s="1"/>
      <c r="E303" s="1"/>
      <c r="F303" s="3"/>
      <c r="G303" s="1"/>
    </row>
    <row r="304" spans="3:7" s="4" customFormat="1" ht="17.899999999999999" customHeight="1" x14ac:dyDescent="0.55000000000000004">
      <c r="C304" s="1"/>
      <c r="D304" s="1"/>
      <c r="E304" s="1"/>
      <c r="F304" s="3"/>
      <c r="G304" s="1"/>
    </row>
    <row r="305" spans="3:7" s="4" customFormat="1" ht="17.899999999999999" customHeight="1" x14ac:dyDescent="0.55000000000000004">
      <c r="C305" s="1"/>
      <c r="D305" s="1"/>
      <c r="E305" s="1"/>
      <c r="F305" s="3"/>
      <c r="G305" s="1"/>
    </row>
    <row r="306" spans="3:7" s="4" customFormat="1" ht="17.899999999999999" customHeight="1" x14ac:dyDescent="0.55000000000000004">
      <c r="C306" s="1"/>
      <c r="D306" s="1"/>
      <c r="E306" s="1"/>
      <c r="F306" s="3"/>
      <c r="G306" s="1"/>
    </row>
    <row r="307" spans="3:7" s="4" customFormat="1" ht="17.899999999999999" customHeight="1" x14ac:dyDescent="0.55000000000000004">
      <c r="C307" s="1"/>
      <c r="D307" s="1"/>
      <c r="E307" s="1"/>
      <c r="F307" s="3"/>
      <c r="G307" s="1"/>
    </row>
    <row r="308" spans="3:7" s="4" customFormat="1" ht="17.899999999999999" customHeight="1" x14ac:dyDescent="0.55000000000000004">
      <c r="C308" s="1"/>
      <c r="D308" s="1"/>
      <c r="E308" s="1"/>
      <c r="F308" s="3"/>
      <c r="G308" s="1"/>
    </row>
    <row r="309" spans="3:7" s="4" customFormat="1" ht="17.899999999999999" customHeight="1" x14ac:dyDescent="0.55000000000000004">
      <c r="C309" s="1"/>
      <c r="D309" s="1"/>
      <c r="E309" s="1"/>
      <c r="F309" s="3"/>
      <c r="G309" s="1"/>
    </row>
    <row r="310" spans="3:7" s="4" customFormat="1" ht="17.899999999999999" customHeight="1" x14ac:dyDescent="0.55000000000000004">
      <c r="C310" s="1"/>
      <c r="D310" s="1"/>
      <c r="E310" s="1"/>
      <c r="F310" s="3"/>
      <c r="G310" s="1"/>
    </row>
    <row r="311" spans="3:7" s="4" customFormat="1" ht="17.899999999999999" customHeight="1" x14ac:dyDescent="0.55000000000000004">
      <c r="C311" s="1"/>
      <c r="D311" s="1"/>
      <c r="E311" s="1"/>
      <c r="F311" s="3"/>
      <c r="G311" s="1"/>
    </row>
    <row r="312" spans="3:7" s="4" customFormat="1" ht="17.899999999999999" customHeight="1" x14ac:dyDescent="0.55000000000000004">
      <c r="C312" s="1"/>
      <c r="D312" s="1"/>
      <c r="E312" s="1"/>
      <c r="F312" s="3"/>
      <c r="G312" s="1"/>
    </row>
    <row r="313" spans="3:7" s="4" customFormat="1" ht="17.899999999999999" customHeight="1" x14ac:dyDescent="0.55000000000000004">
      <c r="C313" s="1"/>
      <c r="D313" s="1"/>
      <c r="E313" s="1"/>
      <c r="F313" s="3"/>
      <c r="G313" s="1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honeticPr fontId="1" type="noConversion"/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  <pageSetUpPr fitToPage="1"/>
  </sheetPr>
  <dimension ref="A1:L261"/>
  <sheetViews>
    <sheetView workbookViewId="0">
      <selection activeCell="D27" sqref="D27"/>
    </sheetView>
  </sheetViews>
  <sheetFormatPr defaultColWidth="9" defaultRowHeight="13.3" x14ac:dyDescent="0.55000000000000004"/>
  <cols>
    <col min="1" max="1" width="5" style="4" bestFit="1" customWidth="1"/>
    <col min="2" max="2" width="11.2109375" style="1" bestFit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9" style="1" customWidth="1"/>
    <col min="12" max="12" width="30.5703125" style="1" customWidth="1"/>
    <col min="13" max="16384" width="9" style="1"/>
  </cols>
  <sheetData>
    <row r="1" spans="1:12" ht="25.5" customHeight="1" thickBot="1" x14ac:dyDescent="0.6">
      <c r="A1" s="1583" t="s">
        <v>663</v>
      </c>
      <c r="B1" s="1584"/>
      <c r="C1" s="1584"/>
      <c r="D1" s="1584"/>
      <c r="E1" s="1584"/>
      <c r="F1" s="1584"/>
      <c r="G1" s="1584"/>
      <c r="H1" s="1584"/>
      <c r="I1" s="1584"/>
      <c r="J1" s="1584"/>
      <c r="K1" s="1584"/>
      <c r="L1" s="1585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586" t="s">
        <v>30</v>
      </c>
      <c r="B3" s="1588" t="s">
        <v>10</v>
      </c>
      <c r="C3" s="87" t="str">
        <f>HLOOKUP($D$3,$F$3:$J$4,2,FALSE)</f>
        <v>T220_0P6 / 0.6 kW</v>
      </c>
      <c r="D3" s="1520">
        <f>a01_Main!D4</f>
        <v>1</v>
      </c>
      <c r="E3" s="1521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587"/>
      <c r="B4" s="1589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1" customHeight="1" x14ac:dyDescent="0.55000000000000004">
      <c r="A5" s="422">
        <v>1</v>
      </c>
      <c r="B5" s="1590" t="s">
        <v>117</v>
      </c>
      <c r="C5" s="42" t="s">
        <v>118</v>
      </c>
      <c r="D5" s="152">
        <f t="shared" ref="D5:D21" si="0">HLOOKUP($D$3,$F$3:$F$926,(A5+2),FALSE)</f>
        <v>30</v>
      </c>
      <c r="E5" s="52" t="s">
        <v>1059</v>
      </c>
      <c r="F5" s="409">
        <v>30</v>
      </c>
      <c r="G5" s="403"/>
      <c r="H5" s="404"/>
      <c r="I5" s="403"/>
      <c r="J5" s="404"/>
      <c r="K5" s="405"/>
      <c r="L5" s="406" t="str">
        <f>$B$5&amp;"."&amp;C5</f>
        <v>B01SCHED.i32CntMaxForSch</v>
      </c>
    </row>
    <row r="6" spans="1:12" s="9" customFormat="1" ht="21" customHeight="1" x14ac:dyDescent="0.55000000000000004">
      <c r="A6" s="423">
        <v>2</v>
      </c>
      <c r="B6" s="1591"/>
      <c r="C6" s="7" t="s">
        <v>119</v>
      </c>
      <c r="D6" s="118">
        <f t="shared" si="0"/>
        <v>10</v>
      </c>
      <c r="E6" s="75" t="s">
        <v>1052</v>
      </c>
      <c r="F6" s="410">
        <v>10</v>
      </c>
      <c r="G6" s="18"/>
      <c r="H6" s="19"/>
      <c r="I6" s="18"/>
      <c r="J6" s="19"/>
      <c r="K6" s="48"/>
      <c r="L6" s="98" t="str">
        <f t="shared" ref="L6:L21" si="1">$B$5&amp;"."&amp;C6</f>
        <v>B01SCHED.i32CntMaxForSpdCtrl</v>
      </c>
    </row>
    <row r="7" spans="1:12" s="9" customFormat="1" ht="21" customHeight="1" x14ac:dyDescent="0.55000000000000004">
      <c r="A7" s="423">
        <v>3</v>
      </c>
      <c r="B7" s="1591"/>
      <c r="C7" s="8" t="s">
        <v>120</v>
      </c>
      <c r="D7" s="119">
        <f t="shared" si="0"/>
        <v>3</v>
      </c>
      <c r="E7" s="153" t="s">
        <v>1052</v>
      </c>
      <c r="F7" s="411">
        <v>3</v>
      </c>
      <c r="G7" s="23"/>
      <c r="H7" s="22"/>
      <c r="I7" s="23"/>
      <c r="J7" s="22"/>
      <c r="K7" s="47"/>
      <c r="L7" s="97" t="str">
        <f t="shared" si="1"/>
        <v>B01SCHED.i32CntMaxForVarGain</v>
      </c>
    </row>
    <row r="8" spans="1:12" s="9" customFormat="1" ht="21" customHeight="1" x14ac:dyDescent="0.55000000000000004">
      <c r="A8" s="423">
        <v>4</v>
      </c>
      <c r="B8" s="1591"/>
      <c r="C8" s="7" t="s">
        <v>121</v>
      </c>
      <c r="D8" s="118">
        <f t="shared" si="0"/>
        <v>1</v>
      </c>
      <c r="E8" s="75" t="s">
        <v>1052</v>
      </c>
      <c r="F8" s="410">
        <v>1</v>
      </c>
      <c r="G8" s="18"/>
      <c r="H8" s="19"/>
      <c r="I8" s="18"/>
      <c r="J8" s="19"/>
      <c r="K8" s="48"/>
      <c r="L8" s="98" t="str">
        <f t="shared" si="1"/>
        <v>B01SCHED.i32InitCntForSch</v>
      </c>
    </row>
    <row r="9" spans="1:12" s="9" customFormat="1" ht="21" customHeight="1" x14ac:dyDescent="0.55000000000000004">
      <c r="A9" s="423">
        <v>5</v>
      </c>
      <c r="B9" s="1591"/>
      <c r="C9" s="316" t="s">
        <v>123</v>
      </c>
      <c r="D9" s="119">
        <f t="shared" si="0"/>
        <v>8</v>
      </c>
      <c r="E9" s="153" t="s">
        <v>1052</v>
      </c>
      <c r="F9" s="411">
        <v>8</v>
      </c>
      <c r="G9" s="23"/>
      <c r="H9" s="22"/>
      <c r="I9" s="23"/>
      <c r="J9" s="22"/>
      <c r="K9" s="47"/>
      <c r="L9" s="97" t="str">
        <f t="shared" si="1"/>
        <v>B01SCHED.i32Every8</v>
      </c>
    </row>
    <row r="10" spans="1:12" s="4" customFormat="1" ht="17.899999999999999" customHeight="1" x14ac:dyDescent="0.55000000000000004">
      <c r="A10" s="423">
        <v>6</v>
      </c>
      <c r="B10" s="1591"/>
      <c r="C10" s="7" t="s">
        <v>265</v>
      </c>
      <c r="D10" s="1229">
        <f t="shared" si="0"/>
        <v>15000</v>
      </c>
      <c r="E10" s="1251" t="s">
        <v>1055</v>
      </c>
      <c r="F10" s="1306">
        <f>a01_Main!D9</f>
        <v>15000</v>
      </c>
      <c r="G10" s="1309"/>
      <c r="H10" s="1310"/>
      <c r="I10" s="1309"/>
      <c r="J10" s="1310"/>
      <c r="K10" s="46"/>
      <c r="L10" s="96" t="str">
        <f t="shared" si="1"/>
        <v>B01SCHED.uPrd</v>
      </c>
    </row>
    <row r="11" spans="1:12" s="4" customFormat="1" ht="17.899999999999999" customHeight="1" x14ac:dyDescent="0.55000000000000004">
      <c r="A11" s="423">
        <v>7</v>
      </c>
      <c r="B11" s="1591"/>
      <c r="C11" s="8" t="s">
        <v>266</v>
      </c>
      <c r="D11" s="119">
        <f t="shared" si="0"/>
        <v>7500</v>
      </c>
      <c r="E11" s="153" t="s">
        <v>1055</v>
      </c>
      <c r="F11" s="411">
        <f>a01_Main!D10</f>
        <v>7500</v>
      </c>
      <c r="G11" s="84"/>
      <c r="H11" s="83"/>
      <c r="I11" s="84"/>
      <c r="J11" s="83"/>
      <c r="K11" s="56"/>
      <c r="L11" s="99" t="str">
        <f t="shared" si="1"/>
        <v>B01SCHED.uPrdHalf</v>
      </c>
    </row>
    <row r="12" spans="1:12" s="4" customFormat="1" ht="17.899999999999999" customHeight="1" x14ac:dyDescent="0.55000000000000004">
      <c r="A12" s="423">
        <v>8</v>
      </c>
      <c r="B12" s="1591"/>
      <c r="C12" s="7" t="s">
        <v>269</v>
      </c>
      <c r="D12" s="1229">
        <f t="shared" si="0"/>
        <v>3750</v>
      </c>
      <c r="E12" s="1251" t="s">
        <v>1055</v>
      </c>
      <c r="F12" s="1306">
        <f>a01_Main!D11</f>
        <v>3750</v>
      </c>
      <c r="G12" s="1225"/>
      <c r="H12" s="1226"/>
      <c r="I12" s="1225"/>
      <c r="J12" s="1226"/>
      <c r="K12" s="48"/>
      <c r="L12" s="98" t="str">
        <f t="shared" si="1"/>
        <v>B01SCHED.uPrdQuter</v>
      </c>
    </row>
    <row r="13" spans="1:12" s="4" customFormat="1" ht="17.899999999999999" customHeight="1" x14ac:dyDescent="0.55000000000000004">
      <c r="A13" s="423">
        <v>9</v>
      </c>
      <c r="B13" s="1591"/>
      <c r="C13" s="8" t="s">
        <v>267</v>
      </c>
      <c r="D13" s="119">
        <f t="shared" si="0"/>
        <v>50</v>
      </c>
      <c r="E13" s="153" t="s">
        <v>1055</v>
      </c>
      <c r="F13" s="411">
        <f>a01_Main!D12</f>
        <v>50</v>
      </c>
      <c r="G13" s="23"/>
      <c r="H13" s="22"/>
      <c r="I13" s="23"/>
      <c r="J13" s="22"/>
      <c r="K13" s="47"/>
      <c r="L13" s="97" t="str">
        <f t="shared" si="1"/>
        <v>B01SCHED.uPrdSOC</v>
      </c>
    </row>
    <row r="14" spans="1:12" s="4" customFormat="1" ht="17.25" customHeight="1" x14ac:dyDescent="0.55000000000000004">
      <c r="A14" s="423">
        <v>10</v>
      </c>
      <c r="B14" s="1591"/>
      <c r="C14" s="7" t="s">
        <v>268</v>
      </c>
      <c r="D14" s="1229">
        <f t="shared" si="0"/>
        <v>1020</v>
      </c>
      <c r="E14" s="1251" t="s">
        <v>1055</v>
      </c>
      <c r="F14" s="1306">
        <f>a01_Main!D13</f>
        <v>1020</v>
      </c>
      <c r="G14" s="1225"/>
      <c r="H14" s="1226"/>
      <c r="I14" s="1225"/>
      <c r="J14" s="1226"/>
      <c r="K14" s="48"/>
      <c r="L14" s="98" t="str">
        <f t="shared" si="1"/>
        <v>B01SCHED.uPrdDeadTime</v>
      </c>
    </row>
    <row r="15" spans="1:12" s="4" customFormat="1" ht="17.899999999999999" customHeight="1" x14ac:dyDescent="0.55000000000000004">
      <c r="A15" s="423">
        <v>11</v>
      </c>
      <c r="B15" s="1591"/>
      <c r="C15" s="8" t="s">
        <v>277</v>
      </c>
      <c r="D15" s="119">
        <f t="shared" si="0"/>
        <v>10000</v>
      </c>
      <c r="E15" s="153" t="s">
        <v>1053</v>
      </c>
      <c r="F15" s="411">
        <f>a01_Main!D7</f>
        <v>10000</v>
      </c>
      <c r="G15" s="23"/>
      <c r="H15" s="22"/>
      <c r="I15" s="23"/>
      <c r="J15" s="22"/>
      <c r="K15" s="47"/>
      <c r="L15" s="97" t="str">
        <f t="shared" si="1"/>
        <v>B01SCHED.sFreq</v>
      </c>
    </row>
    <row r="16" spans="1:12" s="4" customFormat="1" ht="17.25" customHeight="1" x14ac:dyDescent="0.55000000000000004">
      <c r="A16" s="423">
        <v>12</v>
      </c>
      <c r="B16" s="1591"/>
      <c r="C16" s="7" t="s">
        <v>278</v>
      </c>
      <c r="D16" s="1307">
        <f t="shared" si="0"/>
        <v>1E-4</v>
      </c>
      <c r="E16" s="1251" t="s">
        <v>1053</v>
      </c>
      <c r="F16" s="1308">
        <f>1/F15</f>
        <v>1E-4</v>
      </c>
      <c r="G16" s="1225"/>
      <c r="H16" s="1226"/>
      <c r="I16" s="1225"/>
      <c r="J16" s="1226"/>
      <c r="K16" s="48"/>
      <c r="L16" s="98" t="str">
        <f t="shared" si="1"/>
        <v>B01SCHED.sTime</v>
      </c>
    </row>
    <row r="17" spans="1:12" s="4" customFormat="1" ht="17.25" customHeight="1" x14ac:dyDescent="0.55000000000000004">
      <c r="A17" s="423">
        <v>13</v>
      </c>
      <c r="B17" s="1591"/>
      <c r="C17" s="8" t="s">
        <v>279</v>
      </c>
      <c r="D17" s="55">
        <f t="shared" si="0"/>
        <v>2.0000000000000001E-4</v>
      </c>
      <c r="E17" s="153" t="s">
        <v>1053</v>
      </c>
      <c r="F17" s="1305">
        <f>F16*2</f>
        <v>2.0000000000000001E-4</v>
      </c>
      <c r="G17" s="23"/>
      <c r="H17" s="22"/>
      <c r="I17" s="23"/>
      <c r="J17" s="22"/>
      <c r="K17" s="47"/>
      <c r="L17" s="97" t="str">
        <f t="shared" si="1"/>
        <v>B01SCHED.sTime2</v>
      </c>
    </row>
    <row r="18" spans="1:12" s="4" customFormat="1" ht="17.25" customHeight="1" x14ac:dyDescent="0.55000000000000004">
      <c r="A18" s="423">
        <v>14</v>
      </c>
      <c r="B18" s="1591"/>
      <c r="C18" s="7" t="s">
        <v>122</v>
      </c>
      <c r="D18" s="1307">
        <f t="shared" si="0"/>
        <v>1E-3</v>
      </c>
      <c r="E18" s="1251" t="s">
        <v>1053</v>
      </c>
      <c r="F18" s="1308">
        <f>F16*10</f>
        <v>1E-3</v>
      </c>
      <c r="G18" s="1225"/>
      <c r="H18" s="1226"/>
      <c r="I18" s="1225"/>
      <c r="J18" s="1226"/>
      <c r="K18" s="48"/>
      <c r="L18" s="98" t="str">
        <f t="shared" si="1"/>
        <v>B01SCHED.sOutloopTime</v>
      </c>
    </row>
    <row r="19" spans="1:12" s="4" customFormat="1" ht="17.149999999999999" customHeight="1" x14ac:dyDescent="0.55000000000000004">
      <c r="A19" s="423">
        <v>15</v>
      </c>
      <c r="B19" s="1591"/>
      <c r="C19" s="8" t="s">
        <v>1319</v>
      </c>
      <c r="D19" s="55">
        <f t="shared" si="0"/>
        <v>3.0000000000000001E-3</v>
      </c>
      <c r="E19" s="153" t="s">
        <v>1053</v>
      </c>
      <c r="F19" s="1408">
        <f>F16*30</f>
        <v>3.0000000000000001E-3</v>
      </c>
      <c r="G19" s="23"/>
      <c r="H19" s="22"/>
      <c r="I19" s="23"/>
      <c r="J19" s="22"/>
      <c r="K19" s="47"/>
      <c r="L19" s="97" t="str">
        <f t="shared" si="1"/>
        <v>B01SCHED.sTimePstCtrl</v>
      </c>
    </row>
    <row r="20" spans="1:12" s="4" customFormat="1" ht="17.149999999999999" customHeight="1" x14ac:dyDescent="0.55000000000000004">
      <c r="A20" s="423">
        <v>16</v>
      </c>
      <c r="B20" s="1591"/>
      <c r="C20" s="7" t="s">
        <v>1330</v>
      </c>
      <c r="D20" s="1307">
        <f t="shared" ref="D20" si="2">HLOOKUP($D$3,$F$3:$F$926,(A20+2),FALSE)</f>
        <v>333.33333333333331</v>
      </c>
      <c r="E20" s="1251" t="s">
        <v>1053</v>
      </c>
      <c r="F20" s="1308">
        <f>1/F19</f>
        <v>333.33333333333331</v>
      </c>
      <c r="G20" s="1225"/>
      <c r="H20" s="1226"/>
      <c r="I20" s="1225"/>
      <c r="J20" s="1226"/>
      <c r="K20" s="48"/>
      <c r="L20" s="98" t="str">
        <f t="shared" ref="L20" si="3">$B$5&amp;"."&amp;C20</f>
        <v>B01SCHED.sInvTimePstCtrl</v>
      </c>
    </row>
    <row r="21" spans="1:12" s="4" customFormat="1" ht="17.25" customHeight="1" thickBot="1" x14ac:dyDescent="0.6">
      <c r="A21" s="425">
        <v>17</v>
      </c>
      <c r="B21" s="1592"/>
      <c r="C21" s="74" t="s">
        <v>280</v>
      </c>
      <c r="D21" s="1425">
        <f t="shared" si="0"/>
        <v>131071</v>
      </c>
      <c r="E21" s="1178" t="s">
        <v>1057</v>
      </c>
      <c r="F21" s="1426">
        <f>a01_Main!D6</f>
        <v>131071</v>
      </c>
      <c r="G21" s="510"/>
      <c r="H21" s="511"/>
      <c r="I21" s="510"/>
      <c r="J21" s="511"/>
      <c r="K21" s="1427"/>
      <c r="L21" s="1428" t="str">
        <f t="shared" si="1"/>
        <v>B01SCHED.u32MaxEncCnt</v>
      </c>
    </row>
    <row r="22" spans="1:12" s="4" customFormat="1" ht="17.899999999999999" customHeight="1" x14ac:dyDescent="0.55000000000000004">
      <c r="B22" s="1"/>
      <c r="C22" s="1"/>
      <c r="D22" s="3"/>
      <c r="F22" s="3"/>
      <c r="G22" s="3"/>
      <c r="H22" s="3"/>
      <c r="I22" s="3"/>
      <c r="J22" s="3"/>
      <c r="K22" s="1"/>
      <c r="L22" s="1"/>
    </row>
    <row r="23" spans="1:12" s="4" customFormat="1" ht="17.899999999999999" customHeight="1" x14ac:dyDescent="0.55000000000000004">
      <c r="B23" s="1"/>
      <c r="C23" s="1"/>
      <c r="D23" s="3"/>
      <c r="F23" s="3"/>
      <c r="G23" s="3"/>
      <c r="H23" s="3"/>
      <c r="I23" s="3"/>
      <c r="J23" s="3"/>
      <c r="K23" s="1"/>
      <c r="L23" s="1"/>
    </row>
    <row r="24" spans="1:12" s="4" customFormat="1" ht="17.899999999999999" customHeight="1" x14ac:dyDescent="0.55000000000000004">
      <c r="B24" s="1"/>
      <c r="C24" s="1"/>
      <c r="D24" s="3"/>
      <c r="F24" s="3"/>
      <c r="G24" s="3"/>
      <c r="H24" s="3"/>
      <c r="I24" s="3"/>
      <c r="J24" s="3"/>
      <c r="K24" s="1"/>
      <c r="L24" s="1"/>
    </row>
    <row r="25" spans="1:12" s="4" customFormat="1" ht="17.899999999999999" customHeight="1" x14ac:dyDescent="0.55000000000000004">
      <c r="B25" s="1"/>
      <c r="C25" s="1"/>
      <c r="D25" s="3"/>
      <c r="F25" s="3"/>
      <c r="G25" s="3"/>
      <c r="H25" s="3"/>
      <c r="I25" s="3"/>
      <c r="J25" s="3"/>
      <c r="K25" s="1"/>
      <c r="L25" s="1"/>
    </row>
    <row r="26" spans="1:12" s="4" customFormat="1" ht="17.899999999999999" customHeight="1" x14ac:dyDescent="0.55000000000000004">
      <c r="B26" s="1"/>
      <c r="C26" s="1"/>
      <c r="D26" s="3"/>
      <c r="F26" s="3"/>
      <c r="G26" s="3"/>
      <c r="H26" s="3"/>
      <c r="I26" s="3"/>
      <c r="J26" s="3"/>
      <c r="K26" s="1"/>
      <c r="L26" s="1"/>
    </row>
    <row r="27" spans="1:12" s="4" customFormat="1" ht="17.899999999999999" customHeight="1" x14ac:dyDescent="0.55000000000000004">
      <c r="B27" s="1"/>
      <c r="C27" s="1"/>
      <c r="D27" s="3"/>
      <c r="F27" s="3"/>
      <c r="G27" s="3"/>
      <c r="H27" s="3"/>
      <c r="I27" s="3"/>
      <c r="J27" s="3"/>
      <c r="K27" s="1"/>
      <c r="L27" s="1"/>
    </row>
    <row r="28" spans="1:12" s="4" customFormat="1" ht="17.899999999999999" customHeight="1" x14ac:dyDescent="0.55000000000000004">
      <c r="B28" s="1"/>
      <c r="C28" s="1"/>
      <c r="D28" s="3"/>
      <c r="F28" s="3"/>
      <c r="G28" s="3"/>
      <c r="H28" s="3"/>
      <c r="I28" s="3"/>
      <c r="J28" s="3"/>
      <c r="K28" s="1"/>
      <c r="L28" s="1"/>
    </row>
    <row r="29" spans="1:12" s="4" customFormat="1" ht="17.899999999999999" customHeight="1" x14ac:dyDescent="0.55000000000000004">
      <c r="B29" s="1"/>
      <c r="C29" s="1"/>
      <c r="D29" s="3"/>
      <c r="F29" s="3"/>
      <c r="G29" s="3"/>
      <c r="H29" s="3"/>
      <c r="I29" s="3"/>
      <c r="J29" s="3"/>
      <c r="K29" s="1"/>
      <c r="L29" s="1"/>
    </row>
    <row r="30" spans="1:12" s="4" customFormat="1" ht="17.899999999999999" customHeight="1" x14ac:dyDescent="0.55000000000000004">
      <c r="B30" s="1"/>
      <c r="C30" s="1"/>
      <c r="D30" s="3"/>
      <c r="F30" s="3"/>
      <c r="G30" s="3"/>
      <c r="H30" s="3"/>
      <c r="I30" s="3"/>
      <c r="J30" s="3"/>
      <c r="K30" s="1"/>
      <c r="L30" s="1"/>
    </row>
    <row r="31" spans="1:12" s="4" customFormat="1" ht="17.899999999999999" customHeight="1" x14ac:dyDescent="0.55000000000000004">
      <c r="B31" s="1"/>
      <c r="C31" s="1"/>
      <c r="D31" s="3"/>
      <c r="F31" s="3"/>
      <c r="G31" s="3"/>
      <c r="H31" s="3"/>
      <c r="I31" s="3"/>
      <c r="J31" s="3"/>
      <c r="K31" s="1"/>
      <c r="L31" s="1"/>
    </row>
    <row r="32" spans="1:12" s="4" customFormat="1" ht="17.899999999999999" customHeight="1" x14ac:dyDescent="0.55000000000000004">
      <c r="B32" s="1"/>
      <c r="C32" s="1"/>
      <c r="D32" s="3"/>
      <c r="F32" s="3"/>
      <c r="G32" s="3"/>
      <c r="H32" s="3"/>
      <c r="I32" s="3"/>
      <c r="J32" s="3"/>
      <c r="K32" s="1"/>
      <c r="L32" s="1"/>
    </row>
    <row r="33" spans="2:12" s="4" customFormat="1" ht="17.899999999999999" customHeight="1" x14ac:dyDescent="0.55000000000000004">
      <c r="B33" s="1"/>
      <c r="C33" s="1"/>
      <c r="D33" s="3"/>
      <c r="F33" s="3"/>
      <c r="G33" s="3"/>
      <c r="H33" s="3"/>
      <c r="I33" s="3"/>
      <c r="J33" s="3"/>
      <c r="K33" s="1"/>
      <c r="L33" s="1"/>
    </row>
    <row r="34" spans="2:12" s="4" customFormat="1" ht="17.899999999999999" customHeight="1" x14ac:dyDescent="0.55000000000000004">
      <c r="B34" s="1"/>
      <c r="C34" s="1"/>
      <c r="D34" s="3"/>
      <c r="F34" s="3"/>
      <c r="G34" s="3"/>
      <c r="H34" s="3"/>
      <c r="I34" s="3"/>
      <c r="J34" s="3"/>
      <c r="K34" s="1"/>
      <c r="L34" s="1"/>
    </row>
    <row r="35" spans="2:12" s="4" customFormat="1" ht="17.899999999999999" customHeight="1" x14ac:dyDescent="0.55000000000000004">
      <c r="B35" s="1"/>
      <c r="C35" s="1"/>
      <c r="D35" s="3"/>
      <c r="F35" s="3"/>
      <c r="G35" s="3"/>
      <c r="H35" s="3"/>
      <c r="I35" s="3"/>
      <c r="J35" s="3"/>
      <c r="K35" s="1"/>
      <c r="L35" s="1"/>
    </row>
    <row r="36" spans="2:12" s="4" customFormat="1" ht="17.899999999999999" customHeight="1" x14ac:dyDescent="0.55000000000000004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2:12" s="4" customFormat="1" ht="17.899999999999999" customHeight="1" x14ac:dyDescent="0.55000000000000004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2:12" s="4" customFormat="1" ht="17.899999999999999" customHeight="1" x14ac:dyDescent="0.55000000000000004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2:12" s="4" customFormat="1" ht="17.899999999999999" customHeight="1" x14ac:dyDescent="0.55000000000000004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2:12" s="4" customFormat="1" ht="17.899999999999999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2:12" s="4" customFormat="1" ht="17.899999999999999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2:12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2:12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2:12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2:12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2:12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2:12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2:12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</row>
  </sheetData>
  <sheetProtection formatCells="0" formatColumns="0" formatRows="0" insertColumns="0" insertRows="0" insertHyperlinks="0" deleteColumns="0" deleteRows="0" sort="0" autoFilter="0" pivotTables="0"/>
  <mergeCells count="5">
    <mergeCell ref="A1:L1"/>
    <mergeCell ref="A3:A4"/>
    <mergeCell ref="B3:B4"/>
    <mergeCell ref="D3:E3"/>
    <mergeCell ref="B5:B21"/>
  </mergeCells>
  <phoneticPr fontId="1" type="noConversion"/>
  <conditionalFormatting sqref="F5:F19 F21">
    <cfRule type="expression" dxfId="82" priority="11">
      <formula>$D$3=$F$3</formula>
    </cfRule>
  </conditionalFormatting>
  <conditionalFormatting sqref="G5:G19 G21">
    <cfRule type="expression" dxfId="81" priority="41">
      <formula>$D$3=$G$3</formula>
    </cfRule>
  </conditionalFormatting>
  <conditionalFormatting sqref="H5:H19 H21">
    <cfRule type="expression" dxfId="80" priority="40">
      <formula>$D$3=$H$3</formula>
    </cfRule>
  </conditionalFormatting>
  <conditionalFormatting sqref="I5:I19 I21">
    <cfRule type="expression" dxfId="79" priority="39">
      <formula>$D$3=$I$3</formula>
    </cfRule>
  </conditionalFormatting>
  <conditionalFormatting sqref="J5:J19 J21">
    <cfRule type="expression" dxfId="78" priority="38">
      <formula>$D$3=$J$3</formula>
    </cfRule>
  </conditionalFormatting>
  <conditionalFormatting sqref="F20">
    <cfRule type="expression" dxfId="77" priority="1">
      <formula>$D$3=$F$3</formula>
    </cfRule>
  </conditionalFormatting>
  <conditionalFormatting sqref="G20">
    <cfRule type="expression" dxfId="76" priority="5">
      <formula>$D$3=$G$3</formula>
    </cfRule>
  </conditionalFormatting>
  <conditionalFormatting sqref="H20">
    <cfRule type="expression" dxfId="75" priority="4">
      <formula>$D$3=$H$3</formula>
    </cfRule>
  </conditionalFormatting>
  <conditionalFormatting sqref="I20">
    <cfRule type="expression" dxfId="74" priority="3">
      <formula>$D$3=$I$3</formula>
    </cfRule>
  </conditionalFormatting>
  <conditionalFormatting sqref="J20">
    <cfRule type="expression" dxfId="73" priority="2">
      <formula>$D$3=$J$3</formula>
    </cfRule>
  </conditionalFormatting>
  <dataValidations count="1">
    <dataValidation type="list" allowBlank="1" showInputMessage="1" showErrorMessage="1" sqref="E5:E21" xr:uid="{00000000-0002-0000-04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1975-6131-46B0-B764-F9C21E724778}">
  <sheetPr>
    <tabColor theme="8" tint="0.59999389629810485"/>
    <pageSetUpPr fitToPage="1"/>
  </sheetPr>
  <dimension ref="A1:O25"/>
  <sheetViews>
    <sheetView workbookViewId="0">
      <selection activeCell="F17" sqref="F17"/>
    </sheetView>
  </sheetViews>
  <sheetFormatPr defaultColWidth="9" defaultRowHeight="13.3" x14ac:dyDescent="0.55000000000000004"/>
  <cols>
    <col min="1" max="1" width="7.7109375" style="543" customWidth="1"/>
    <col min="2" max="2" width="10.7109375" style="543" customWidth="1"/>
    <col min="3" max="3" width="23.7109375" style="543" customWidth="1"/>
    <col min="4" max="4" width="12.5703125" style="544" customWidth="1"/>
    <col min="5" max="5" width="7.92578125" style="545" customWidth="1"/>
    <col min="6" max="6" width="17.7109375" style="544" customWidth="1"/>
    <col min="7" max="10" width="20.5703125" style="544" hidden="1" customWidth="1"/>
    <col min="11" max="11" width="43.0703125" style="543" customWidth="1"/>
    <col min="12" max="12" width="29.2109375" style="543" customWidth="1"/>
    <col min="13" max="16384" width="9" style="543"/>
  </cols>
  <sheetData>
    <row r="1" spans="1:12" ht="29.25" customHeight="1" x14ac:dyDescent="0.55000000000000004">
      <c r="A1" s="1529" t="s">
        <v>402</v>
      </c>
      <c r="B1" s="1529"/>
      <c r="C1" s="1529"/>
      <c r="D1" s="1529"/>
      <c r="E1" s="1529"/>
      <c r="F1" s="1529"/>
      <c r="G1" s="1529"/>
      <c r="H1" s="1529"/>
      <c r="I1" s="1529"/>
      <c r="J1" s="1529"/>
      <c r="K1" s="1529"/>
      <c r="L1" s="1529"/>
    </row>
    <row r="2" spans="1:12" ht="7.5" customHeight="1" thickBot="1" x14ac:dyDescent="0.6"/>
    <row r="3" spans="1:12" s="546" customFormat="1" ht="23.25" customHeight="1" thickBot="1" x14ac:dyDescent="0.6">
      <c r="A3" s="1602" t="s">
        <v>30</v>
      </c>
      <c r="B3" s="1604" t="s">
        <v>10</v>
      </c>
      <c r="C3" s="611" t="str">
        <f>HLOOKUP($D$3,$F$3:$J$4,2,FALSE)</f>
        <v>T220_0P6 / 0.6 kW</v>
      </c>
      <c r="D3" s="1606">
        <v>1</v>
      </c>
      <c r="E3" s="1607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1608" t="s">
        <v>7</v>
      </c>
      <c r="L3" s="1608" t="s">
        <v>203</v>
      </c>
    </row>
    <row r="4" spans="1:12" s="546" customFormat="1" ht="23.25" customHeight="1" thickBot="1" x14ac:dyDescent="0.6">
      <c r="A4" s="1603"/>
      <c r="B4" s="1605"/>
      <c r="C4" s="612" t="s">
        <v>12</v>
      </c>
      <c r="D4" s="613" t="s">
        <v>1</v>
      </c>
      <c r="E4" s="613" t="s">
        <v>11</v>
      </c>
      <c r="F4" s="600" t="str">
        <f>a01_Main!I4&amp;" / "&amp;a01_Main!J4</f>
        <v>T220_0P6 / 0.6 kW</v>
      </c>
      <c r="G4" s="614" t="str">
        <f>a01_Main!I5&amp;" / "&amp;a01_Main!J5</f>
        <v>T220_1P4 / 1.4 kW</v>
      </c>
      <c r="H4" s="600" t="str">
        <f>a01_Main!I6&amp;" / "&amp;a01_Main!J6</f>
        <v>T220_2P0 / 2.0 kW</v>
      </c>
      <c r="I4" s="614" t="str">
        <f>a01_Main!I7&amp;" / "&amp;a01_Main!J7</f>
        <v xml:space="preserve"> / </v>
      </c>
      <c r="J4" s="614" t="str">
        <f>a01_Main!I8&amp;" / "&amp;a01_Main!J8</f>
        <v xml:space="preserve"> / </v>
      </c>
      <c r="K4" s="1609"/>
      <c r="L4" s="1609"/>
    </row>
    <row r="5" spans="1:12" s="542" customFormat="1" ht="23.25" customHeight="1" x14ac:dyDescent="0.55000000000000004">
      <c r="A5" s="615">
        <v>1</v>
      </c>
      <c r="B5" s="1593" t="s">
        <v>459</v>
      </c>
      <c r="C5" s="656" t="s">
        <v>434</v>
      </c>
      <c r="D5" s="657">
        <f>HLOOKUP($D$3,$F$3:$J$937,(A5+2),FALSE)</f>
        <v>22.613274862345794</v>
      </c>
      <c r="E5" s="658" t="s">
        <v>1053</v>
      </c>
      <c r="F5" s="659">
        <f>a02_BaseParam!F11*1.3</f>
        <v>22.613274862345794</v>
      </c>
      <c r="G5" s="660"/>
      <c r="H5" s="659"/>
      <c r="I5" s="659"/>
      <c r="J5" s="659"/>
      <c r="K5" s="661" t="s">
        <v>403</v>
      </c>
      <c r="L5" s="780" t="str">
        <f t="shared" ref="L5:L10" si="0">$B$5&amp;"."&amp;C5</f>
        <v>D01CRT.sOvrCrtFltDtcLvl</v>
      </c>
    </row>
    <row r="6" spans="1:12" s="542" customFormat="1" ht="23.25" customHeight="1" x14ac:dyDescent="0.55000000000000004">
      <c r="A6" s="635">
        <v>2</v>
      </c>
      <c r="B6" s="1594"/>
      <c r="C6" s="617" t="s">
        <v>436</v>
      </c>
      <c r="D6" s="636">
        <f>HLOOKUP($D$3,$F$3:$J$937,(A6+2),FALSE)</f>
        <v>35</v>
      </c>
      <c r="E6" s="637" t="s">
        <v>1053</v>
      </c>
      <c r="F6" s="638">
        <v>35</v>
      </c>
      <c r="G6" s="639"/>
      <c r="H6" s="638"/>
      <c r="I6" s="638"/>
      <c r="J6" s="638"/>
      <c r="K6" s="640" t="s">
        <v>429</v>
      </c>
      <c r="L6" s="781" t="str">
        <f t="shared" si="0"/>
        <v>D01CRT.sCrtSnsrFltDtcLvl</v>
      </c>
    </row>
    <row r="7" spans="1:12" s="542" customFormat="1" ht="23.25" customHeight="1" x14ac:dyDescent="0.55000000000000004">
      <c r="A7" s="616">
        <v>3</v>
      </c>
      <c r="B7" s="1595"/>
      <c r="C7" s="560" t="s">
        <v>435</v>
      </c>
      <c r="D7" s="547">
        <f>HLOOKUP($D$3,$F$3:$J$937,(A7+2),FALSE)</f>
        <v>4.5840000000000005</v>
      </c>
      <c r="E7" s="549" t="s">
        <v>1053</v>
      </c>
      <c r="F7" s="633">
        <f>a02_BaseParam!F9*0.8</f>
        <v>4.5840000000000005</v>
      </c>
      <c r="G7" s="662"/>
      <c r="H7" s="619"/>
      <c r="I7" s="619"/>
      <c r="J7" s="619"/>
      <c r="K7" s="620" t="s">
        <v>503</v>
      </c>
      <c r="L7" s="782" t="str">
        <f t="shared" si="0"/>
        <v>D01CRT.sFixedCrtFltDtcLvl</v>
      </c>
    </row>
    <row r="8" spans="1:12" s="542" customFormat="1" ht="23.25" customHeight="1" x14ac:dyDescent="0.55000000000000004">
      <c r="A8" s="616">
        <v>4</v>
      </c>
      <c r="B8" s="1595"/>
      <c r="C8" s="811" t="s">
        <v>446</v>
      </c>
      <c r="D8" s="641">
        <f>HLOOKUP($D$3,$F$3:$J$937,(A8+2),FALSE)</f>
        <v>2</v>
      </c>
      <c r="E8" s="642" t="s">
        <v>1052</v>
      </c>
      <c r="F8" s="643">
        <v>2</v>
      </c>
      <c r="G8" s="663"/>
      <c r="H8" s="643"/>
      <c r="I8" s="643"/>
      <c r="J8" s="643"/>
      <c r="K8" s="812" t="s">
        <v>430</v>
      </c>
      <c r="L8" s="813" t="str">
        <f t="shared" si="0"/>
        <v>D01CRT.i32CrtFltDebCnt</v>
      </c>
    </row>
    <row r="9" spans="1:12" s="542" customFormat="1" ht="23.25" customHeight="1" x14ac:dyDescent="0.55000000000000004">
      <c r="A9" s="616">
        <v>5</v>
      </c>
      <c r="B9" s="1595"/>
      <c r="C9" s="814" t="s">
        <v>499</v>
      </c>
      <c r="D9" s="548">
        <v>2</v>
      </c>
      <c r="E9" s="549" t="s">
        <v>1052</v>
      </c>
      <c r="F9" s="619">
        <v>2</v>
      </c>
      <c r="G9" s="815"/>
      <c r="H9" s="816"/>
      <c r="I9" s="816"/>
      <c r="J9" s="816"/>
      <c r="K9" s="620" t="s">
        <v>500</v>
      </c>
      <c r="L9" s="782" t="str">
        <f t="shared" si="0"/>
        <v>D01CRT.i32CrtSnsrFltDebCnt</v>
      </c>
    </row>
    <row r="10" spans="1:12" s="542" customFormat="1" ht="23.25" customHeight="1" thickBot="1" x14ac:dyDescent="0.6">
      <c r="A10" s="616">
        <v>6</v>
      </c>
      <c r="B10" s="1595"/>
      <c r="C10" s="617" t="s">
        <v>437</v>
      </c>
      <c r="D10" s="641">
        <f t="shared" ref="D10:D25" si="1">HLOOKUP($D$3,$F$3:$J$937,(A10+2),FALSE)</f>
        <v>166.66666666666666</v>
      </c>
      <c r="E10" s="642" t="s">
        <v>1052</v>
      </c>
      <c r="F10" s="643">
        <f>a01_Main!D7/30*0.5</f>
        <v>166.66666666666666</v>
      </c>
      <c r="G10" s="663"/>
      <c r="H10" s="643"/>
      <c r="I10" s="643"/>
      <c r="J10" s="643"/>
      <c r="K10" s="618" t="s">
        <v>501</v>
      </c>
      <c r="L10" s="781" t="str">
        <f t="shared" si="0"/>
        <v>D01CRT.i32FixedCrtFltDtcCnt</v>
      </c>
    </row>
    <row r="11" spans="1:12" s="542" customFormat="1" ht="23.25" customHeight="1" x14ac:dyDescent="0.55000000000000004">
      <c r="A11" s="621">
        <v>7</v>
      </c>
      <c r="B11" s="1596" t="s">
        <v>404</v>
      </c>
      <c r="C11" s="843" t="s">
        <v>516</v>
      </c>
      <c r="D11" s="844">
        <f t="shared" si="1"/>
        <v>20</v>
      </c>
      <c r="E11" s="845" t="s">
        <v>1053</v>
      </c>
      <c r="F11" s="846">
        <v>20</v>
      </c>
      <c r="G11" s="847"/>
      <c r="H11" s="846"/>
      <c r="I11" s="846"/>
      <c r="J11" s="846"/>
      <c r="K11" s="848" t="s">
        <v>517</v>
      </c>
      <c r="L11" s="849" t="str">
        <f>$B$11&amp;"."&amp;C11</f>
        <v>D01VDC.sDcUdrVltLedOffSet</v>
      </c>
    </row>
    <row r="12" spans="1:12" s="542" customFormat="1" ht="23.25" customHeight="1" x14ac:dyDescent="0.55000000000000004">
      <c r="A12" s="842">
        <v>8</v>
      </c>
      <c r="B12" s="1597"/>
      <c r="C12" s="559" t="s">
        <v>514</v>
      </c>
      <c r="D12" s="550">
        <f t="shared" si="1"/>
        <v>180</v>
      </c>
      <c r="E12" s="551" t="s">
        <v>1053</v>
      </c>
      <c r="F12" s="628">
        <v>180</v>
      </c>
      <c r="G12" s="648"/>
      <c r="H12" s="628"/>
      <c r="I12" s="628"/>
      <c r="J12" s="628"/>
      <c r="K12" s="629" t="s">
        <v>515</v>
      </c>
      <c r="L12" s="785" t="str">
        <f t="shared" ref="L12:L16" si="2">$B$11&amp;"."&amp;C12</f>
        <v>D01VDC.sDcUdrVltFltDtcLvl</v>
      </c>
    </row>
    <row r="13" spans="1:12" s="542" customFormat="1" ht="23.25" customHeight="1" x14ac:dyDescent="0.55000000000000004">
      <c r="A13" s="625">
        <v>9</v>
      </c>
      <c r="B13" s="1598"/>
      <c r="C13" s="556" t="s">
        <v>440</v>
      </c>
      <c r="D13" s="554">
        <f t="shared" si="1"/>
        <v>240</v>
      </c>
      <c r="E13" s="555" t="s">
        <v>1053</v>
      </c>
      <c r="F13" s="626">
        <v>240</v>
      </c>
      <c r="G13" s="646"/>
      <c r="H13" s="626"/>
      <c r="I13" s="626"/>
      <c r="J13" s="626"/>
      <c r="K13" s="627" t="s">
        <v>442</v>
      </c>
      <c r="L13" s="784" t="str">
        <f t="shared" si="2"/>
        <v>D01VDC.sDcVltInitRlyOprLvl</v>
      </c>
    </row>
    <row r="14" spans="1:12" s="542" customFormat="1" ht="23.25" customHeight="1" x14ac:dyDescent="0.55000000000000004">
      <c r="A14" s="625">
        <v>10</v>
      </c>
      <c r="B14" s="1598"/>
      <c r="C14" s="559" t="s">
        <v>441</v>
      </c>
      <c r="D14" s="550">
        <f t="shared" si="1"/>
        <v>375</v>
      </c>
      <c r="E14" s="551" t="s">
        <v>1053</v>
      </c>
      <c r="F14" s="628">
        <v>375</v>
      </c>
      <c r="G14" s="648"/>
      <c r="H14" s="628"/>
      <c r="I14" s="628"/>
      <c r="J14" s="628"/>
      <c r="K14" s="629" t="s">
        <v>443</v>
      </c>
      <c r="L14" s="785" t="str">
        <f t="shared" si="2"/>
        <v>D01VDC.sDcOvrChpHysOprLvl</v>
      </c>
    </row>
    <row r="15" spans="1:12" s="542" customFormat="1" ht="23.25" customHeight="1" x14ac:dyDescent="0.55000000000000004">
      <c r="A15" s="625">
        <v>11</v>
      </c>
      <c r="B15" s="1598"/>
      <c r="C15" s="556" t="s">
        <v>439</v>
      </c>
      <c r="D15" s="554">
        <f t="shared" si="1"/>
        <v>385</v>
      </c>
      <c r="E15" s="555" t="s">
        <v>1053</v>
      </c>
      <c r="F15" s="626">
        <v>385</v>
      </c>
      <c r="G15" s="646"/>
      <c r="H15" s="626"/>
      <c r="I15" s="626"/>
      <c r="J15" s="626"/>
      <c r="K15" s="627" t="s">
        <v>427</v>
      </c>
      <c r="L15" s="784" t="str">
        <f t="shared" si="2"/>
        <v>D01VDC.sDcOvrWarnFltDtcLvl</v>
      </c>
    </row>
    <row r="16" spans="1:12" s="542" customFormat="1" ht="23.25" customHeight="1" thickBot="1" x14ac:dyDescent="0.6">
      <c r="A16" s="625">
        <v>12</v>
      </c>
      <c r="B16" s="1598"/>
      <c r="C16" s="559" t="s">
        <v>438</v>
      </c>
      <c r="D16" s="550">
        <f t="shared" si="1"/>
        <v>405</v>
      </c>
      <c r="E16" s="551" t="s">
        <v>1053</v>
      </c>
      <c r="F16" s="628">
        <v>405</v>
      </c>
      <c r="G16" s="648"/>
      <c r="H16" s="628"/>
      <c r="I16" s="628"/>
      <c r="J16" s="628"/>
      <c r="K16" s="629" t="s">
        <v>426</v>
      </c>
      <c r="L16" s="785" t="str">
        <f t="shared" si="2"/>
        <v>D01VDC.sDcOvrVltFltDtcLvl</v>
      </c>
    </row>
    <row r="17" spans="1:15" s="542" customFormat="1" ht="23.25" customHeight="1" x14ac:dyDescent="0.55000000000000004">
      <c r="A17" s="615">
        <v>13</v>
      </c>
      <c r="B17" s="1593" t="s">
        <v>405</v>
      </c>
      <c r="C17" s="630" t="s">
        <v>444</v>
      </c>
      <c r="D17" s="557">
        <f t="shared" si="1"/>
        <v>2500</v>
      </c>
      <c r="E17" s="558" t="s">
        <v>1053</v>
      </c>
      <c r="F17" s="631">
        <v>2500</v>
      </c>
      <c r="G17" s="632"/>
      <c r="H17" s="631"/>
      <c r="I17" s="631"/>
      <c r="J17" s="622"/>
      <c r="K17" s="624" t="s">
        <v>406</v>
      </c>
      <c r="L17" s="783" t="str">
        <f>$B$17&amp;"."&amp;C17</f>
        <v>D01SPD.sOvrSpdFltDtcLvl</v>
      </c>
    </row>
    <row r="18" spans="1:15" s="542" customFormat="1" ht="23.25" customHeight="1" thickBot="1" x14ac:dyDescent="0.6">
      <c r="A18" s="616">
        <v>14</v>
      </c>
      <c r="B18" s="1595"/>
      <c r="C18" s="560" t="s">
        <v>445</v>
      </c>
      <c r="D18" s="548">
        <f t="shared" si="1"/>
        <v>2</v>
      </c>
      <c r="E18" s="549" t="s">
        <v>1052</v>
      </c>
      <c r="F18" s="619">
        <v>2</v>
      </c>
      <c r="G18" s="662"/>
      <c r="H18" s="619"/>
      <c r="I18" s="619"/>
      <c r="J18" s="633"/>
      <c r="K18" s="620" t="s">
        <v>431</v>
      </c>
      <c r="L18" s="782" t="str">
        <f>$B$17&amp;"."&amp;C18</f>
        <v>D01SPD.i32OvrSpdFltDebCnt</v>
      </c>
    </row>
    <row r="19" spans="1:15" s="542" customFormat="1" ht="23.25" customHeight="1" x14ac:dyDescent="0.55000000000000004">
      <c r="A19" s="621">
        <v>15</v>
      </c>
      <c r="B19" s="1599" t="s">
        <v>407</v>
      </c>
      <c r="C19" s="644" t="s">
        <v>447</v>
      </c>
      <c r="D19" s="552">
        <f t="shared" si="1"/>
        <v>-30</v>
      </c>
      <c r="E19" s="553" t="s">
        <v>1053</v>
      </c>
      <c r="F19" s="622">
        <v>-30</v>
      </c>
      <c r="G19" s="623"/>
      <c r="H19" s="622"/>
      <c r="I19" s="622"/>
      <c r="J19" s="622"/>
      <c r="K19" s="624" t="s">
        <v>452</v>
      </c>
      <c r="L19" s="783" t="str">
        <f>$B$19&amp;"."&amp;C19</f>
        <v>D01TEMP.sIvtTempSnsrFltDtcLow</v>
      </c>
    </row>
    <row r="20" spans="1:15" s="542" customFormat="1" ht="23.25" customHeight="1" x14ac:dyDescent="0.55000000000000004">
      <c r="A20" s="625">
        <v>16</v>
      </c>
      <c r="B20" s="1600"/>
      <c r="C20" s="645" t="s">
        <v>448</v>
      </c>
      <c r="D20" s="554">
        <f t="shared" si="1"/>
        <v>75</v>
      </c>
      <c r="E20" s="555" t="s">
        <v>1053</v>
      </c>
      <c r="F20" s="626">
        <v>75</v>
      </c>
      <c r="G20" s="646"/>
      <c r="H20" s="626"/>
      <c r="I20" s="626"/>
      <c r="J20" s="626"/>
      <c r="K20" s="627" t="s">
        <v>453</v>
      </c>
      <c r="L20" s="784" t="str">
        <f t="shared" ref="L20:L25" si="3">$B$19&amp;"."&amp;C20</f>
        <v>D01TEMP.sIvtOvrTempFltDtcLvl</v>
      </c>
    </row>
    <row r="21" spans="1:15" s="542" customFormat="1" ht="23.25" customHeight="1" x14ac:dyDescent="0.55000000000000004">
      <c r="A21" s="625">
        <v>17</v>
      </c>
      <c r="B21" s="1600"/>
      <c r="C21" s="647" t="s">
        <v>432</v>
      </c>
      <c r="D21" s="550">
        <f t="shared" si="1"/>
        <v>40</v>
      </c>
      <c r="E21" s="551" t="s">
        <v>1053</v>
      </c>
      <c r="F21" s="628">
        <v>40</v>
      </c>
      <c r="G21" s="648"/>
      <c r="H21" s="628"/>
      <c r="I21" s="628"/>
      <c r="J21" s="628"/>
      <c r="K21" s="655" t="s">
        <v>454</v>
      </c>
      <c r="L21" s="785" t="str">
        <f t="shared" si="3"/>
        <v>D01TEMP.sFanOnIvtTempSet</v>
      </c>
    </row>
    <row r="22" spans="1:15" s="542" customFormat="1" ht="23.25" customHeight="1" x14ac:dyDescent="0.55000000000000004">
      <c r="A22" s="625">
        <v>18</v>
      </c>
      <c r="B22" s="1600"/>
      <c r="C22" s="649" t="s">
        <v>433</v>
      </c>
      <c r="D22" s="650">
        <f t="shared" si="1"/>
        <v>30</v>
      </c>
      <c r="E22" s="651" t="s">
        <v>1053</v>
      </c>
      <c r="F22" s="652">
        <v>30</v>
      </c>
      <c r="G22" s="653"/>
      <c r="H22" s="652"/>
      <c r="I22" s="652"/>
      <c r="J22" s="652"/>
      <c r="K22" s="654" t="s">
        <v>455</v>
      </c>
      <c r="L22" s="786" t="str">
        <f t="shared" si="3"/>
        <v>D01TEMP.sFanOffIvtTempSet</v>
      </c>
      <c r="N22" s="543"/>
      <c r="O22" s="543"/>
    </row>
    <row r="23" spans="1:15" s="542" customFormat="1" ht="23.25" customHeight="1" x14ac:dyDescent="0.55000000000000004">
      <c r="A23" s="625">
        <v>19</v>
      </c>
      <c r="B23" s="1600"/>
      <c r="C23" s="559" t="s">
        <v>451</v>
      </c>
      <c r="D23" s="550">
        <f t="shared" si="1"/>
        <v>-30</v>
      </c>
      <c r="E23" s="551" t="s">
        <v>1053</v>
      </c>
      <c r="F23" s="628">
        <v>-30</v>
      </c>
      <c r="G23" s="648"/>
      <c r="H23" s="628"/>
      <c r="I23" s="628"/>
      <c r="J23" s="628"/>
      <c r="K23" s="629" t="s">
        <v>456</v>
      </c>
      <c r="L23" s="785" t="str">
        <f t="shared" si="3"/>
        <v>D01TEMP.sMtrTempSnsrDtcLow</v>
      </c>
      <c r="N23" s="543"/>
      <c r="O23" s="543"/>
    </row>
    <row r="24" spans="1:15" s="542" customFormat="1" ht="23.25" customHeight="1" x14ac:dyDescent="0.55000000000000004">
      <c r="A24" s="625">
        <v>20</v>
      </c>
      <c r="B24" s="1600"/>
      <c r="C24" s="556" t="s">
        <v>449</v>
      </c>
      <c r="D24" s="554">
        <f t="shared" si="1"/>
        <v>110</v>
      </c>
      <c r="E24" s="555" t="s">
        <v>1053</v>
      </c>
      <c r="F24" s="626">
        <v>110</v>
      </c>
      <c r="G24" s="646"/>
      <c r="H24" s="626"/>
      <c r="I24" s="626"/>
      <c r="J24" s="626"/>
      <c r="K24" s="627" t="s">
        <v>458</v>
      </c>
      <c r="L24" s="784" t="str">
        <f t="shared" si="3"/>
        <v>D01TEMP.sMtrOvrTempFltDtcLvl</v>
      </c>
      <c r="N24" s="543"/>
      <c r="O24" s="543"/>
    </row>
    <row r="25" spans="1:15" ht="23.25" customHeight="1" thickBot="1" x14ac:dyDescent="0.6">
      <c r="A25" s="634">
        <v>21</v>
      </c>
      <c r="B25" s="1601"/>
      <c r="C25" s="664" t="s">
        <v>450</v>
      </c>
      <c r="D25" s="665">
        <f t="shared" si="1"/>
        <v>180</v>
      </c>
      <c r="E25" s="666" t="s">
        <v>1053</v>
      </c>
      <c r="F25" s="667">
        <v>180</v>
      </c>
      <c r="G25" s="668"/>
      <c r="H25" s="667"/>
      <c r="I25" s="667"/>
      <c r="J25" s="667"/>
      <c r="K25" s="669" t="s">
        <v>457</v>
      </c>
      <c r="L25" s="787" t="str">
        <f t="shared" si="3"/>
        <v>D01TEMP.sMtrTempSnsrDtcHigh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B5:B10"/>
    <mergeCell ref="B11:B16"/>
    <mergeCell ref="B17:B18"/>
    <mergeCell ref="B19:B25"/>
    <mergeCell ref="A1:L1"/>
    <mergeCell ref="A3:A4"/>
    <mergeCell ref="B3:B4"/>
    <mergeCell ref="D3:E3"/>
    <mergeCell ref="K3:K4"/>
    <mergeCell ref="L3:L4"/>
  </mergeCells>
  <phoneticPr fontId="1" type="noConversion"/>
  <conditionalFormatting sqref="F5:F25">
    <cfRule type="expression" dxfId="72" priority="5">
      <formula>$D$3=$F$3</formula>
    </cfRule>
  </conditionalFormatting>
  <conditionalFormatting sqref="G7:G25">
    <cfRule type="expression" dxfId="71" priority="1">
      <formula>$D$3=$G$3</formula>
    </cfRule>
  </conditionalFormatting>
  <conditionalFormatting sqref="H5:H25">
    <cfRule type="expression" dxfId="70" priority="3">
      <formula>$D$3=$H$3</formula>
    </cfRule>
  </conditionalFormatting>
  <conditionalFormatting sqref="I5:I25">
    <cfRule type="expression" dxfId="69" priority="2">
      <formula>$D$3=$I$3</formula>
    </cfRule>
  </conditionalFormatting>
  <dataValidations count="1">
    <dataValidation type="list" allowBlank="1" showInputMessage="1" showErrorMessage="1" sqref="E5:E25" xr:uid="{83934B83-5B11-4035-893B-A36B84CA2043}">
      <formula1>"uint16, uint32, int32, single"</formula1>
    </dataValidation>
  </dataValidations>
  <pageMargins left="0.7" right="0.7" top="0.75" bottom="0.75" header="0.3" footer="0.3"/>
  <pageSetup paperSize="9" scale="29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DD0F-8DE3-40AC-9C72-15B9F6E2BCF1}">
  <sheetPr>
    <tabColor theme="8" tint="0.59999389629810485"/>
    <pageSetUpPr fitToPage="1"/>
  </sheetPr>
  <dimension ref="A1:L317"/>
  <sheetViews>
    <sheetView workbookViewId="0">
      <selection activeCell="H9" sqref="H9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18.42578125" style="1" customWidth="1"/>
    <col min="4" max="4" width="8.42578125" style="3" customWidth="1"/>
    <col min="5" max="5" width="8.5703125" style="4" customWidth="1"/>
    <col min="6" max="6" width="8.42578125" style="3" customWidth="1"/>
    <col min="7" max="7" width="7" style="3" bestFit="1" customWidth="1"/>
    <col min="8" max="8" width="53" style="3" customWidth="1"/>
    <col min="9" max="9" width="16.2109375" style="3" customWidth="1"/>
    <col min="10" max="10" width="17.0703125" style="3" customWidth="1"/>
    <col min="11" max="11" width="21.2109375" style="3" customWidth="1"/>
    <col min="12" max="12" width="24.5703125" style="1" customWidth="1"/>
    <col min="13" max="16384" width="9" style="1"/>
  </cols>
  <sheetData>
    <row r="1" spans="1:12" ht="25.5" customHeight="1" x14ac:dyDescent="0.55000000000000004">
      <c r="A1" s="1618" t="s">
        <v>662</v>
      </c>
      <c r="B1" s="1618"/>
      <c r="C1" s="1618"/>
      <c r="D1" s="1618"/>
      <c r="E1" s="1618"/>
      <c r="F1" s="1618"/>
      <c r="G1" s="1618"/>
      <c r="H1" s="1618"/>
      <c r="I1" s="1618"/>
      <c r="J1" s="1618"/>
      <c r="K1" s="1618"/>
      <c r="L1" s="1618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7"/>
      <c r="L2" s="59"/>
    </row>
    <row r="3" spans="1:12" s="5" customFormat="1" ht="19.5" customHeight="1" thickBot="1" x14ac:dyDescent="0.6">
      <c r="A3" s="1619" t="s">
        <v>30</v>
      </c>
      <c r="B3" s="1621" t="s">
        <v>10</v>
      </c>
      <c r="C3" s="599" t="s">
        <v>409</v>
      </c>
      <c r="D3" s="1520">
        <v>1</v>
      </c>
      <c r="E3" s="1521"/>
      <c r="F3" s="1613" t="s">
        <v>399</v>
      </c>
      <c r="G3" s="1615" t="s">
        <v>398</v>
      </c>
      <c r="H3" s="1616" t="s">
        <v>400</v>
      </c>
      <c r="I3" s="671" t="s">
        <v>460</v>
      </c>
      <c r="J3" s="1625" t="s">
        <v>415</v>
      </c>
      <c r="K3" s="1625" t="s">
        <v>415</v>
      </c>
      <c r="L3" s="1623" t="s">
        <v>7</v>
      </c>
    </row>
    <row r="4" spans="1:12" s="5" customFormat="1" ht="20.25" customHeight="1" thickBot="1" x14ac:dyDescent="0.6">
      <c r="A4" s="1620"/>
      <c r="B4" s="1622"/>
      <c r="C4" s="600" t="s">
        <v>12</v>
      </c>
      <c r="D4" s="601" t="s">
        <v>1</v>
      </c>
      <c r="E4" s="601" t="s">
        <v>11</v>
      </c>
      <c r="F4" s="1614"/>
      <c r="G4" s="1614"/>
      <c r="H4" s="1617"/>
      <c r="I4" s="670">
        <f>SUM(I5:I79)</f>
        <v>81918</v>
      </c>
      <c r="J4" s="1626"/>
      <c r="K4" s="1626"/>
      <c r="L4" s="1624"/>
    </row>
    <row r="5" spans="1:12" s="5" customFormat="1" ht="20.25" customHeight="1" thickBot="1" x14ac:dyDescent="0.6">
      <c r="A5" s="602">
        <v>1</v>
      </c>
      <c r="B5" s="1610" t="s">
        <v>410</v>
      </c>
      <c r="C5" s="788" t="str">
        <f t="shared" ref="C5:C15" si="0">"F0"&amp;(A5-1)&amp;"_"&amp;J5</f>
        <v>F00_FltStat</v>
      </c>
      <c r="D5" s="152">
        <v>1</v>
      </c>
      <c r="E5" s="677" t="s">
        <v>1057</v>
      </c>
      <c r="F5" s="678" t="s">
        <v>412</v>
      </c>
      <c r="G5" s="679">
        <v>0</v>
      </c>
      <c r="H5" s="680" t="s">
        <v>416</v>
      </c>
      <c r="I5" s="681">
        <f>D5*G5</f>
        <v>0</v>
      </c>
      <c r="J5" s="740" t="s">
        <v>408</v>
      </c>
      <c r="K5" s="682" t="str">
        <f t="shared" ref="K5:K14" si="1">"F0"&amp;(A5-1)&amp;"_"&amp;F5&amp;"_"&amp;J5</f>
        <v>F00_T01_FltStat</v>
      </c>
      <c r="L5" s="683" t="str">
        <f t="shared" ref="L5:L21" si="2">$B$5&amp;"."&amp;C5</f>
        <v>D02FLTS.F00_FltStat</v>
      </c>
    </row>
    <row r="6" spans="1:12" s="5" customFormat="1" ht="39" customHeight="1" x14ac:dyDescent="0.55000000000000004">
      <c r="A6" s="606">
        <v>2</v>
      </c>
      <c r="B6" s="1611"/>
      <c r="C6" s="835" t="str">
        <f t="shared" si="0"/>
        <v>F01_EstopSwitchFlt</v>
      </c>
      <c r="D6" s="407">
        <f>D5*2</f>
        <v>2</v>
      </c>
      <c r="E6" s="693" t="s">
        <v>1057</v>
      </c>
      <c r="F6" s="694" t="s">
        <v>511</v>
      </c>
      <c r="G6" s="603">
        <v>1</v>
      </c>
      <c r="H6" s="695" t="s">
        <v>418</v>
      </c>
      <c r="I6" s="696">
        <f t="shared" ref="I6:I21" si="3">D6*G6</f>
        <v>2</v>
      </c>
      <c r="J6" s="741" t="s">
        <v>510</v>
      </c>
      <c r="K6" s="604" t="str">
        <f t="shared" si="1"/>
        <v>F01_T01_EstopSwitchFlt</v>
      </c>
      <c r="L6" s="605" t="str">
        <f t="shared" si="2"/>
        <v>D02FLTS.F01_EstopSwitchFlt</v>
      </c>
    </row>
    <row r="7" spans="1:12" s="5" customFormat="1" ht="29.25" customHeight="1" thickBot="1" x14ac:dyDescent="0.6">
      <c r="A7" s="606">
        <v>3</v>
      </c>
      <c r="B7" s="1611"/>
      <c r="C7" s="836" t="str">
        <f t="shared" si="0"/>
        <v>F02_IgptShrtFlt</v>
      </c>
      <c r="D7" s="118">
        <f t="shared" ref="D7:D19" si="4">D6*2</f>
        <v>4</v>
      </c>
      <c r="E7" s="684" t="s">
        <v>1057</v>
      </c>
      <c r="F7" s="685" t="s">
        <v>411</v>
      </c>
      <c r="G7" s="686">
        <v>1</v>
      </c>
      <c r="H7" s="687" t="s">
        <v>417</v>
      </c>
      <c r="I7" s="607">
        <f t="shared" si="3"/>
        <v>4</v>
      </c>
      <c r="J7" s="742" t="s">
        <v>468</v>
      </c>
      <c r="K7" s="688" t="str">
        <f t="shared" si="1"/>
        <v>F02_T01_IgptShrtFlt</v>
      </c>
      <c r="L7" s="208" t="str">
        <f t="shared" si="2"/>
        <v>D02FLTS.F02_IgptShrtFlt</v>
      </c>
    </row>
    <row r="8" spans="1:12" s="5" customFormat="1" ht="72" customHeight="1" x14ac:dyDescent="0.55000000000000004">
      <c r="A8" s="608">
        <v>4</v>
      </c>
      <c r="B8" s="1611"/>
      <c r="C8" s="837" t="str">
        <f t="shared" si="0"/>
        <v>F03_HvdcOvrVolFlt</v>
      </c>
      <c r="D8" s="152">
        <f t="shared" si="4"/>
        <v>8</v>
      </c>
      <c r="E8" s="709" t="s">
        <v>1057</v>
      </c>
      <c r="F8" s="710" t="s">
        <v>411</v>
      </c>
      <c r="G8" s="679">
        <v>1</v>
      </c>
      <c r="H8" s="711" t="s">
        <v>466</v>
      </c>
      <c r="I8" s="712">
        <f t="shared" si="3"/>
        <v>8</v>
      </c>
      <c r="J8" s="743" t="s">
        <v>469</v>
      </c>
      <c r="K8" s="713" t="str">
        <f t="shared" si="1"/>
        <v>F03_T01_HvdcOvrVolFlt</v>
      </c>
      <c r="L8" s="683" t="str">
        <f t="shared" si="2"/>
        <v>D02FLTS.F03_HvdcOvrVolFlt</v>
      </c>
    </row>
    <row r="9" spans="1:12" s="610" customFormat="1" ht="72" customHeight="1" thickBot="1" x14ac:dyDescent="0.6">
      <c r="A9" s="609">
        <v>5</v>
      </c>
      <c r="B9" s="1611"/>
      <c r="C9" s="838" t="str">
        <f t="shared" si="0"/>
        <v>F04_HvdcUdrVolFlt</v>
      </c>
      <c r="D9" s="154">
        <f t="shared" si="4"/>
        <v>16</v>
      </c>
      <c r="E9" s="704" t="s">
        <v>1057</v>
      </c>
      <c r="F9" s="705" t="s">
        <v>411</v>
      </c>
      <c r="G9" s="672">
        <v>1</v>
      </c>
      <c r="H9" s="706" t="s">
        <v>467</v>
      </c>
      <c r="I9" s="673">
        <f t="shared" si="3"/>
        <v>16</v>
      </c>
      <c r="J9" s="744" t="s">
        <v>470</v>
      </c>
      <c r="K9" s="707" t="str">
        <f t="shared" si="1"/>
        <v>F04_T01_HvdcUdrVolFlt</v>
      </c>
      <c r="L9" s="674" t="str">
        <f t="shared" si="2"/>
        <v>D02FLTS.F04_HvdcUdrVolFlt</v>
      </c>
    </row>
    <row r="10" spans="1:12" s="610" customFormat="1" ht="43.5" customHeight="1" x14ac:dyDescent="0.55000000000000004">
      <c r="A10" s="606">
        <v>6</v>
      </c>
      <c r="B10" s="1611"/>
      <c r="C10" s="839" t="str">
        <f t="shared" si="0"/>
        <v>F05_CrtSnsrFlt</v>
      </c>
      <c r="D10" s="407">
        <f t="shared" si="4"/>
        <v>32</v>
      </c>
      <c r="E10" s="693" t="s">
        <v>1057</v>
      </c>
      <c r="F10" s="708" t="s">
        <v>413</v>
      </c>
      <c r="G10" s="603">
        <v>1</v>
      </c>
      <c r="H10" s="695" t="s">
        <v>497</v>
      </c>
      <c r="I10" s="696">
        <f t="shared" si="3"/>
        <v>32</v>
      </c>
      <c r="J10" s="741" t="s">
        <v>493</v>
      </c>
      <c r="K10" s="604" t="str">
        <f t="shared" si="1"/>
        <v>F05_T30_CrtSnsrFlt</v>
      </c>
      <c r="L10" s="605" t="str">
        <f t="shared" si="2"/>
        <v>D02FLTS.F05_CrtSnsrFlt</v>
      </c>
    </row>
    <row r="11" spans="1:12" s="610" customFormat="1" ht="43.5" customHeight="1" x14ac:dyDescent="0.55000000000000004">
      <c r="A11" s="802">
        <v>7</v>
      </c>
      <c r="B11" s="1611"/>
      <c r="C11" s="836" t="str">
        <f t="shared" si="0"/>
        <v>F06_CrtSnsrOfsFlt</v>
      </c>
      <c r="D11" s="118">
        <f t="shared" si="4"/>
        <v>64</v>
      </c>
      <c r="E11" s="689" t="s">
        <v>1057</v>
      </c>
      <c r="F11" s="690" t="s">
        <v>413</v>
      </c>
      <c r="G11" s="686">
        <v>1</v>
      </c>
      <c r="H11" s="691" t="s">
        <v>498</v>
      </c>
      <c r="I11" s="607">
        <f t="shared" si="3"/>
        <v>64</v>
      </c>
      <c r="J11" s="745" t="s">
        <v>496</v>
      </c>
      <c r="K11" s="692" t="str">
        <f t="shared" si="1"/>
        <v>F06_T30_CrtSnsrOfsFlt</v>
      </c>
      <c r="L11" s="208" t="str">
        <f t="shared" si="2"/>
        <v>D02FLTS.F06_CrtSnsrOfsFlt</v>
      </c>
    </row>
    <row r="12" spans="1:12" s="610" customFormat="1" ht="61.4" customHeight="1" x14ac:dyDescent="0.55000000000000004">
      <c r="A12" s="608">
        <v>8</v>
      </c>
      <c r="B12" s="1611"/>
      <c r="C12" s="840" t="str">
        <f t="shared" si="0"/>
        <v>F07_CrtStallFlt</v>
      </c>
      <c r="D12" s="225">
        <f t="shared" si="4"/>
        <v>128</v>
      </c>
      <c r="E12" s="803" t="s">
        <v>1057</v>
      </c>
      <c r="F12" s="804" t="s">
        <v>413</v>
      </c>
      <c r="G12" s="805">
        <v>1</v>
      </c>
      <c r="H12" s="806" t="s">
        <v>428</v>
      </c>
      <c r="I12" s="807">
        <f t="shared" si="3"/>
        <v>128</v>
      </c>
      <c r="J12" s="808" t="s">
        <v>494</v>
      </c>
      <c r="K12" s="809" t="str">
        <f t="shared" si="1"/>
        <v>F07_T30_CrtStallFlt</v>
      </c>
      <c r="L12" s="252" t="str">
        <f t="shared" si="2"/>
        <v>D02FLTS.F07_CrtStallFlt</v>
      </c>
    </row>
    <row r="13" spans="1:12" s="610" customFormat="1" ht="41.25" customHeight="1" thickBot="1" x14ac:dyDescent="0.6">
      <c r="A13" s="609">
        <v>9</v>
      </c>
      <c r="B13" s="1611"/>
      <c r="C13" s="838" t="str">
        <f t="shared" si="0"/>
        <v>F08_CrtOvrFlt</v>
      </c>
      <c r="D13" s="154">
        <f t="shared" si="4"/>
        <v>256</v>
      </c>
      <c r="E13" s="704" t="s">
        <v>1057</v>
      </c>
      <c r="F13" s="705" t="s">
        <v>411</v>
      </c>
      <c r="G13" s="672">
        <v>1</v>
      </c>
      <c r="H13" s="706" t="s">
        <v>419</v>
      </c>
      <c r="I13" s="673">
        <f t="shared" si="3"/>
        <v>256</v>
      </c>
      <c r="J13" s="744" t="s">
        <v>495</v>
      </c>
      <c r="K13" s="707" t="str">
        <f t="shared" si="1"/>
        <v>F08_T01_CrtOvrFlt</v>
      </c>
      <c r="L13" s="674" t="str">
        <f t="shared" si="2"/>
        <v>D02FLTS.F08_CrtOvrFlt</v>
      </c>
    </row>
    <row r="14" spans="1:12" s="610" customFormat="1" ht="29.25" customHeight="1" x14ac:dyDescent="0.55000000000000004">
      <c r="A14" s="606">
        <v>10</v>
      </c>
      <c r="B14" s="1611"/>
      <c r="C14" s="788" t="str">
        <f t="shared" si="0"/>
        <v>F09_IvtTempSnsrFlt</v>
      </c>
      <c r="D14" s="152">
        <f t="shared" si="4"/>
        <v>512</v>
      </c>
      <c r="E14" s="714" t="s">
        <v>1057</v>
      </c>
      <c r="F14" s="678" t="s">
        <v>414</v>
      </c>
      <c r="G14" s="715">
        <v>1</v>
      </c>
      <c r="H14" s="716" t="s">
        <v>420</v>
      </c>
      <c r="I14" s="712">
        <f t="shared" si="3"/>
        <v>512</v>
      </c>
      <c r="J14" s="740" t="s">
        <v>471</v>
      </c>
      <c r="K14" s="682" t="str">
        <f t="shared" si="1"/>
        <v>F09_T30_IvtTempSnsrFlt</v>
      </c>
      <c r="L14" s="683" t="str">
        <f t="shared" si="2"/>
        <v>D02FLTS.F09_IvtTempSnsrFlt</v>
      </c>
    </row>
    <row r="15" spans="1:12" s="610" customFormat="1" ht="29.25" customHeight="1" x14ac:dyDescent="0.55000000000000004">
      <c r="A15" s="608">
        <v>11</v>
      </c>
      <c r="B15" s="1611"/>
      <c r="C15" s="789" t="str">
        <f t="shared" si="0"/>
        <v>F010_IvtTempOvrFlt</v>
      </c>
      <c r="D15" s="118">
        <f t="shared" si="4"/>
        <v>1024</v>
      </c>
      <c r="E15" s="689" t="s">
        <v>1057</v>
      </c>
      <c r="F15" s="690" t="s">
        <v>413</v>
      </c>
      <c r="G15" s="686">
        <v>1</v>
      </c>
      <c r="H15" s="691" t="s">
        <v>421</v>
      </c>
      <c r="I15" s="607">
        <f t="shared" si="3"/>
        <v>1024</v>
      </c>
      <c r="J15" s="745" t="s">
        <v>472</v>
      </c>
      <c r="K15" s="692" t="str">
        <f>"F"&amp;(A15-1)&amp;"_"&amp;F15&amp;"_"&amp;J15</f>
        <v>F10_T30_IvtTempOvrFlt</v>
      </c>
      <c r="L15" s="208" t="str">
        <f t="shared" si="2"/>
        <v>D02FLTS.F010_IvtTempOvrFlt</v>
      </c>
    </row>
    <row r="16" spans="1:12" s="610" customFormat="1" ht="29.25" customHeight="1" x14ac:dyDescent="0.55000000000000004">
      <c r="A16" s="609">
        <v>12</v>
      </c>
      <c r="B16" s="1611"/>
      <c r="C16" s="791" t="str">
        <f t="shared" ref="C16:C21" si="5">"F"&amp;(A16-1)&amp;"_"&amp;J16</f>
        <v>F11_MtrTempSnsrFlt</v>
      </c>
      <c r="D16" s="119">
        <f t="shared" si="4"/>
        <v>2048</v>
      </c>
      <c r="E16" s="717" t="s">
        <v>1057</v>
      </c>
      <c r="F16" s="718" t="s">
        <v>413</v>
      </c>
      <c r="G16" s="719">
        <v>1</v>
      </c>
      <c r="H16" s="720" t="s">
        <v>422</v>
      </c>
      <c r="I16" s="721">
        <f t="shared" si="3"/>
        <v>2048</v>
      </c>
      <c r="J16" s="746" t="s">
        <v>473</v>
      </c>
      <c r="K16" s="722" t="str">
        <f t="shared" ref="K16:K21" si="6">"F"&amp;(A16-1)&amp;"_"&amp;F16&amp;"_"&amp;J16</f>
        <v>F11_T30_MtrTempSnsrFlt</v>
      </c>
      <c r="L16" s="723" t="str">
        <f t="shared" si="2"/>
        <v>D02FLTS.F11_MtrTempSnsrFlt</v>
      </c>
    </row>
    <row r="17" spans="1:12" s="610" customFormat="1" ht="29.25" customHeight="1" thickBot="1" x14ac:dyDescent="0.6">
      <c r="A17" s="606">
        <v>13</v>
      </c>
      <c r="B17" s="1611"/>
      <c r="C17" s="790" t="str">
        <f t="shared" si="5"/>
        <v>F12_MtrTempOvrFlt</v>
      </c>
      <c r="D17" s="154">
        <f t="shared" si="4"/>
        <v>4096</v>
      </c>
      <c r="E17" s="704" t="s">
        <v>1057</v>
      </c>
      <c r="F17" s="705" t="s">
        <v>413</v>
      </c>
      <c r="G17" s="672">
        <v>1</v>
      </c>
      <c r="H17" s="706" t="s">
        <v>423</v>
      </c>
      <c r="I17" s="673">
        <f t="shared" si="3"/>
        <v>4096</v>
      </c>
      <c r="J17" s="744" t="s">
        <v>474</v>
      </c>
      <c r="K17" s="707" t="str">
        <f t="shared" si="6"/>
        <v>F12_T30_MtrTempOvrFlt</v>
      </c>
      <c r="L17" s="674" t="str">
        <f t="shared" si="2"/>
        <v>D02FLTS.F12_MtrTempOvrFlt</v>
      </c>
    </row>
    <row r="18" spans="1:12" s="610" customFormat="1" ht="30" customHeight="1" thickBot="1" x14ac:dyDescent="0.6">
      <c r="A18" s="608">
        <v>14</v>
      </c>
      <c r="B18" s="1611"/>
      <c r="C18" s="841" t="str">
        <f t="shared" si="5"/>
        <v>F13_MtrSpdFlt</v>
      </c>
      <c r="D18" s="724">
        <f t="shared" si="4"/>
        <v>8192</v>
      </c>
      <c r="E18" s="725" t="s">
        <v>1057</v>
      </c>
      <c r="F18" s="726" t="s">
        <v>478</v>
      </c>
      <c r="G18" s="727">
        <v>1</v>
      </c>
      <c r="H18" s="728" t="s">
        <v>424</v>
      </c>
      <c r="I18" s="729">
        <f t="shared" si="3"/>
        <v>8192</v>
      </c>
      <c r="J18" s="747" t="s">
        <v>476</v>
      </c>
      <c r="K18" s="730" t="str">
        <f t="shared" si="6"/>
        <v>F13_T10_MtrSpdFlt</v>
      </c>
      <c r="L18" s="731" t="str">
        <f t="shared" si="2"/>
        <v>D02FLTS.F13_MtrSpdFlt</v>
      </c>
    </row>
    <row r="19" spans="1:12" s="610" customFormat="1" ht="51.55" customHeight="1" thickBot="1" x14ac:dyDescent="0.6">
      <c r="A19" s="609">
        <v>15</v>
      </c>
      <c r="B19" s="1611"/>
      <c r="C19" s="788" t="str">
        <f t="shared" si="5"/>
        <v>F14_MtrLineOpnFlt</v>
      </c>
      <c r="D19" s="152">
        <f t="shared" si="4"/>
        <v>16384</v>
      </c>
      <c r="E19" s="736" t="s">
        <v>1057</v>
      </c>
      <c r="F19" s="737" t="s">
        <v>401</v>
      </c>
      <c r="G19" s="679">
        <v>0</v>
      </c>
      <c r="H19" s="738" t="s">
        <v>1097</v>
      </c>
      <c r="I19" s="712">
        <f t="shared" si="3"/>
        <v>0</v>
      </c>
      <c r="J19" s="748" t="s">
        <v>477</v>
      </c>
      <c r="K19" s="739" t="str">
        <f t="shared" si="6"/>
        <v>F14_T10_MtrLineOpnFlt</v>
      </c>
      <c r="L19" s="683" t="str">
        <f t="shared" si="2"/>
        <v>D02FLTS.F14_MtrLineOpnFlt</v>
      </c>
    </row>
    <row r="20" spans="1:12" s="610" customFormat="1" ht="23.25" customHeight="1" thickBot="1" x14ac:dyDescent="0.6">
      <c r="A20" s="608">
        <v>16</v>
      </c>
      <c r="B20" s="1611"/>
      <c r="C20" s="792" t="str">
        <f t="shared" si="5"/>
        <v>F15_CommFlt</v>
      </c>
      <c r="D20" s="724">
        <f>D19*2</f>
        <v>32768</v>
      </c>
      <c r="E20" s="732" t="s">
        <v>1057</v>
      </c>
      <c r="F20" s="733" t="s">
        <v>413</v>
      </c>
      <c r="G20" s="727">
        <v>0</v>
      </c>
      <c r="H20" s="734" t="s">
        <v>425</v>
      </c>
      <c r="I20" s="729">
        <f t="shared" si="3"/>
        <v>0</v>
      </c>
      <c r="J20" s="749" t="s">
        <v>475</v>
      </c>
      <c r="K20" s="735" t="str">
        <f t="shared" si="6"/>
        <v>F15_T30_CommFlt</v>
      </c>
      <c r="L20" s="731" t="str">
        <f t="shared" si="2"/>
        <v>D02FLTS.F15_CommFlt</v>
      </c>
    </row>
    <row r="21" spans="1:12" s="610" customFormat="1" ht="23.25" customHeight="1" thickBot="1" x14ac:dyDescent="0.6">
      <c r="A21" s="1311">
        <v>17</v>
      </c>
      <c r="B21" s="1612"/>
      <c r="C21" s="792" t="str">
        <f t="shared" si="5"/>
        <v>F16_InitNvRam</v>
      </c>
      <c r="D21" s="724">
        <f>D20*2</f>
        <v>65536</v>
      </c>
      <c r="E21" s="732" t="s">
        <v>1057</v>
      </c>
      <c r="F21" s="733" t="s">
        <v>1080</v>
      </c>
      <c r="G21" s="727">
        <v>1</v>
      </c>
      <c r="H21" s="734" t="s">
        <v>1100</v>
      </c>
      <c r="I21" s="729">
        <f t="shared" si="3"/>
        <v>65536</v>
      </c>
      <c r="J21" s="749" t="s">
        <v>1079</v>
      </c>
      <c r="K21" s="735" t="str">
        <f t="shared" si="6"/>
        <v>F16_T10_InitNvRam</v>
      </c>
      <c r="L21" s="731" t="str">
        <f t="shared" si="2"/>
        <v>D02FLTS.F16_InitNvRam</v>
      </c>
    </row>
    <row r="22" spans="1:12" ht="24" customHeight="1" thickBot="1" x14ac:dyDescent="0.6">
      <c r="A22" s="675">
        <v>18</v>
      </c>
      <c r="B22" s="676" t="s">
        <v>465</v>
      </c>
      <c r="C22" s="793" t="s">
        <v>461</v>
      </c>
      <c r="D22" s="810">
        <f>I4</f>
        <v>81918</v>
      </c>
      <c r="E22" s="697" t="s">
        <v>1057</v>
      </c>
      <c r="F22" s="698" t="s">
        <v>462</v>
      </c>
      <c r="G22" s="699" t="s">
        <v>463</v>
      </c>
      <c r="H22" s="700" t="s">
        <v>464</v>
      </c>
      <c r="I22" s="701" t="s">
        <v>463</v>
      </c>
      <c r="J22" s="750"/>
      <c r="K22" s="702"/>
      <c r="L22" s="703" t="str">
        <f>$B$22&amp;"."&amp;C22</f>
        <v>D02DFLT.u32DisFltAll</v>
      </c>
    </row>
    <row r="23" spans="1:12" ht="17.899999999999999" customHeight="1" x14ac:dyDescent="0.55000000000000004">
      <c r="C23" s="158"/>
      <c r="I23" s="561"/>
    </row>
    <row r="24" spans="1:12" ht="17.899999999999999" customHeight="1" x14ac:dyDescent="0.55000000000000004">
      <c r="C24" s="158"/>
      <c r="F24" s="329"/>
      <c r="I24" s="561"/>
      <c r="L24" s="330"/>
    </row>
    <row r="25" spans="1:12" ht="17.899999999999999" customHeight="1" x14ac:dyDescent="0.55000000000000004">
      <c r="C25" s="158"/>
      <c r="F25" s="329"/>
      <c r="I25" s="561"/>
      <c r="L25" s="330"/>
    </row>
    <row r="26" spans="1:12" s="3" customFormat="1" ht="17.899999999999999" customHeight="1" x14ac:dyDescent="0.55000000000000004">
      <c r="A26" s="4"/>
      <c r="B26" s="1"/>
      <c r="C26" s="158"/>
      <c r="E26" s="4"/>
      <c r="F26" s="329"/>
      <c r="I26" s="561"/>
      <c r="L26" s="330"/>
    </row>
    <row r="27" spans="1:12" s="3" customFormat="1" ht="17.899999999999999" customHeight="1" x14ac:dyDescent="0.55000000000000004">
      <c r="A27" s="4"/>
      <c r="B27" s="1"/>
      <c r="C27" s="158"/>
      <c r="E27" s="4"/>
      <c r="F27" s="329"/>
      <c r="I27" s="561"/>
      <c r="L27" s="330"/>
    </row>
    <row r="28" spans="1:12" s="3" customFormat="1" ht="17.899999999999999" customHeight="1" x14ac:dyDescent="0.55000000000000004">
      <c r="A28" s="4"/>
      <c r="B28" s="1"/>
      <c r="C28" s="158"/>
      <c r="E28" s="4"/>
      <c r="F28" s="329"/>
      <c r="I28" s="561"/>
      <c r="L28" s="330"/>
    </row>
    <row r="29" spans="1:12" s="3" customFormat="1" ht="17.899999999999999" customHeight="1" x14ac:dyDescent="0.55000000000000004">
      <c r="A29" s="4"/>
      <c r="B29" s="1"/>
      <c r="C29" s="1"/>
      <c r="E29" s="4"/>
      <c r="F29" s="329"/>
      <c r="I29" s="561"/>
      <c r="L29" s="330"/>
    </row>
    <row r="30" spans="1:12" s="3" customFormat="1" ht="17.899999999999999" customHeight="1" x14ac:dyDescent="0.55000000000000004">
      <c r="A30" s="4"/>
      <c r="B30" s="1"/>
      <c r="C30" s="1"/>
      <c r="E30" s="4"/>
      <c r="F30" s="329"/>
      <c r="I30" s="561"/>
      <c r="L30" s="330"/>
    </row>
    <row r="31" spans="1:12" s="3" customFormat="1" ht="17.899999999999999" customHeight="1" x14ac:dyDescent="0.55000000000000004">
      <c r="A31" s="4"/>
      <c r="B31" s="1"/>
      <c r="C31" s="1"/>
      <c r="E31" s="4"/>
      <c r="F31" s="329"/>
      <c r="I31" s="561"/>
      <c r="L31" s="330"/>
    </row>
    <row r="32" spans="1:12" s="3" customFormat="1" ht="17.899999999999999" customHeight="1" x14ac:dyDescent="0.55000000000000004">
      <c r="A32" s="4"/>
      <c r="B32" s="1"/>
      <c r="C32" s="1"/>
      <c r="E32" s="4"/>
      <c r="F32" s="329"/>
      <c r="L32" s="330"/>
    </row>
    <row r="33" spans="1:12" s="3" customFormat="1" ht="17.899999999999999" customHeight="1" x14ac:dyDescent="0.55000000000000004">
      <c r="A33" s="4"/>
      <c r="B33" s="1"/>
      <c r="C33" s="1"/>
      <c r="E33" s="4"/>
      <c r="F33" s="329"/>
      <c r="L33" s="330"/>
    </row>
    <row r="34" spans="1:12" s="3" customFormat="1" ht="17.899999999999999" customHeight="1" x14ac:dyDescent="0.55000000000000004">
      <c r="A34" s="4"/>
      <c r="B34" s="1"/>
      <c r="C34" s="1"/>
      <c r="E34" s="4"/>
      <c r="L34" s="1"/>
    </row>
    <row r="35" spans="1:12" s="3" customFormat="1" ht="17.899999999999999" customHeight="1" x14ac:dyDescent="0.55000000000000004">
      <c r="A35" s="4"/>
      <c r="B35" s="1"/>
      <c r="C35" s="1"/>
      <c r="E35" s="4"/>
      <c r="L35" s="1"/>
    </row>
    <row r="36" spans="1:12" s="3" customFormat="1" ht="17.899999999999999" customHeight="1" x14ac:dyDescent="0.55000000000000004">
      <c r="A36" s="4"/>
      <c r="B36" s="1"/>
      <c r="C36" s="1"/>
      <c r="E36" s="4"/>
      <c r="L36" s="1"/>
    </row>
    <row r="37" spans="1:12" s="3" customFormat="1" ht="17.899999999999999" customHeight="1" x14ac:dyDescent="0.55000000000000004">
      <c r="A37" s="4"/>
      <c r="B37" s="1"/>
      <c r="C37" s="1"/>
      <c r="E37" s="4"/>
      <c r="L37" s="1"/>
    </row>
    <row r="38" spans="1:12" s="3" customFormat="1" ht="17.899999999999999" customHeight="1" x14ac:dyDescent="0.55000000000000004">
      <c r="A38" s="4"/>
      <c r="B38" s="1"/>
      <c r="C38" s="1"/>
      <c r="E38" s="4"/>
      <c r="L38" s="1"/>
    </row>
    <row r="39" spans="1:12" s="3" customFormat="1" ht="17.899999999999999" customHeight="1" x14ac:dyDescent="0.55000000000000004">
      <c r="A39" s="4"/>
      <c r="B39" s="1"/>
      <c r="C39" s="1"/>
      <c r="E39" s="4"/>
      <c r="L39" s="1"/>
    </row>
    <row r="40" spans="1:12" s="3" customFormat="1" ht="17.899999999999999" customHeight="1" x14ac:dyDescent="0.55000000000000004">
      <c r="A40" s="4"/>
      <c r="B40" s="1"/>
      <c r="C40" s="1"/>
      <c r="E40" s="4"/>
      <c r="L40" s="1"/>
    </row>
    <row r="41" spans="1:12" s="3" customFormat="1" ht="17.899999999999999" customHeight="1" x14ac:dyDescent="0.55000000000000004">
      <c r="A41" s="4"/>
      <c r="B41" s="1"/>
      <c r="C41" s="1"/>
      <c r="E41" s="4"/>
      <c r="L41" s="1"/>
    </row>
    <row r="42" spans="1:12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3"/>
      <c r="L42" s="1"/>
    </row>
    <row r="43" spans="1:12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3"/>
      <c r="L43" s="1"/>
    </row>
    <row r="44" spans="1:12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3"/>
      <c r="L44" s="1"/>
    </row>
    <row r="45" spans="1:12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3"/>
      <c r="L45" s="1"/>
    </row>
    <row r="46" spans="1:12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3"/>
      <c r="L46" s="1"/>
    </row>
    <row r="47" spans="1:12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3"/>
      <c r="L47" s="1"/>
    </row>
    <row r="48" spans="1:12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3"/>
      <c r="L48" s="1"/>
    </row>
    <row r="49" spans="2:12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3"/>
      <c r="L49" s="1"/>
    </row>
    <row r="50" spans="2:12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3"/>
      <c r="L50" s="1"/>
    </row>
    <row r="51" spans="2:12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3"/>
      <c r="L51" s="1"/>
    </row>
    <row r="52" spans="2:12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3"/>
      <c r="L52" s="1"/>
    </row>
    <row r="53" spans="2:12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3"/>
      <c r="L53" s="1"/>
    </row>
    <row r="54" spans="2:12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3"/>
      <c r="L54" s="1"/>
    </row>
    <row r="55" spans="2:12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3"/>
      <c r="L55" s="1"/>
    </row>
    <row r="56" spans="2:12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3"/>
      <c r="L56" s="1"/>
    </row>
    <row r="57" spans="2:12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3"/>
      <c r="L57" s="1"/>
    </row>
    <row r="58" spans="2:12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3"/>
      <c r="L58" s="1"/>
    </row>
    <row r="59" spans="2:12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3"/>
      <c r="L59" s="1"/>
    </row>
    <row r="60" spans="2:12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3"/>
      <c r="L60" s="1"/>
    </row>
    <row r="61" spans="2:12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3"/>
      <c r="L61" s="1"/>
    </row>
    <row r="62" spans="2:12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3"/>
      <c r="L62" s="1"/>
    </row>
    <row r="63" spans="2:12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3"/>
      <c r="L63" s="1"/>
    </row>
    <row r="64" spans="2:1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3"/>
      <c r="L64" s="1"/>
    </row>
    <row r="65" spans="2:1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3"/>
      <c r="L65" s="1"/>
    </row>
    <row r="66" spans="2:1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3"/>
      <c r="L66" s="1"/>
    </row>
    <row r="67" spans="2:1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3"/>
      <c r="L67" s="1"/>
    </row>
    <row r="68" spans="2:1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3"/>
      <c r="L68" s="1"/>
    </row>
    <row r="69" spans="2:1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3"/>
      <c r="L69" s="1"/>
    </row>
    <row r="70" spans="2:1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3"/>
      <c r="L70" s="1"/>
    </row>
    <row r="71" spans="2:1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3"/>
      <c r="L71" s="1"/>
    </row>
    <row r="72" spans="2:1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3"/>
      <c r="L72" s="1"/>
    </row>
    <row r="73" spans="2:1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3"/>
      <c r="L73" s="1"/>
    </row>
    <row r="74" spans="2:1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3"/>
      <c r="L74" s="1"/>
    </row>
    <row r="75" spans="2:1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3"/>
      <c r="L75" s="1"/>
    </row>
    <row r="76" spans="2:1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3"/>
      <c r="L76" s="1"/>
    </row>
    <row r="77" spans="2:1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3"/>
      <c r="L77" s="1"/>
    </row>
    <row r="78" spans="2:1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3"/>
      <c r="L78" s="1"/>
    </row>
    <row r="79" spans="2:1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3"/>
      <c r="L79" s="1"/>
    </row>
    <row r="80" spans="2:1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3"/>
      <c r="L80" s="1"/>
    </row>
    <row r="81" spans="2:1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3"/>
      <c r="L81" s="1"/>
    </row>
    <row r="82" spans="2:1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3"/>
      <c r="L82" s="1"/>
    </row>
    <row r="83" spans="2:1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3"/>
      <c r="L83" s="1"/>
    </row>
    <row r="84" spans="2:1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3"/>
      <c r="L84" s="1"/>
    </row>
    <row r="85" spans="2:1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3"/>
      <c r="L85" s="1"/>
    </row>
    <row r="86" spans="2:1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3"/>
      <c r="L86" s="1"/>
    </row>
    <row r="87" spans="2:1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3"/>
      <c r="L87" s="1"/>
    </row>
    <row r="88" spans="2:1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3"/>
      <c r="L88" s="1"/>
    </row>
    <row r="89" spans="2:1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3"/>
      <c r="L89" s="1"/>
    </row>
    <row r="90" spans="2:1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3"/>
      <c r="L90" s="1"/>
    </row>
    <row r="91" spans="2:1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3"/>
      <c r="L91" s="1"/>
    </row>
    <row r="92" spans="2:1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3"/>
      <c r="L92" s="1"/>
    </row>
    <row r="93" spans="2:1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3"/>
      <c r="L93" s="1"/>
    </row>
    <row r="94" spans="2:1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3"/>
      <c r="L94" s="1"/>
    </row>
    <row r="95" spans="2:1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3"/>
      <c r="L95" s="1"/>
    </row>
    <row r="96" spans="2:1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3"/>
      <c r="L96" s="1"/>
    </row>
    <row r="97" spans="2:1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3"/>
      <c r="L97" s="1"/>
    </row>
    <row r="98" spans="2:1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3"/>
      <c r="L98" s="1"/>
    </row>
    <row r="99" spans="2:1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3"/>
      <c r="L99" s="1"/>
    </row>
    <row r="100" spans="2:1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3"/>
      <c r="L100" s="1"/>
    </row>
    <row r="101" spans="2:1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3"/>
      <c r="L101" s="1"/>
    </row>
    <row r="102" spans="2:1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3"/>
      <c r="L102" s="1"/>
    </row>
    <row r="103" spans="2:1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3"/>
      <c r="L103" s="1"/>
    </row>
    <row r="104" spans="2:1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3"/>
      <c r="L104" s="1"/>
    </row>
    <row r="105" spans="2:1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3"/>
      <c r="L105" s="1"/>
    </row>
    <row r="106" spans="2:1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3"/>
      <c r="L106" s="1"/>
    </row>
    <row r="107" spans="2:1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3"/>
      <c r="L107" s="1"/>
    </row>
    <row r="108" spans="2:1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3"/>
      <c r="L108" s="1"/>
    </row>
    <row r="109" spans="2:1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3"/>
      <c r="L109" s="1"/>
    </row>
    <row r="110" spans="2:1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3"/>
      <c r="L110" s="1"/>
    </row>
    <row r="111" spans="2:1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3"/>
      <c r="L111" s="1"/>
    </row>
    <row r="112" spans="2:1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3"/>
      <c r="L112" s="1"/>
    </row>
    <row r="113" spans="2:1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3"/>
      <c r="L113" s="1"/>
    </row>
    <row r="114" spans="2:1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3"/>
      <c r="L114" s="1"/>
    </row>
    <row r="115" spans="2:1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3"/>
      <c r="L115" s="1"/>
    </row>
    <row r="116" spans="2:1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3"/>
      <c r="L116" s="1"/>
    </row>
    <row r="117" spans="2:1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3"/>
      <c r="L117" s="1"/>
    </row>
    <row r="118" spans="2:1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3"/>
      <c r="L118" s="1"/>
    </row>
    <row r="119" spans="2:1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3"/>
      <c r="L119" s="1"/>
    </row>
    <row r="120" spans="2:1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3"/>
      <c r="L120" s="1"/>
    </row>
    <row r="121" spans="2:1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3"/>
      <c r="L121" s="1"/>
    </row>
    <row r="122" spans="2:1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3"/>
      <c r="L122" s="1"/>
    </row>
    <row r="123" spans="2:1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3"/>
      <c r="L123" s="1"/>
    </row>
    <row r="124" spans="2:1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3"/>
      <c r="L124" s="1"/>
    </row>
    <row r="125" spans="2:1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3"/>
      <c r="L125" s="1"/>
    </row>
    <row r="126" spans="2:1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3"/>
      <c r="L126" s="1"/>
    </row>
    <row r="127" spans="2:1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3"/>
      <c r="L127" s="1"/>
    </row>
    <row r="128" spans="2:1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3"/>
      <c r="L128" s="1"/>
    </row>
    <row r="129" spans="2:1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3"/>
      <c r="L129" s="1"/>
    </row>
    <row r="130" spans="2:1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3"/>
      <c r="L130" s="1"/>
    </row>
    <row r="131" spans="2:1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3"/>
      <c r="L131" s="1"/>
    </row>
    <row r="132" spans="2:1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3"/>
      <c r="L132" s="1"/>
    </row>
    <row r="133" spans="2:1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3"/>
      <c r="L133" s="1"/>
    </row>
    <row r="134" spans="2:1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3"/>
      <c r="L134" s="1"/>
    </row>
    <row r="135" spans="2:1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3"/>
      <c r="L135" s="1"/>
    </row>
    <row r="136" spans="2:1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3"/>
      <c r="L136" s="1"/>
    </row>
    <row r="137" spans="2:1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3"/>
      <c r="L137" s="1"/>
    </row>
    <row r="138" spans="2:1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3"/>
      <c r="L138" s="1"/>
    </row>
    <row r="139" spans="2:1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3"/>
      <c r="L139" s="1"/>
    </row>
    <row r="140" spans="2:1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3"/>
      <c r="L140" s="1"/>
    </row>
    <row r="141" spans="2:1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3"/>
      <c r="L141" s="1"/>
    </row>
    <row r="142" spans="2:1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3"/>
      <c r="L142" s="1"/>
    </row>
    <row r="143" spans="2:1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3"/>
      <c r="L143" s="1"/>
    </row>
    <row r="144" spans="2:1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3"/>
      <c r="L144" s="1"/>
    </row>
    <row r="145" spans="2:1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3"/>
      <c r="L145" s="1"/>
    </row>
    <row r="146" spans="2:1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3"/>
      <c r="L146" s="1"/>
    </row>
    <row r="147" spans="2:1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3"/>
      <c r="L147" s="1"/>
    </row>
    <row r="148" spans="2:1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3"/>
      <c r="L148" s="1"/>
    </row>
    <row r="149" spans="2:1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3"/>
      <c r="L149" s="1"/>
    </row>
    <row r="150" spans="2:1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3"/>
      <c r="L150" s="1"/>
    </row>
    <row r="151" spans="2:1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3"/>
      <c r="L151" s="1"/>
    </row>
    <row r="152" spans="2:1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3"/>
      <c r="L152" s="1"/>
    </row>
    <row r="153" spans="2:1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3"/>
      <c r="L153" s="1"/>
    </row>
    <row r="154" spans="2:1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3"/>
      <c r="L154" s="1"/>
    </row>
    <row r="155" spans="2:1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3"/>
      <c r="L155" s="1"/>
    </row>
    <row r="156" spans="2:1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3"/>
      <c r="L156" s="1"/>
    </row>
    <row r="157" spans="2:1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3"/>
      <c r="L157" s="1"/>
    </row>
    <row r="158" spans="2:1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3"/>
      <c r="L158" s="1"/>
    </row>
    <row r="159" spans="2:1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3"/>
      <c r="L159" s="1"/>
    </row>
    <row r="160" spans="2:1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3"/>
      <c r="L160" s="1"/>
    </row>
    <row r="161" spans="2:1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3"/>
      <c r="L161" s="1"/>
    </row>
    <row r="162" spans="2:1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3"/>
      <c r="L162" s="1"/>
    </row>
    <row r="163" spans="2:1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3"/>
      <c r="L163" s="1"/>
    </row>
    <row r="164" spans="2:1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3"/>
      <c r="L164" s="1"/>
    </row>
    <row r="165" spans="2:1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3"/>
      <c r="L165" s="1"/>
    </row>
    <row r="166" spans="2:1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3"/>
      <c r="L166" s="1"/>
    </row>
    <row r="167" spans="2:1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3"/>
      <c r="L167" s="1"/>
    </row>
    <row r="168" spans="2:1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3"/>
      <c r="L168" s="1"/>
    </row>
    <row r="169" spans="2:1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3"/>
      <c r="L169" s="1"/>
    </row>
    <row r="170" spans="2:1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3"/>
      <c r="L170" s="1"/>
    </row>
    <row r="171" spans="2:1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3"/>
      <c r="L171" s="1"/>
    </row>
    <row r="172" spans="2:1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3"/>
      <c r="L172" s="1"/>
    </row>
    <row r="173" spans="2:1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3"/>
      <c r="L173" s="1"/>
    </row>
    <row r="174" spans="2:1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3"/>
      <c r="L174" s="1"/>
    </row>
    <row r="175" spans="2:1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3"/>
      <c r="L175" s="1"/>
    </row>
    <row r="176" spans="2:1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3"/>
      <c r="L176" s="1"/>
    </row>
    <row r="177" spans="2:1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3"/>
      <c r="L177" s="1"/>
    </row>
    <row r="178" spans="2:1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3"/>
      <c r="L178" s="1"/>
    </row>
    <row r="179" spans="2:1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3"/>
      <c r="L179" s="1"/>
    </row>
    <row r="180" spans="2:1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3"/>
      <c r="L180" s="1"/>
    </row>
    <row r="181" spans="2:1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3"/>
      <c r="L181" s="1"/>
    </row>
    <row r="182" spans="2:1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3"/>
      <c r="L182" s="1"/>
    </row>
    <row r="183" spans="2:1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3"/>
      <c r="L183" s="1"/>
    </row>
    <row r="184" spans="2:1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3"/>
      <c r="L184" s="1"/>
    </row>
    <row r="185" spans="2:1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3"/>
      <c r="L185" s="1"/>
    </row>
    <row r="186" spans="2:1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3"/>
      <c r="L186" s="1"/>
    </row>
    <row r="187" spans="2:1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3"/>
      <c r="L187" s="1"/>
    </row>
    <row r="188" spans="2:1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3"/>
      <c r="L188" s="1"/>
    </row>
    <row r="189" spans="2:1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3"/>
      <c r="L189" s="1"/>
    </row>
    <row r="190" spans="2:1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3"/>
      <c r="L190" s="1"/>
    </row>
    <row r="191" spans="2:1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3"/>
      <c r="L191" s="1"/>
    </row>
    <row r="192" spans="2:1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3"/>
      <c r="L192" s="1"/>
    </row>
    <row r="193" spans="2:1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3"/>
      <c r="L193" s="1"/>
    </row>
    <row r="194" spans="2:1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3"/>
      <c r="L194" s="1"/>
    </row>
    <row r="195" spans="2:1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3"/>
      <c r="L195" s="1"/>
    </row>
    <row r="196" spans="2:1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3"/>
      <c r="L196" s="1"/>
    </row>
    <row r="197" spans="2:1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3"/>
      <c r="L197" s="1"/>
    </row>
    <row r="198" spans="2:1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3"/>
      <c r="L198" s="1"/>
    </row>
    <row r="199" spans="2:1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3"/>
      <c r="L199" s="1"/>
    </row>
    <row r="200" spans="2:1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3"/>
      <c r="L200" s="1"/>
    </row>
    <row r="201" spans="2:1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3"/>
      <c r="L201" s="1"/>
    </row>
    <row r="202" spans="2:1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3"/>
      <c r="L202" s="1"/>
    </row>
    <row r="203" spans="2:1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3"/>
      <c r="L203" s="1"/>
    </row>
    <row r="204" spans="2:1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3"/>
      <c r="L204" s="1"/>
    </row>
    <row r="205" spans="2:1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3"/>
      <c r="L205" s="1"/>
    </row>
    <row r="206" spans="2:1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3"/>
      <c r="L206" s="1"/>
    </row>
    <row r="207" spans="2:1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3"/>
      <c r="L207" s="1"/>
    </row>
    <row r="208" spans="2:1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3"/>
      <c r="L208" s="1"/>
    </row>
    <row r="209" spans="2:1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3"/>
      <c r="L209" s="1"/>
    </row>
    <row r="210" spans="2:1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3"/>
      <c r="L210" s="1"/>
    </row>
    <row r="211" spans="2:1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3"/>
      <c r="L211" s="1"/>
    </row>
    <row r="212" spans="2:1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3"/>
      <c r="L212" s="1"/>
    </row>
    <row r="213" spans="2:1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3"/>
      <c r="L213" s="1"/>
    </row>
    <row r="214" spans="2:1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3"/>
      <c r="L214" s="1"/>
    </row>
    <row r="215" spans="2:1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3"/>
      <c r="L215" s="1"/>
    </row>
    <row r="216" spans="2:1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3"/>
      <c r="L216" s="1"/>
    </row>
    <row r="217" spans="2:1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3"/>
      <c r="L217" s="1"/>
    </row>
    <row r="218" spans="2:1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3"/>
      <c r="L218" s="1"/>
    </row>
    <row r="219" spans="2:1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3"/>
      <c r="L219" s="1"/>
    </row>
    <row r="220" spans="2:1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3"/>
      <c r="L220" s="1"/>
    </row>
    <row r="221" spans="2:1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3"/>
      <c r="L221" s="1"/>
    </row>
    <row r="222" spans="2:1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3"/>
      <c r="L222" s="1"/>
    </row>
    <row r="223" spans="2:1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3"/>
      <c r="L223" s="1"/>
    </row>
    <row r="224" spans="2:1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3"/>
      <c r="L224" s="1"/>
    </row>
    <row r="225" spans="2:1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3"/>
      <c r="L225" s="1"/>
    </row>
    <row r="226" spans="2:1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3"/>
      <c r="L226" s="1"/>
    </row>
    <row r="227" spans="2:1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3"/>
      <c r="L227" s="1"/>
    </row>
    <row r="228" spans="2:1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3"/>
      <c r="L228" s="1"/>
    </row>
    <row r="229" spans="2:1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3"/>
      <c r="L229" s="1"/>
    </row>
    <row r="230" spans="2:1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3"/>
      <c r="L230" s="1"/>
    </row>
    <row r="231" spans="2:1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3"/>
      <c r="L231" s="1"/>
    </row>
    <row r="232" spans="2:1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3"/>
      <c r="L232" s="1"/>
    </row>
    <row r="233" spans="2:1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3"/>
      <c r="L233" s="1"/>
    </row>
    <row r="234" spans="2:1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3"/>
      <c r="L234" s="1"/>
    </row>
    <row r="235" spans="2:1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3"/>
      <c r="L235" s="1"/>
    </row>
    <row r="236" spans="2:1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3"/>
      <c r="L236" s="1"/>
    </row>
    <row r="237" spans="2:1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3"/>
      <c r="L237" s="1"/>
    </row>
    <row r="238" spans="2:1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3"/>
      <c r="L238" s="1"/>
    </row>
    <row r="239" spans="2:1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3"/>
      <c r="L239" s="1"/>
    </row>
    <row r="240" spans="2:1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3"/>
      <c r="L240" s="1"/>
    </row>
    <row r="241" spans="2:1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3"/>
      <c r="L241" s="1"/>
    </row>
    <row r="242" spans="2:1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3"/>
      <c r="L242" s="1"/>
    </row>
    <row r="243" spans="2:1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3"/>
      <c r="L243" s="1"/>
    </row>
    <row r="244" spans="2:1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3"/>
      <c r="L244" s="1"/>
    </row>
    <row r="245" spans="2:1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3"/>
      <c r="L245" s="1"/>
    </row>
    <row r="246" spans="2:1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3"/>
      <c r="L246" s="1"/>
    </row>
    <row r="247" spans="2:1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3"/>
      <c r="L247" s="1"/>
    </row>
    <row r="248" spans="2:1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3"/>
      <c r="L248" s="1"/>
    </row>
    <row r="249" spans="2:1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3"/>
      <c r="L249" s="1"/>
    </row>
    <row r="250" spans="2:1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3"/>
      <c r="L250" s="1"/>
    </row>
    <row r="251" spans="2:1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3"/>
      <c r="L251" s="1"/>
    </row>
    <row r="252" spans="2:1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3"/>
      <c r="L252" s="1"/>
    </row>
    <row r="253" spans="2:1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3"/>
      <c r="L253" s="1"/>
    </row>
    <row r="254" spans="2:1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3"/>
      <c r="L254" s="1"/>
    </row>
    <row r="255" spans="2:1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3"/>
      <c r="L255" s="1"/>
    </row>
    <row r="256" spans="2:1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3"/>
      <c r="L256" s="1"/>
    </row>
    <row r="257" spans="2:1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3"/>
      <c r="L257" s="1"/>
    </row>
    <row r="258" spans="2:1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3"/>
      <c r="L258" s="1"/>
    </row>
    <row r="259" spans="2:1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3"/>
      <c r="L259" s="1"/>
    </row>
    <row r="260" spans="2:1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3"/>
      <c r="L260" s="1"/>
    </row>
    <row r="261" spans="2:1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3"/>
      <c r="L261" s="1"/>
    </row>
    <row r="262" spans="2:12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3"/>
      <c r="L262" s="1"/>
    </row>
    <row r="263" spans="2:12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3"/>
      <c r="L263" s="1"/>
    </row>
    <row r="264" spans="2:12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3"/>
      <c r="L264" s="1"/>
    </row>
    <row r="265" spans="2:12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3"/>
      <c r="L265" s="1"/>
    </row>
    <row r="266" spans="2:12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3"/>
      <c r="L266" s="1"/>
    </row>
    <row r="267" spans="2:12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3"/>
      <c r="L267" s="1"/>
    </row>
    <row r="268" spans="2:12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3"/>
      <c r="L268" s="1"/>
    </row>
    <row r="269" spans="2:12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3"/>
      <c r="L269" s="1"/>
    </row>
    <row r="270" spans="2:12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3"/>
      <c r="L270" s="1"/>
    </row>
    <row r="271" spans="2:12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3"/>
      <c r="L271" s="1"/>
    </row>
    <row r="272" spans="2:12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3"/>
      <c r="L272" s="1"/>
    </row>
    <row r="273" spans="2:12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3"/>
      <c r="L273" s="1"/>
    </row>
    <row r="274" spans="2:12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3"/>
      <c r="L274" s="1"/>
    </row>
    <row r="275" spans="2:12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3"/>
      <c r="L275" s="1"/>
    </row>
    <row r="276" spans="2:12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3"/>
      <c r="L276" s="1"/>
    </row>
    <row r="277" spans="2:12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3"/>
      <c r="L277" s="1"/>
    </row>
    <row r="278" spans="2:12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3"/>
      <c r="L278" s="1"/>
    </row>
    <row r="279" spans="2:12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3"/>
      <c r="L279" s="1"/>
    </row>
    <row r="280" spans="2:12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3"/>
      <c r="L280" s="1"/>
    </row>
    <row r="281" spans="2:12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3"/>
      <c r="L281" s="1"/>
    </row>
    <row r="282" spans="2:12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3"/>
      <c r="L282" s="1"/>
    </row>
    <row r="283" spans="2:12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3"/>
      <c r="L283" s="1"/>
    </row>
    <row r="284" spans="2:12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3"/>
      <c r="L284" s="1"/>
    </row>
    <row r="285" spans="2:12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3"/>
      <c r="L285" s="1"/>
    </row>
    <row r="286" spans="2:12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3"/>
      <c r="L286" s="1"/>
    </row>
    <row r="287" spans="2:12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3"/>
      <c r="L287" s="1"/>
    </row>
    <row r="288" spans="2:12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3"/>
      <c r="L288" s="1"/>
    </row>
    <row r="289" spans="2:12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3"/>
      <c r="L289" s="1"/>
    </row>
    <row r="290" spans="2:12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3"/>
      <c r="L290" s="1"/>
    </row>
    <row r="291" spans="2:12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3"/>
      <c r="L291" s="1"/>
    </row>
    <row r="292" spans="2:12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3"/>
      <c r="L292" s="1"/>
    </row>
    <row r="293" spans="2:12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3"/>
      <c r="L293" s="1"/>
    </row>
    <row r="294" spans="2:12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3"/>
      <c r="L294" s="1"/>
    </row>
    <row r="295" spans="2:12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3"/>
      <c r="L295" s="1"/>
    </row>
    <row r="296" spans="2:12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3"/>
      <c r="L296" s="1"/>
    </row>
    <row r="297" spans="2:12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3"/>
      <c r="L297" s="1"/>
    </row>
    <row r="298" spans="2:12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3"/>
      <c r="L298" s="1"/>
    </row>
    <row r="299" spans="2:12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3"/>
      <c r="L299" s="1"/>
    </row>
    <row r="300" spans="2:12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3"/>
      <c r="L300" s="1"/>
    </row>
    <row r="301" spans="2:12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3"/>
      <c r="L301" s="1"/>
    </row>
    <row r="302" spans="2:12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3"/>
      <c r="L302" s="1"/>
    </row>
    <row r="303" spans="2:12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3"/>
      <c r="L303" s="1"/>
    </row>
    <row r="304" spans="2:12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3"/>
      <c r="L304" s="1"/>
    </row>
    <row r="305" spans="2:12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3"/>
      <c r="L305" s="1"/>
    </row>
    <row r="306" spans="2:12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3"/>
      <c r="L306" s="1"/>
    </row>
    <row r="307" spans="2:12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3"/>
      <c r="L307" s="1"/>
    </row>
    <row r="308" spans="2:12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3"/>
      <c r="L308" s="1"/>
    </row>
    <row r="309" spans="2:12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3"/>
      <c r="L309" s="1"/>
    </row>
    <row r="310" spans="2:12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3"/>
      <c r="L310" s="1"/>
    </row>
    <row r="311" spans="2:12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3"/>
      <c r="L311" s="1"/>
    </row>
    <row r="312" spans="2:12" s="4" customFormat="1" ht="17.899999999999999" customHeight="1" x14ac:dyDescent="0.55000000000000004">
      <c r="B312" s="1"/>
      <c r="C312" s="1"/>
      <c r="D312" s="3"/>
      <c r="F312" s="3"/>
      <c r="G312" s="3"/>
      <c r="H312" s="3"/>
      <c r="I312" s="3"/>
      <c r="J312" s="3"/>
      <c r="K312" s="3"/>
      <c r="L312" s="1"/>
    </row>
    <row r="313" spans="2:12" s="4" customFormat="1" ht="17.899999999999999" customHeight="1" x14ac:dyDescent="0.55000000000000004">
      <c r="B313" s="1"/>
      <c r="C313" s="1"/>
      <c r="D313" s="3"/>
      <c r="F313" s="3"/>
      <c r="G313" s="3"/>
      <c r="H313" s="3"/>
      <c r="I313" s="3"/>
      <c r="J313" s="3"/>
      <c r="K313" s="3"/>
      <c r="L313" s="1"/>
    </row>
    <row r="314" spans="2:12" s="4" customFormat="1" ht="17.899999999999999" customHeight="1" x14ac:dyDescent="0.55000000000000004">
      <c r="B314" s="1"/>
      <c r="C314" s="1"/>
      <c r="D314" s="3"/>
      <c r="F314" s="3"/>
      <c r="G314" s="3"/>
      <c r="H314" s="3"/>
      <c r="I314" s="3"/>
      <c r="J314" s="3"/>
      <c r="K314" s="3"/>
      <c r="L314" s="1"/>
    </row>
    <row r="315" spans="2:12" s="4" customFormat="1" ht="17.899999999999999" customHeight="1" x14ac:dyDescent="0.55000000000000004">
      <c r="B315" s="1"/>
      <c r="C315" s="1"/>
      <c r="D315" s="3"/>
      <c r="F315" s="3"/>
      <c r="G315" s="3"/>
      <c r="H315" s="3"/>
      <c r="I315" s="3"/>
      <c r="J315" s="3"/>
      <c r="K315" s="3"/>
      <c r="L315" s="1"/>
    </row>
    <row r="316" spans="2:12" s="4" customFormat="1" ht="17.899999999999999" customHeight="1" x14ac:dyDescent="0.55000000000000004">
      <c r="B316" s="1"/>
      <c r="C316" s="1"/>
      <c r="D316" s="3"/>
      <c r="F316" s="3"/>
      <c r="G316" s="3"/>
      <c r="H316" s="3"/>
      <c r="I316" s="3"/>
      <c r="J316" s="3"/>
      <c r="K316" s="3"/>
      <c r="L316" s="1"/>
    </row>
    <row r="317" spans="2:12" s="4" customFormat="1" ht="17.899999999999999" customHeight="1" x14ac:dyDescent="0.55000000000000004">
      <c r="B317" s="1"/>
      <c r="C317" s="1"/>
      <c r="D317" s="3"/>
      <c r="F317" s="3"/>
      <c r="G317" s="3"/>
      <c r="H317" s="3"/>
      <c r="I317" s="3"/>
      <c r="J317" s="3"/>
      <c r="K317" s="3"/>
      <c r="L317" s="1"/>
    </row>
  </sheetData>
  <mergeCells count="11">
    <mergeCell ref="B5:B21"/>
    <mergeCell ref="F3:F4"/>
    <mergeCell ref="G3:G4"/>
    <mergeCell ref="H3:H4"/>
    <mergeCell ref="A1:L1"/>
    <mergeCell ref="A3:A4"/>
    <mergeCell ref="B3:B4"/>
    <mergeCell ref="D3:E3"/>
    <mergeCell ref="L3:L4"/>
    <mergeCell ref="K3:K4"/>
    <mergeCell ref="J3:J4"/>
  </mergeCells>
  <phoneticPr fontId="1" type="noConversion"/>
  <dataValidations count="1">
    <dataValidation type="list" allowBlank="1" showInputMessage="1" showErrorMessage="1" sqref="E5:E22" xr:uid="{C60CFFD9-7F20-407E-873E-53F4A602F7FD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079A-5E65-43BD-B84E-C8301CB748BE}">
  <sheetPr>
    <tabColor theme="8" tint="0.59999389629810485"/>
  </sheetPr>
  <dimension ref="A1:Q3510"/>
  <sheetViews>
    <sheetView workbookViewId="0">
      <selection activeCell="C1" sqref="C1"/>
    </sheetView>
  </sheetViews>
  <sheetFormatPr defaultRowHeight="17.600000000000001" x14ac:dyDescent="0.55000000000000004"/>
  <cols>
    <col min="2" max="2" width="13.0703125" style="1392" customWidth="1"/>
    <col min="3" max="3" width="18" style="1392" customWidth="1"/>
    <col min="4" max="4" width="9.140625" style="1392"/>
    <col min="10" max="10" width="9.140625" style="1392"/>
    <col min="11" max="11" width="14.35546875" style="1391" customWidth="1"/>
  </cols>
  <sheetData>
    <row r="1" spans="1:17" x14ac:dyDescent="0.55000000000000004">
      <c r="A1" s="1466">
        <f>h01_MdeMgmt!F7</f>
        <v>17.142857142857142</v>
      </c>
      <c r="B1" s="1467"/>
      <c r="C1">
        <f>h01_MdeMgmt!F7</f>
        <v>17.142857142857142</v>
      </c>
      <c r="J1" s="1397" t="s">
        <v>1286</v>
      </c>
      <c r="K1" s="1398" t="s">
        <v>1287</v>
      </c>
      <c r="L1" s="1399" t="s">
        <v>1288</v>
      </c>
      <c r="M1" s="1399" t="s">
        <v>1289</v>
      </c>
      <c r="Q1">
        <v>0</v>
      </c>
    </row>
    <row r="2" spans="1:17" x14ac:dyDescent="0.55000000000000004">
      <c r="A2" s="1469">
        <v>1</v>
      </c>
      <c r="B2" s="1471">
        <f t="shared" ref="B2:B22" si="0">$A$1*(A2-1)</f>
        <v>0</v>
      </c>
      <c r="E2" s="1394"/>
      <c r="F2" s="1394"/>
      <c r="G2" s="1394"/>
      <c r="H2" s="1394"/>
      <c r="J2" s="1392">
        <v>0</v>
      </c>
      <c r="K2" s="1391">
        <f>(J2*h01_MdeMgmt!$F$8)+1+$Q$1</f>
        <v>1</v>
      </c>
      <c r="L2" s="1395">
        <f>K2*10</f>
        <v>10</v>
      </c>
      <c r="M2" s="1395">
        <f>INT(L2)</f>
        <v>10</v>
      </c>
      <c r="N2" s="1395">
        <f>M2/10</f>
        <v>1</v>
      </c>
      <c r="O2">
        <f>IF(INT(N2)=N2,N2,"")</f>
        <v>1</v>
      </c>
      <c r="P2" s="1394"/>
    </row>
    <row r="3" spans="1:17" x14ac:dyDescent="0.55000000000000004">
      <c r="A3" s="1469">
        <v>2</v>
      </c>
      <c r="B3" s="1471">
        <f t="shared" si="0"/>
        <v>17.142857142857142</v>
      </c>
      <c r="D3" s="1394"/>
      <c r="E3" s="1402">
        <v>1</v>
      </c>
      <c r="F3" s="1394">
        <f>E3+0.5</f>
        <v>1.5</v>
      </c>
      <c r="G3" s="1394">
        <f>INT(F3)</f>
        <v>1</v>
      </c>
      <c r="H3" s="1394">
        <f>E3-0.5</f>
        <v>0.5</v>
      </c>
      <c r="I3" s="1394">
        <f>INT(H3)</f>
        <v>0</v>
      </c>
      <c r="J3" s="1392">
        <f>0.1</f>
        <v>0.1</v>
      </c>
      <c r="K3" s="1391">
        <f>(J3*h01_MdeMgmt!$F$8)+1+$Q$126</f>
        <v>1.0058333333333334</v>
      </c>
      <c r="L3" s="1395">
        <f t="shared" ref="L3:L66" si="1">K3*10</f>
        <v>10.058333333333334</v>
      </c>
      <c r="M3" s="1395">
        <f t="shared" ref="M3:M66" si="2">INT(L3)</f>
        <v>10</v>
      </c>
      <c r="N3" s="1395">
        <f t="shared" ref="N3:N66" si="3">M3/10</f>
        <v>1</v>
      </c>
      <c r="O3">
        <f t="shared" ref="O3:O66" si="4">IF(INT(N3)=N3,N3,"")</f>
        <v>1</v>
      </c>
    </row>
    <row r="4" spans="1:17" x14ac:dyDescent="0.55000000000000004">
      <c r="A4" s="1469">
        <v>3</v>
      </c>
      <c r="B4" s="1471">
        <f t="shared" si="0"/>
        <v>34.285714285714285</v>
      </c>
      <c r="E4" s="1402">
        <f>E3+0.1</f>
        <v>1.1000000000000001</v>
      </c>
      <c r="F4" s="1394">
        <f t="shared" ref="F4:F29" si="5">E4+0.5</f>
        <v>1.6</v>
      </c>
      <c r="G4" s="1394">
        <f t="shared" ref="G4:G29" si="6">INT(F4)</f>
        <v>1</v>
      </c>
      <c r="H4" s="1394">
        <f t="shared" ref="H4:H29" si="7">E4-0.5</f>
        <v>0.60000000000000009</v>
      </c>
      <c r="I4" s="1394">
        <f t="shared" ref="I4:I67" si="8">INT(H4)</f>
        <v>0</v>
      </c>
      <c r="J4" s="1392">
        <f>J3+$J$3</f>
        <v>0.2</v>
      </c>
      <c r="K4" s="1391">
        <f>(J4*h01_MdeMgmt!$F$8)+1+$Q$126</f>
        <v>1.0116666666666667</v>
      </c>
      <c r="L4" s="1395">
        <f t="shared" si="1"/>
        <v>10.116666666666667</v>
      </c>
      <c r="M4" s="1395">
        <f t="shared" si="2"/>
        <v>10</v>
      </c>
      <c r="N4" s="1395">
        <f t="shared" si="3"/>
        <v>1</v>
      </c>
      <c r="O4">
        <f t="shared" si="4"/>
        <v>1</v>
      </c>
    </row>
    <row r="5" spans="1:17" x14ac:dyDescent="0.55000000000000004">
      <c r="A5" s="1469">
        <v>4</v>
      </c>
      <c r="B5" s="1471">
        <f t="shared" si="0"/>
        <v>51.428571428571431</v>
      </c>
      <c r="E5" s="1402">
        <f t="shared" ref="E5:E29" si="9">E4+0.1</f>
        <v>1.2000000000000002</v>
      </c>
      <c r="F5" s="1394">
        <f t="shared" si="5"/>
        <v>1.7000000000000002</v>
      </c>
      <c r="G5" s="1394">
        <f t="shared" si="6"/>
        <v>1</v>
      </c>
      <c r="H5" s="1394">
        <f t="shared" si="7"/>
        <v>0.70000000000000018</v>
      </c>
      <c r="I5" s="1394">
        <f t="shared" si="8"/>
        <v>0</v>
      </c>
      <c r="J5" s="1392">
        <f t="shared" ref="J5:J68" si="10">J4+$J$3</f>
        <v>0.30000000000000004</v>
      </c>
      <c r="K5" s="1391">
        <f>(J5*h01_MdeMgmt!$F$8)+1+$Q$126</f>
        <v>1.0175000000000001</v>
      </c>
      <c r="L5" s="1395">
        <f t="shared" si="1"/>
        <v>10.175000000000001</v>
      </c>
      <c r="M5" s="1395">
        <f t="shared" si="2"/>
        <v>10</v>
      </c>
      <c r="N5" s="1395">
        <f t="shared" si="3"/>
        <v>1</v>
      </c>
      <c r="O5">
        <f t="shared" si="4"/>
        <v>1</v>
      </c>
    </row>
    <row r="6" spans="1:17" x14ac:dyDescent="0.55000000000000004">
      <c r="A6" s="1469">
        <v>5</v>
      </c>
      <c r="B6" s="1471">
        <f t="shared" si="0"/>
        <v>68.571428571428569</v>
      </c>
      <c r="E6" s="1402">
        <f t="shared" si="9"/>
        <v>1.3000000000000003</v>
      </c>
      <c r="F6" s="1394">
        <f t="shared" si="5"/>
        <v>1.8000000000000003</v>
      </c>
      <c r="G6" s="1394">
        <f t="shared" si="6"/>
        <v>1</v>
      </c>
      <c r="H6" s="1394">
        <f t="shared" si="7"/>
        <v>0.80000000000000027</v>
      </c>
      <c r="I6" s="1394">
        <f t="shared" si="8"/>
        <v>0</v>
      </c>
      <c r="J6" s="1392">
        <f t="shared" si="10"/>
        <v>0.4</v>
      </c>
      <c r="K6" s="1391">
        <f>(J6*h01_MdeMgmt!$F$8)+1+$Q$126</f>
        <v>1.0233333333333334</v>
      </c>
      <c r="L6" s="1395">
        <f t="shared" si="1"/>
        <v>10.233333333333334</v>
      </c>
      <c r="M6" s="1395">
        <f t="shared" si="2"/>
        <v>10</v>
      </c>
      <c r="N6" s="1395">
        <f t="shared" si="3"/>
        <v>1</v>
      </c>
      <c r="O6">
        <f t="shared" si="4"/>
        <v>1</v>
      </c>
    </row>
    <row r="7" spans="1:17" x14ac:dyDescent="0.55000000000000004">
      <c r="A7" s="1469">
        <v>6</v>
      </c>
      <c r="B7" s="1471">
        <f t="shared" si="0"/>
        <v>85.714285714285708</v>
      </c>
      <c r="E7" s="1402">
        <f t="shared" si="9"/>
        <v>1.4000000000000004</v>
      </c>
      <c r="F7" s="1394">
        <f t="shared" si="5"/>
        <v>1.9000000000000004</v>
      </c>
      <c r="G7" s="1394">
        <f t="shared" si="6"/>
        <v>1</v>
      </c>
      <c r="H7" s="1394">
        <f t="shared" si="7"/>
        <v>0.90000000000000036</v>
      </c>
      <c r="I7" s="1394">
        <f t="shared" si="8"/>
        <v>0</v>
      </c>
      <c r="J7" s="1392">
        <f t="shared" si="10"/>
        <v>0.5</v>
      </c>
      <c r="K7" s="1391">
        <f>(J7*h01_MdeMgmt!$F$8)+1+$Q$126</f>
        <v>1.0291666666666666</v>
      </c>
      <c r="L7" s="1395">
        <f t="shared" si="1"/>
        <v>10.291666666666666</v>
      </c>
      <c r="M7" s="1395">
        <f t="shared" si="2"/>
        <v>10</v>
      </c>
      <c r="N7" s="1395">
        <f t="shared" si="3"/>
        <v>1</v>
      </c>
      <c r="O7">
        <f t="shared" si="4"/>
        <v>1</v>
      </c>
    </row>
    <row r="8" spans="1:17" x14ac:dyDescent="0.55000000000000004">
      <c r="A8" s="1470">
        <v>7</v>
      </c>
      <c r="B8" s="1472">
        <f t="shared" si="0"/>
        <v>102.85714285714286</v>
      </c>
      <c r="E8" s="1402">
        <f t="shared" si="9"/>
        <v>1.5000000000000004</v>
      </c>
      <c r="F8" s="1394">
        <f t="shared" si="5"/>
        <v>2.0000000000000004</v>
      </c>
      <c r="G8" s="1394">
        <f t="shared" si="6"/>
        <v>2</v>
      </c>
      <c r="H8" s="1394">
        <f t="shared" si="7"/>
        <v>1.0000000000000004</v>
      </c>
      <c r="I8" s="1394">
        <f t="shared" si="8"/>
        <v>1</v>
      </c>
      <c r="J8" s="1392">
        <f t="shared" si="10"/>
        <v>0.6</v>
      </c>
      <c r="K8" s="1391">
        <f>(J8*h01_MdeMgmt!$F$8)+1+$Q$126</f>
        <v>1.0349999999999999</v>
      </c>
      <c r="L8" s="1395">
        <f t="shared" si="1"/>
        <v>10.35</v>
      </c>
      <c r="M8" s="1395">
        <f t="shared" si="2"/>
        <v>10</v>
      </c>
      <c r="N8" s="1395">
        <f t="shared" si="3"/>
        <v>1</v>
      </c>
      <c r="O8">
        <f t="shared" si="4"/>
        <v>1</v>
      </c>
    </row>
    <row r="9" spans="1:17" ht="15.55" customHeight="1" x14ac:dyDescent="0.55000000000000004">
      <c r="A9" s="1469">
        <v>8</v>
      </c>
      <c r="B9" s="1471">
        <f t="shared" si="0"/>
        <v>120</v>
      </c>
      <c r="E9" s="1402">
        <f t="shared" si="9"/>
        <v>1.6000000000000005</v>
      </c>
      <c r="F9" s="1394">
        <f t="shared" si="5"/>
        <v>2.1000000000000005</v>
      </c>
      <c r="G9" s="1394">
        <f t="shared" si="6"/>
        <v>2</v>
      </c>
      <c r="H9" s="1394">
        <f t="shared" si="7"/>
        <v>1.1000000000000005</v>
      </c>
      <c r="I9" s="1394">
        <f t="shared" si="8"/>
        <v>1</v>
      </c>
      <c r="J9" s="1392">
        <f t="shared" si="10"/>
        <v>0.7</v>
      </c>
      <c r="K9" s="1391">
        <f>(J9*h01_MdeMgmt!$F$8)+1+$Q$126</f>
        <v>1.0408333333333333</v>
      </c>
      <c r="L9" s="1395">
        <f t="shared" si="1"/>
        <v>10.408333333333333</v>
      </c>
      <c r="M9" s="1395">
        <f t="shared" si="2"/>
        <v>10</v>
      </c>
      <c r="N9" s="1395">
        <f t="shared" si="3"/>
        <v>1</v>
      </c>
      <c r="O9">
        <f t="shared" si="4"/>
        <v>1</v>
      </c>
    </row>
    <row r="10" spans="1:17" x14ac:dyDescent="0.55000000000000004">
      <c r="A10" s="1469">
        <v>9</v>
      </c>
      <c r="B10" s="1471">
        <f t="shared" si="0"/>
        <v>137.14285714285714</v>
      </c>
      <c r="E10" s="1402">
        <f t="shared" si="9"/>
        <v>1.7000000000000006</v>
      </c>
      <c r="F10" s="1394">
        <f t="shared" si="5"/>
        <v>2.2000000000000006</v>
      </c>
      <c r="G10" s="1394">
        <f t="shared" si="6"/>
        <v>2</v>
      </c>
      <c r="H10" s="1394">
        <f t="shared" si="7"/>
        <v>1.2000000000000006</v>
      </c>
      <c r="I10" s="1394">
        <f t="shared" si="8"/>
        <v>1</v>
      </c>
      <c r="J10" s="1392">
        <f t="shared" si="10"/>
        <v>0.79999999999999993</v>
      </c>
      <c r="K10" s="1391">
        <f>(J10*h01_MdeMgmt!$F$8)+1+$Q$126</f>
        <v>1.0466666666666666</v>
      </c>
      <c r="L10" s="1395">
        <f t="shared" si="1"/>
        <v>10.466666666666667</v>
      </c>
      <c r="M10" s="1395">
        <f t="shared" si="2"/>
        <v>10</v>
      </c>
      <c r="N10" s="1395">
        <f t="shared" si="3"/>
        <v>1</v>
      </c>
      <c r="O10">
        <f t="shared" si="4"/>
        <v>1</v>
      </c>
    </row>
    <row r="11" spans="1:17" x14ac:dyDescent="0.55000000000000004">
      <c r="A11" s="1469">
        <v>10</v>
      </c>
      <c r="B11" s="1471">
        <f t="shared" si="0"/>
        <v>154.28571428571428</v>
      </c>
      <c r="E11" s="1402">
        <f t="shared" si="9"/>
        <v>1.8000000000000007</v>
      </c>
      <c r="F11" s="1394">
        <f t="shared" si="5"/>
        <v>2.3000000000000007</v>
      </c>
      <c r="G11" s="1394">
        <f t="shared" si="6"/>
        <v>2</v>
      </c>
      <c r="H11" s="1394">
        <f t="shared" si="7"/>
        <v>1.3000000000000007</v>
      </c>
      <c r="I11" s="1394">
        <f t="shared" si="8"/>
        <v>1</v>
      </c>
      <c r="J11" s="1392">
        <f t="shared" si="10"/>
        <v>0.89999999999999991</v>
      </c>
      <c r="K11" s="1391">
        <f>(J11*h01_MdeMgmt!$F$8)+1+$Q$126</f>
        <v>1.0525</v>
      </c>
      <c r="L11" s="1395">
        <f t="shared" si="1"/>
        <v>10.525</v>
      </c>
      <c r="M11" s="1395">
        <f t="shared" si="2"/>
        <v>10</v>
      </c>
      <c r="N11" s="1395">
        <f t="shared" si="3"/>
        <v>1</v>
      </c>
      <c r="O11">
        <f t="shared" si="4"/>
        <v>1</v>
      </c>
    </row>
    <row r="12" spans="1:17" x14ac:dyDescent="0.55000000000000004">
      <c r="A12" s="1469">
        <v>11</v>
      </c>
      <c r="B12" s="1471">
        <f t="shared" si="0"/>
        <v>171.42857142857142</v>
      </c>
      <c r="E12" s="1402">
        <f t="shared" si="9"/>
        <v>1.9000000000000008</v>
      </c>
      <c r="F12" s="1394">
        <f t="shared" si="5"/>
        <v>2.4000000000000008</v>
      </c>
      <c r="G12" s="1394">
        <f t="shared" si="6"/>
        <v>2</v>
      </c>
      <c r="H12" s="1394">
        <f t="shared" si="7"/>
        <v>1.4000000000000008</v>
      </c>
      <c r="I12" s="1394">
        <f t="shared" si="8"/>
        <v>1</v>
      </c>
      <c r="J12" s="1392">
        <f t="shared" si="10"/>
        <v>0.99999999999999989</v>
      </c>
      <c r="K12" s="1391">
        <f>(J12*h01_MdeMgmt!$F$8)+1+$Q$126</f>
        <v>1.0583333333333333</v>
      </c>
      <c r="L12" s="1395">
        <f t="shared" si="1"/>
        <v>10.583333333333334</v>
      </c>
      <c r="M12" s="1395">
        <f t="shared" si="2"/>
        <v>10</v>
      </c>
      <c r="N12" s="1395">
        <f t="shared" si="3"/>
        <v>1</v>
      </c>
      <c r="O12">
        <f t="shared" si="4"/>
        <v>1</v>
      </c>
    </row>
    <row r="13" spans="1:17" x14ac:dyDescent="0.55000000000000004">
      <c r="A13" s="1469">
        <v>12</v>
      </c>
      <c r="B13" s="1471">
        <f t="shared" si="0"/>
        <v>188.57142857142856</v>
      </c>
      <c r="E13" s="1403">
        <f t="shared" si="9"/>
        <v>2.0000000000000009</v>
      </c>
      <c r="F13" s="1404">
        <f t="shared" si="5"/>
        <v>2.5000000000000009</v>
      </c>
      <c r="G13" s="1404">
        <f t="shared" si="6"/>
        <v>2</v>
      </c>
      <c r="H13" s="1405">
        <f t="shared" si="7"/>
        <v>1.5000000000000009</v>
      </c>
      <c r="I13" s="1405">
        <f t="shared" si="8"/>
        <v>1</v>
      </c>
      <c r="J13" s="1406">
        <f t="shared" si="10"/>
        <v>1.0999999999999999</v>
      </c>
      <c r="K13" s="1391">
        <f>(J13*h01_MdeMgmt!$F$8)+1+$Q$126</f>
        <v>1.0641666666666667</v>
      </c>
      <c r="L13" s="1395">
        <f t="shared" si="1"/>
        <v>10.641666666666667</v>
      </c>
      <c r="M13" s="1395">
        <f t="shared" si="2"/>
        <v>10</v>
      </c>
      <c r="N13" s="1395">
        <f t="shared" si="3"/>
        <v>1</v>
      </c>
      <c r="O13">
        <f t="shared" si="4"/>
        <v>1</v>
      </c>
    </row>
    <row r="14" spans="1:17" x14ac:dyDescent="0.55000000000000004">
      <c r="A14" s="1469">
        <v>13</v>
      </c>
      <c r="B14" s="1471">
        <f t="shared" si="0"/>
        <v>205.71428571428572</v>
      </c>
      <c r="E14" s="1403">
        <f t="shared" si="9"/>
        <v>2.100000000000001</v>
      </c>
      <c r="F14" s="1404">
        <f t="shared" si="5"/>
        <v>2.600000000000001</v>
      </c>
      <c r="G14" s="1404">
        <f t="shared" si="6"/>
        <v>2</v>
      </c>
      <c r="H14" s="1405">
        <f t="shared" si="7"/>
        <v>1.600000000000001</v>
      </c>
      <c r="I14" s="1405">
        <f t="shared" si="8"/>
        <v>1</v>
      </c>
      <c r="J14" s="1406">
        <f t="shared" si="10"/>
        <v>1.2</v>
      </c>
      <c r="K14" s="1391">
        <f>(J14*h01_MdeMgmt!$F$8)+1+$Q$126</f>
        <v>1.07</v>
      </c>
      <c r="L14" s="1395">
        <f t="shared" si="1"/>
        <v>10.700000000000001</v>
      </c>
      <c r="M14" s="1395">
        <f t="shared" si="2"/>
        <v>10</v>
      </c>
      <c r="N14" s="1395">
        <f t="shared" si="3"/>
        <v>1</v>
      </c>
      <c r="O14">
        <f t="shared" si="4"/>
        <v>1</v>
      </c>
    </row>
    <row r="15" spans="1:17" x14ac:dyDescent="0.55000000000000004">
      <c r="A15" s="1469">
        <v>14</v>
      </c>
      <c r="B15" s="1471">
        <f t="shared" si="0"/>
        <v>222.85714285714286</v>
      </c>
      <c r="E15" s="1403">
        <f t="shared" si="9"/>
        <v>2.2000000000000011</v>
      </c>
      <c r="F15" s="1404">
        <f t="shared" si="5"/>
        <v>2.7000000000000011</v>
      </c>
      <c r="G15" s="1404">
        <f t="shared" si="6"/>
        <v>2</v>
      </c>
      <c r="H15" s="1405">
        <f t="shared" si="7"/>
        <v>1.7000000000000011</v>
      </c>
      <c r="I15" s="1405">
        <f t="shared" si="8"/>
        <v>1</v>
      </c>
      <c r="J15" s="1406">
        <f t="shared" si="10"/>
        <v>1.3</v>
      </c>
      <c r="K15" s="1391">
        <f>(J15*h01_MdeMgmt!$F$8)+1+$Q$126</f>
        <v>1.0758333333333334</v>
      </c>
      <c r="L15" s="1395">
        <f t="shared" si="1"/>
        <v>10.758333333333335</v>
      </c>
      <c r="M15" s="1395">
        <f t="shared" si="2"/>
        <v>10</v>
      </c>
      <c r="N15" s="1395">
        <f t="shared" si="3"/>
        <v>1</v>
      </c>
      <c r="O15">
        <f t="shared" si="4"/>
        <v>1</v>
      </c>
    </row>
    <row r="16" spans="1:17" x14ac:dyDescent="0.55000000000000004">
      <c r="A16" s="1469">
        <v>15</v>
      </c>
      <c r="B16" s="1471">
        <f t="shared" si="0"/>
        <v>240</v>
      </c>
      <c r="E16" s="1403">
        <f t="shared" si="9"/>
        <v>2.3000000000000012</v>
      </c>
      <c r="F16" s="1404">
        <f t="shared" si="5"/>
        <v>2.8000000000000012</v>
      </c>
      <c r="G16" s="1404">
        <f t="shared" si="6"/>
        <v>2</v>
      </c>
      <c r="H16" s="1405">
        <f t="shared" si="7"/>
        <v>1.8000000000000012</v>
      </c>
      <c r="I16" s="1405">
        <f t="shared" si="8"/>
        <v>1</v>
      </c>
      <c r="J16" s="1406">
        <f t="shared" si="10"/>
        <v>1.4000000000000001</v>
      </c>
      <c r="K16" s="1391">
        <f>(J16*h01_MdeMgmt!$F$8)+1+$Q$126</f>
        <v>1.0816666666666668</v>
      </c>
      <c r="L16" s="1395">
        <f t="shared" si="1"/>
        <v>10.816666666666668</v>
      </c>
      <c r="M16" s="1395">
        <f t="shared" si="2"/>
        <v>10</v>
      </c>
      <c r="N16" s="1395">
        <f t="shared" si="3"/>
        <v>1</v>
      </c>
      <c r="O16">
        <f t="shared" si="4"/>
        <v>1</v>
      </c>
    </row>
    <row r="17" spans="1:15" x14ac:dyDescent="0.55000000000000004">
      <c r="A17" s="1469">
        <v>16</v>
      </c>
      <c r="B17" s="1471">
        <f t="shared" si="0"/>
        <v>257.14285714285711</v>
      </c>
      <c r="E17" s="1403">
        <f t="shared" si="9"/>
        <v>2.4000000000000012</v>
      </c>
      <c r="F17" s="1404">
        <f t="shared" si="5"/>
        <v>2.9000000000000012</v>
      </c>
      <c r="G17" s="1404">
        <f t="shared" si="6"/>
        <v>2</v>
      </c>
      <c r="H17" s="1405">
        <f t="shared" si="7"/>
        <v>1.9000000000000012</v>
      </c>
      <c r="I17" s="1405">
        <f t="shared" si="8"/>
        <v>1</v>
      </c>
      <c r="J17" s="1406">
        <f t="shared" si="10"/>
        <v>1.5000000000000002</v>
      </c>
      <c r="K17" s="1391">
        <f>(J17*h01_MdeMgmt!$F$8)+1+$Q$126</f>
        <v>1.0874999999999999</v>
      </c>
      <c r="L17" s="1395">
        <f t="shared" si="1"/>
        <v>10.875</v>
      </c>
      <c r="M17" s="1395">
        <f t="shared" si="2"/>
        <v>10</v>
      </c>
      <c r="N17" s="1395">
        <f t="shared" si="3"/>
        <v>1</v>
      </c>
      <c r="O17">
        <f t="shared" si="4"/>
        <v>1</v>
      </c>
    </row>
    <row r="18" spans="1:15" x14ac:dyDescent="0.55000000000000004">
      <c r="A18" s="1469">
        <v>17</v>
      </c>
      <c r="B18" s="1471">
        <f t="shared" si="0"/>
        <v>274.28571428571428</v>
      </c>
      <c r="E18" s="1403">
        <f t="shared" si="9"/>
        <v>2.5000000000000013</v>
      </c>
      <c r="F18" s="1404">
        <f t="shared" si="5"/>
        <v>3.0000000000000013</v>
      </c>
      <c r="G18" s="1404">
        <f t="shared" si="6"/>
        <v>3</v>
      </c>
      <c r="H18" s="1405">
        <f t="shared" si="7"/>
        <v>2.0000000000000013</v>
      </c>
      <c r="I18" s="1405">
        <f t="shared" si="8"/>
        <v>2</v>
      </c>
      <c r="J18" s="1406">
        <f t="shared" si="10"/>
        <v>1.6000000000000003</v>
      </c>
      <c r="K18" s="1391">
        <f>(J18*h01_MdeMgmt!$F$8)+1+$Q$126</f>
        <v>1.0933333333333333</v>
      </c>
      <c r="L18" s="1395">
        <f t="shared" si="1"/>
        <v>10.933333333333334</v>
      </c>
      <c r="M18" s="1395">
        <f t="shared" si="2"/>
        <v>10</v>
      </c>
      <c r="N18" s="1395">
        <f t="shared" si="3"/>
        <v>1</v>
      </c>
      <c r="O18">
        <f t="shared" si="4"/>
        <v>1</v>
      </c>
    </row>
    <row r="19" spans="1:15" x14ac:dyDescent="0.55000000000000004">
      <c r="A19" s="1464">
        <v>18</v>
      </c>
      <c r="B19" s="1473">
        <f t="shared" si="0"/>
        <v>291.42857142857144</v>
      </c>
      <c r="E19" s="1403">
        <f t="shared" si="9"/>
        <v>2.6000000000000014</v>
      </c>
      <c r="F19" s="1404">
        <f t="shared" si="5"/>
        <v>3.1000000000000014</v>
      </c>
      <c r="G19" s="1404">
        <f t="shared" si="6"/>
        <v>3</v>
      </c>
      <c r="H19" s="1405">
        <f t="shared" si="7"/>
        <v>2.1000000000000014</v>
      </c>
      <c r="I19" s="1405">
        <f t="shared" si="8"/>
        <v>2</v>
      </c>
      <c r="J19" s="1406">
        <f t="shared" si="10"/>
        <v>1.7000000000000004</v>
      </c>
      <c r="K19" s="1391">
        <f>(J19*h01_MdeMgmt!$F$8)+1+$Q$126</f>
        <v>1.0991666666666666</v>
      </c>
      <c r="L19" s="1395">
        <f t="shared" si="1"/>
        <v>10.991666666666667</v>
      </c>
      <c r="M19" s="1395">
        <f t="shared" si="2"/>
        <v>10</v>
      </c>
      <c r="N19" s="1395">
        <f t="shared" si="3"/>
        <v>1</v>
      </c>
      <c r="O19">
        <f t="shared" si="4"/>
        <v>1</v>
      </c>
    </row>
    <row r="20" spans="1:15" x14ac:dyDescent="0.55000000000000004">
      <c r="A20" s="1469">
        <v>19</v>
      </c>
      <c r="B20" s="1471">
        <f t="shared" si="0"/>
        <v>308.57142857142856</v>
      </c>
      <c r="E20" s="1403">
        <f t="shared" si="9"/>
        <v>2.7000000000000015</v>
      </c>
      <c r="F20" s="1404">
        <f t="shared" si="5"/>
        <v>3.2000000000000015</v>
      </c>
      <c r="G20" s="1404">
        <f t="shared" si="6"/>
        <v>3</v>
      </c>
      <c r="H20" s="1405">
        <f t="shared" si="7"/>
        <v>2.2000000000000015</v>
      </c>
      <c r="I20" s="1405">
        <f t="shared" si="8"/>
        <v>2</v>
      </c>
      <c r="J20" s="1406">
        <f t="shared" si="10"/>
        <v>1.8000000000000005</v>
      </c>
      <c r="K20" s="1391">
        <f>(J20*h01_MdeMgmt!$F$8)+1+$Q$126</f>
        <v>1.105</v>
      </c>
      <c r="L20" s="1395">
        <f t="shared" si="1"/>
        <v>11.05</v>
      </c>
      <c r="M20" s="1395">
        <f t="shared" si="2"/>
        <v>11</v>
      </c>
      <c r="N20" s="1395">
        <f t="shared" si="3"/>
        <v>1.1000000000000001</v>
      </c>
      <c r="O20" t="str">
        <f t="shared" si="4"/>
        <v/>
      </c>
    </row>
    <row r="21" spans="1:15" x14ac:dyDescent="0.55000000000000004">
      <c r="A21" s="1469">
        <v>20</v>
      </c>
      <c r="B21" s="1471">
        <f t="shared" si="0"/>
        <v>325.71428571428572</v>
      </c>
      <c r="E21" s="1403">
        <f t="shared" si="9"/>
        <v>2.8000000000000016</v>
      </c>
      <c r="F21" s="1404">
        <f t="shared" si="5"/>
        <v>3.3000000000000016</v>
      </c>
      <c r="G21" s="1404">
        <f t="shared" si="6"/>
        <v>3</v>
      </c>
      <c r="H21" s="1405">
        <f t="shared" si="7"/>
        <v>2.3000000000000016</v>
      </c>
      <c r="I21" s="1405">
        <f t="shared" si="8"/>
        <v>2</v>
      </c>
      <c r="J21" s="1406">
        <f t="shared" si="10"/>
        <v>1.9000000000000006</v>
      </c>
      <c r="K21" s="1391">
        <f>(J21*h01_MdeMgmt!$F$8)+1+$Q$126</f>
        <v>1.1108333333333333</v>
      </c>
      <c r="L21" s="1395">
        <f t="shared" si="1"/>
        <v>11.108333333333334</v>
      </c>
      <c r="M21" s="1395">
        <f t="shared" si="2"/>
        <v>11</v>
      </c>
      <c r="N21" s="1395">
        <f t="shared" si="3"/>
        <v>1.1000000000000001</v>
      </c>
      <c r="O21" t="str">
        <f t="shared" si="4"/>
        <v/>
      </c>
    </row>
    <row r="22" spans="1:15" x14ac:dyDescent="0.55000000000000004">
      <c r="A22" s="1469">
        <v>21</v>
      </c>
      <c r="B22" s="1471">
        <f t="shared" si="0"/>
        <v>342.85714285714283</v>
      </c>
      <c r="E22" s="1403">
        <f t="shared" si="9"/>
        <v>2.9000000000000017</v>
      </c>
      <c r="F22" s="1404">
        <f t="shared" si="5"/>
        <v>3.4000000000000017</v>
      </c>
      <c r="G22" s="1404">
        <f t="shared" si="6"/>
        <v>3</v>
      </c>
      <c r="H22" s="1405">
        <f t="shared" si="7"/>
        <v>2.4000000000000017</v>
      </c>
      <c r="I22" s="1405">
        <f t="shared" si="8"/>
        <v>2</v>
      </c>
      <c r="J22" s="1406">
        <f t="shared" si="10"/>
        <v>2.0000000000000004</v>
      </c>
      <c r="K22" s="1391">
        <f>(J22*h01_MdeMgmt!$F$8)+1+$Q$126</f>
        <v>1.1166666666666667</v>
      </c>
      <c r="L22" s="1395">
        <f t="shared" si="1"/>
        <v>11.166666666666668</v>
      </c>
      <c r="M22" s="1395">
        <f t="shared" si="2"/>
        <v>11</v>
      </c>
      <c r="N22" s="1395">
        <f t="shared" si="3"/>
        <v>1.1000000000000001</v>
      </c>
      <c r="O22" t="str">
        <f t="shared" si="4"/>
        <v/>
      </c>
    </row>
    <row r="23" spans="1:15" x14ac:dyDescent="0.55000000000000004">
      <c r="A23" s="1468"/>
      <c r="B23" s="1467"/>
      <c r="E23" s="1402">
        <f t="shared" si="9"/>
        <v>3.0000000000000018</v>
      </c>
      <c r="F23" s="1394">
        <f t="shared" si="5"/>
        <v>3.5000000000000018</v>
      </c>
      <c r="G23" s="1394">
        <f t="shared" si="6"/>
        <v>3</v>
      </c>
      <c r="H23" s="1394">
        <f t="shared" si="7"/>
        <v>2.5000000000000018</v>
      </c>
      <c r="I23" s="1394">
        <f t="shared" si="8"/>
        <v>2</v>
      </c>
      <c r="J23" s="1392">
        <f t="shared" si="10"/>
        <v>2.1000000000000005</v>
      </c>
      <c r="K23" s="1391">
        <f>(J23*h01_MdeMgmt!$F$8)+1+$Q$126</f>
        <v>1.1225000000000001</v>
      </c>
      <c r="L23" s="1395">
        <f t="shared" si="1"/>
        <v>11.225000000000001</v>
      </c>
      <c r="M23" s="1395">
        <f t="shared" si="2"/>
        <v>11</v>
      </c>
      <c r="N23" s="1395">
        <f t="shared" si="3"/>
        <v>1.1000000000000001</v>
      </c>
      <c r="O23" t="str">
        <f t="shared" si="4"/>
        <v/>
      </c>
    </row>
    <row r="24" spans="1:15" x14ac:dyDescent="0.55000000000000004">
      <c r="A24" s="1468"/>
      <c r="B24" s="1467"/>
      <c r="E24" s="1402">
        <f t="shared" si="9"/>
        <v>3.1000000000000019</v>
      </c>
      <c r="F24" s="1394">
        <f t="shared" si="5"/>
        <v>3.6000000000000019</v>
      </c>
      <c r="G24" s="1394">
        <f t="shared" si="6"/>
        <v>3</v>
      </c>
      <c r="H24" s="1394">
        <f t="shared" si="7"/>
        <v>2.6000000000000019</v>
      </c>
      <c r="I24" s="1394">
        <f t="shared" si="8"/>
        <v>2</v>
      </c>
      <c r="J24" s="1392">
        <f t="shared" si="10"/>
        <v>2.2000000000000006</v>
      </c>
      <c r="K24" s="1391">
        <f>(J24*h01_MdeMgmt!$F$8)+1+$Q$126</f>
        <v>1.1283333333333334</v>
      </c>
      <c r="L24" s="1395">
        <f t="shared" si="1"/>
        <v>11.283333333333335</v>
      </c>
      <c r="M24" s="1395">
        <f t="shared" si="2"/>
        <v>11</v>
      </c>
      <c r="N24" s="1395">
        <f t="shared" si="3"/>
        <v>1.1000000000000001</v>
      </c>
      <c r="O24" t="str">
        <f t="shared" si="4"/>
        <v/>
      </c>
    </row>
    <row r="25" spans="1:15" x14ac:dyDescent="0.55000000000000004">
      <c r="A25" s="1468"/>
      <c r="B25" s="1467"/>
      <c r="E25" s="1402">
        <f t="shared" si="9"/>
        <v>3.200000000000002</v>
      </c>
      <c r="F25" s="1394">
        <f t="shared" si="5"/>
        <v>3.700000000000002</v>
      </c>
      <c r="G25" s="1394">
        <f t="shared" si="6"/>
        <v>3</v>
      </c>
      <c r="H25" s="1394">
        <f t="shared" si="7"/>
        <v>2.700000000000002</v>
      </c>
      <c r="I25" s="1394">
        <f t="shared" si="8"/>
        <v>2</v>
      </c>
      <c r="J25" s="1392">
        <f t="shared" si="10"/>
        <v>2.3000000000000007</v>
      </c>
      <c r="K25" s="1391">
        <f>(J25*h01_MdeMgmt!$F$8)+1+$Q$126</f>
        <v>1.1341666666666668</v>
      </c>
      <c r="L25" s="1395">
        <f t="shared" si="1"/>
        <v>11.341666666666669</v>
      </c>
      <c r="M25" s="1395">
        <f t="shared" si="2"/>
        <v>11</v>
      </c>
      <c r="N25" s="1395">
        <f t="shared" si="3"/>
        <v>1.1000000000000001</v>
      </c>
      <c r="O25" t="str">
        <f t="shared" si="4"/>
        <v/>
      </c>
    </row>
    <row r="26" spans="1:15" x14ac:dyDescent="0.55000000000000004">
      <c r="A26" s="1468"/>
      <c r="B26" s="1467"/>
      <c r="E26" s="1402">
        <f t="shared" si="9"/>
        <v>3.300000000000002</v>
      </c>
      <c r="F26" s="1394">
        <f t="shared" si="5"/>
        <v>3.800000000000002</v>
      </c>
      <c r="G26" s="1394">
        <f t="shared" si="6"/>
        <v>3</v>
      </c>
      <c r="H26" s="1394">
        <f t="shared" si="7"/>
        <v>2.800000000000002</v>
      </c>
      <c r="I26" s="1394">
        <f t="shared" si="8"/>
        <v>2</v>
      </c>
      <c r="J26" s="1392">
        <f t="shared" si="10"/>
        <v>2.4000000000000008</v>
      </c>
      <c r="K26" s="1391">
        <f>(J26*h01_MdeMgmt!$F$8)+1+$Q$126</f>
        <v>1.1400000000000001</v>
      </c>
      <c r="L26" s="1395">
        <f t="shared" si="1"/>
        <v>11.400000000000002</v>
      </c>
      <c r="M26" s="1395">
        <f t="shared" si="2"/>
        <v>11</v>
      </c>
      <c r="N26" s="1395">
        <f t="shared" si="3"/>
        <v>1.1000000000000001</v>
      </c>
      <c r="O26" t="str">
        <f t="shared" si="4"/>
        <v/>
      </c>
    </row>
    <row r="27" spans="1:15" x14ac:dyDescent="0.55000000000000004">
      <c r="A27" s="1468"/>
      <c r="B27" s="1467"/>
      <c r="E27" s="1402">
        <f t="shared" si="9"/>
        <v>3.4000000000000021</v>
      </c>
      <c r="F27" s="1394">
        <f t="shared" si="5"/>
        <v>3.9000000000000021</v>
      </c>
      <c r="G27" s="1394">
        <f t="shared" si="6"/>
        <v>3</v>
      </c>
      <c r="H27" s="1394">
        <f t="shared" si="7"/>
        <v>2.9000000000000021</v>
      </c>
      <c r="I27" s="1394">
        <f t="shared" si="8"/>
        <v>2</v>
      </c>
      <c r="J27" s="1392">
        <f t="shared" si="10"/>
        <v>2.5000000000000009</v>
      </c>
      <c r="K27" s="1391">
        <f>(J27*h01_MdeMgmt!$F$8)+1+$Q$126</f>
        <v>1.1458333333333335</v>
      </c>
      <c r="L27" s="1395">
        <f t="shared" si="1"/>
        <v>11.458333333333336</v>
      </c>
      <c r="M27" s="1395">
        <f t="shared" si="2"/>
        <v>11</v>
      </c>
      <c r="N27" s="1395">
        <f t="shared" si="3"/>
        <v>1.1000000000000001</v>
      </c>
      <c r="O27" t="str">
        <f t="shared" si="4"/>
        <v/>
      </c>
    </row>
    <row r="28" spans="1:15" x14ac:dyDescent="0.55000000000000004">
      <c r="A28" s="1468"/>
      <c r="B28" s="1467"/>
      <c r="E28" s="1402">
        <f t="shared" si="9"/>
        <v>3.5000000000000022</v>
      </c>
      <c r="F28" s="1394">
        <f t="shared" si="5"/>
        <v>4.0000000000000018</v>
      </c>
      <c r="G28" s="1394">
        <f t="shared" si="6"/>
        <v>4</v>
      </c>
      <c r="H28" s="1394">
        <f t="shared" si="7"/>
        <v>3.0000000000000022</v>
      </c>
      <c r="I28" s="1394">
        <f t="shared" si="8"/>
        <v>3</v>
      </c>
      <c r="J28" s="1392">
        <f t="shared" si="10"/>
        <v>2.600000000000001</v>
      </c>
      <c r="K28" s="1391">
        <f>(J28*h01_MdeMgmt!$F$8)+1+$Q$126</f>
        <v>1.1516666666666668</v>
      </c>
      <c r="L28" s="1395">
        <f t="shared" si="1"/>
        <v>11.516666666666669</v>
      </c>
      <c r="M28" s="1395">
        <f t="shared" si="2"/>
        <v>11</v>
      </c>
      <c r="N28" s="1395">
        <f t="shared" si="3"/>
        <v>1.1000000000000001</v>
      </c>
      <c r="O28" t="str">
        <f t="shared" si="4"/>
        <v/>
      </c>
    </row>
    <row r="29" spans="1:15" x14ac:dyDescent="0.55000000000000004">
      <c r="A29" s="1468"/>
      <c r="B29" s="1467"/>
      <c r="E29" s="1402">
        <f t="shared" si="9"/>
        <v>3.6000000000000023</v>
      </c>
      <c r="F29" s="1394">
        <f t="shared" si="5"/>
        <v>4.1000000000000023</v>
      </c>
      <c r="G29" s="1394">
        <f t="shared" si="6"/>
        <v>4</v>
      </c>
      <c r="H29" s="1394">
        <f t="shared" si="7"/>
        <v>3.1000000000000023</v>
      </c>
      <c r="I29" s="1394">
        <f t="shared" si="8"/>
        <v>3</v>
      </c>
      <c r="J29" s="1392">
        <f t="shared" si="10"/>
        <v>2.7000000000000011</v>
      </c>
      <c r="K29" s="1391">
        <f>(J29*h01_MdeMgmt!$F$8)+1+$Q$126</f>
        <v>1.1575</v>
      </c>
      <c r="L29" s="1395">
        <f t="shared" si="1"/>
        <v>11.574999999999999</v>
      </c>
      <c r="M29" s="1395">
        <f t="shared" si="2"/>
        <v>11</v>
      </c>
      <c r="N29" s="1395">
        <f t="shared" si="3"/>
        <v>1.1000000000000001</v>
      </c>
      <c r="O29" t="str">
        <f t="shared" si="4"/>
        <v/>
      </c>
    </row>
    <row r="30" spans="1:15" x14ac:dyDescent="0.55000000000000004">
      <c r="I30" s="1394">
        <f t="shared" si="8"/>
        <v>0</v>
      </c>
      <c r="J30" s="1392">
        <f t="shared" si="10"/>
        <v>2.8000000000000012</v>
      </c>
      <c r="K30" s="1391">
        <f>(J30*h01_MdeMgmt!$F$8)+1+$Q$126</f>
        <v>1.1633333333333333</v>
      </c>
      <c r="L30" s="1395">
        <f t="shared" si="1"/>
        <v>11.633333333333333</v>
      </c>
      <c r="M30" s="1395">
        <f t="shared" si="2"/>
        <v>11</v>
      </c>
      <c r="N30" s="1395">
        <f t="shared" si="3"/>
        <v>1.1000000000000001</v>
      </c>
      <c r="O30" t="str">
        <f t="shared" si="4"/>
        <v/>
      </c>
    </row>
    <row r="31" spans="1:15" x14ac:dyDescent="0.55000000000000004">
      <c r="I31" s="1394">
        <f t="shared" si="8"/>
        <v>0</v>
      </c>
      <c r="J31" s="1392">
        <f t="shared" si="10"/>
        <v>2.9000000000000012</v>
      </c>
      <c r="K31" s="1391">
        <f>(J31*h01_MdeMgmt!$F$8)+1+$Q$126</f>
        <v>1.1691666666666667</v>
      </c>
      <c r="L31" s="1395">
        <f t="shared" si="1"/>
        <v>11.691666666666666</v>
      </c>
      <c r="M31" s="1395">
        <f t="shared" si="2"/>
        <v>11</v>
      </c>
      <c r="N31" s="1395">
        <f t="shared" si="3"/>
        <v>1.1000000000000001</v>
      </c>
      <c r="O31" t="str">
        <f t="shared" si="4"/>
        <v/>
      </c>
    </row>
    <row r="32" spans="1:15" hidden="1" x14ac:dyDescent="0.55000000000000004">
      <c r="I32" s="1394">
        <f t="shared" si="8"/>
        <v>0</v>
      </c>
      <c r="J32" s="1392">
        <f t="shared" si="10"/>
        <v>3.0000000000000013</v>
      </c>
      <c r="K32" s="1391">
        <f>(J32*h01_MdeMgmt!$F$8)+1+$Q$126</f>
        <v>1.175</v>
      </c>
      <c r="L32" s="1395">
        <f t="shared" si="1"/>
        <v>11.75</v>
      </c>
      <c r="M32" s="1395">
        <f t="shared" si="2"/>
        <v>11</v>
      </c>
      <c r="N32" s="1395">
        <f t="shared" si="3"/>
        <v>1.1000000000000001</v>
      </c>
      <c r="O32" t="str">
        <f t="shared" si="4"/>
        <v/>
      </c>
    </row>
    <row r="33" spans="9:15" hidden="1" x14ac:dyDescent="0.55000000000000004">
      <c r="I33" s="1394">
        <f t="shared" si="8"/>
        <v>0</v>
      </c>
      <c r="J33" s="1392">
        <f t="shared" si="10"/>
        <v>3.1000000000000014</v>
      </c>
      <c r="K33" s="1391">
        <f>(J33*h01_MdeMgmt!$F$8)+1+$Q$126</f>
        <v>1.1808333333333334</v>
      </c>
      <c r="L33" s="1395">
        <f t="shared" si="1"/>
        <v>11.808333333333334</v>
      </c>
      <c r="M33" s="1395">
        <f t="shared" si="2"/>
        <v>11</v>
      </c>
      <c r="N33" s="1395">
        <f t="shared" si="3"/>
        <v>1.1000000000000001</v>
      </c>
      <c r="O33" t="str">
        <f t="shared" si="4"/>
        <v/>
      </c>
    </row>
    <row r="34" spans="9:15" hidden="1" x14ac:dyDescent="0.55000000000000004">
      <c r="I34" s="1394">
        <f t="shared" si="8"/>
        <v>0</v>
      </c>
      <c r="J34" s="1392">
        <f t="shared" si="10"/>
        <v>3.2000000000000015</v>
      </c>
      <c r="K34" s="1391">
        <f>(J34*h01_MdeMgmt!$F$8)+1+$Q$126</f>
        <v>1.1866666666666668</v>
      </c>
      <c r="L34" s="1395">
        <f t="shared" si="1"/>
        <v>11.866666666666667</v>
      </c>
      <c r="M34" s="1395">
        <f t="shared" si="2"/>
        <v>11</v>
      </c>
      <c r="N34" s="1395">
        <f t="shared" si="3"/>
        <v>1.1000000000000001</v>
      </c>
      <c r="O34" t="str">
        <f t="shared" si="4"/>
        <v/>
      </c>
    </row>
    <row r="35" spans="9:15" hidden="1" x14ac:dyDescent="0.55000000000000004">
      <c r="I35" s="1394">
        <f t="shared" si="8"/>
        <v>0</v>
      </c>
      <c r="J35" s="1392">
        <f t="shared" si="10"/>
        <v>3.3000000000000016</v>
      </c>
      <c r="K35" s="1391">
        <f>(J35*h01_MdeMgmt!$F$8)+1+$Q$126</f>
        <v>1.1925000000000001</v>
      </c>
      <c r="L35" s="1395">
        <f t="shared" si="1"/>
        <v>11.925000000000001</v>
      </c>
      <c r="M35" s="1395">
        <f t="shared" si="2"/>
        <v>11</v>
      </c>
      <c r="N35" s="1395">
        <f t="shared" si="3"/>
        <v>1.1000000000000001</v>
      </c>
      <c r="O35" t="str">
        <f t="shared" si="4"/>
        <v/>
      </c>
    </row>
    <row r="36" spans="9:15" hidden="1" x14ac:dyDescent="0.55000000000000004">
      <c r="I36" s="1394">
        <f t="shared" si="8"/>
        <v>0</v>
      </c>
      <c r="J36" s="1392">
        <f t="shared" si="10"/>
        <v>3.4000000000000017</v>
      </c>
      <c r="K36" s="1391">
        <f>(J36*h01_MdeMgmt!$F$8)+1+$Q$126</f>
        <v>1.1983333333333335</v>
      </c>
      <c r="L36" s="1395">
        <f t="shared" si="1"/>
        <v>11.983333333333334</v>
      </c>
      <c r="M36" s="1395">
        <f t="shared" si="2"/>
        <v>11</v>
      </c>
      <c r="N36" s="1395">
        <f t="shared" si="3"/>
        <v>1.1000000000000001</v>
      </c>
      <c r="O36" t="str">
        <f t="shared" si="4"/>
        <v/>
      </c>
    </row>
    <row r="37" spans="9:15" hidden="1" x14ac:dyDescent="0.55000000000000004">
      <c r="I37" s="1394">
        <f t="shared" si="8"/>
        <v>0</v>
      </c>
      <c r="J37" s="1392">
        <f t="shared" si="10"/>
        <v>3.5000000000000018</v>
      </c>
      <c r="K37" s="1391">
        <f>(J37*h01_MdeMgmt!$F$8)+1+$Q$126</f>
        <v>1.2041666666666668</v>
      </c>
      <c r="L37" s="1395">
        <f t="shared" si="1"/>
        <v>12.041666666666668</v>
      </c>
      <c r="M37" s="1395">
        <f t="shared" si="2"/>
        <v>12</v>
      </c>
      <c r="N37" s="1395">
        <f t="shared" si="3"/>
        <v>1.2</v>
      </c>
      <c r="O37" t="str">
        <f t="shared" si="4"/>
        <v/>
      </c>
    </row>
    <row r="38" spans="9:15" hidden="1" x14ac:dyDescent="0.55000000000000004">
      <c r="I38" s="1394">
        <f t="shared" si="8"/>
        <v>0</v>
      </c>
      <c r="J38" s="1392">
        <f t="shared" si="10"/>
        <v>3.6000000000000019</v>
      </c>
      <c r="K38" s="1391">
        <f>(J38*h01_MdeMgmt!$F$8)+1+$Q$126</f>
        <v>1.2100000000000002</v>
      </c>
      <c r="L38" s="1395">
        <f t="shared" si="1"/>
        <v>12.100000000000001</v>
      </c>
      <c r="M38" s="1395">
        <f t="shared" si="2"/>
        <v>12</v>
      </c>
      <c r="N38" s="1395">
        <f t="shared" si="3"/>
        <v>1.2</v>
      </c>
      <c r="O38" t="str">
        <f t="shared" si="4"/>
        <v/>
      </c>
    </row>
    <row r="39" spans="9:15" hidden="1" x14ac:dyDescent="0.55000000000000004">
      <c r="I39" s="1394">
        <f t="shared" si="8"/>
        <v>0</v>
      </c>
      <c r="J39" s="1392">
        <f t="shared" si="10"/>
        <v>3.700000000000002</v>
      </c>
      <c r="K39" s="1391">
        <f>(J39*h01_MdeMgmt!$F$8)+1+$Q$126</f>
        <v>1.2158333333333335</v>
      </c>
      <c r="L39" s="1395">
        <f t="shared" si="1"/>
        <v>12.158333333333335</v>
      </c>
      <c r="M39" s="1395">
        <f t="shared" si="2"/>
        <v>12</v>
      </c>
      <c r="N39" s="1395">
        <f t="shared" si="3"/>
        <v>1.2</v>
      </c>
      <c r="O39" t="str">
        <f t="shared" si="4"/>
        <v/>
      </c>
    </row>
    <row r="40" spans="9:15" hidden="1" x14ac:dyDescent="0.55000000000000004">
      <c r="I40" s="1394">
        <f t="shared" si="8"/>
        <v>0</v>
      </c>
      <c r="J40" s="1392">
        <f t="shared" si="10"/>
        <v>3.800000000000002</v>
      </c>
      <c r="K40" s="1391">
        <f>(J40*h01_MdeMgmt!$F$8)+1+$Q$126</f>
        <v>1.2216666666666667</v>
      </c>
      <c r="L40" s="1395">
        <f t="shared" si="1"/>
        <v>12.216666666666667</v>
      </c>
      <c r="M40" s="1395">
        <f t="shared" si="2"/>
        <v>12</v>
      </c>
      <c r="N40" s="1395">
        <f t="shared" si="3"/>
        <v>1.2</v>
      </c>
      <c r="O40" t="str">
        <f t="shared" si="4"/>
        <v/>
      </c>
    </row>
    <row r="41" spans="9:15" hidden="1" x14ac:dyDescent="0.55000000000000004">
      <c r="I41" s="1394">
        <f t="shared" si="8"/>
        <v>0</v>
      </c>
      <c r="J41" s="1392">
        <f t="shared" si="10"/>
        <v>3.9000000000000021</v>
      </c>
      <c r="K41" s="1391">
        <f>(J41*h01_MdeMgmt!$F$8)+1+$Q$126</f>
        <v>1.2275</v>
      </c>
      <c r="L41" s="1395">
        <f t="shared" si="1"/>
        <v>12.275</v>
      </c>
      <c r="M41" s="1395">
        <f t="shared" si="2"/>
        <v>12</v>
      </c>
      <c r="N41" s="1395">
        <f t="shared" si="3"/>
        <v>1.2</v>
      </c>
      <c r="O41" t="str">
        <f t="shared" si="4"/>
        <v/>
      </c>
    </row>
    <row r="42" spans="9:15" hidden="1" x14ac:dyDescent="0.55000000000000004">
      <c r="I42" s="1394">
        <f t="shared" si="8"/>
        <v>0</v>
      </c>
      <c r="J42" s="1392">
        <f t="shared" si="10"/>
        <v>4.0000000000000018</v>
      </c>
      <c r="K42" s="1391">
        <f>(J42*h01_MdeMgmt!$F$8)+1+$Q$126</f>
        <v>1.2333333333333334</v>
      </c>
      <c r="L42" s="1395">
        <f t="shared" si="1"/>
        <v>12.333333333333334</v>
      </c>
      <c r="M42" s="1395">
        <f t="shared" si="2"/>
        <v>12</v>
      </c>
      <c r="N42" s="1395">
        <f t="shared" si="3"/>
        <v>1.2</v>
      </c>
      <c r="O42" t="str">
        <f t="shared" si="4"/>
        <v/>
      </c>
    </row>
    <row r="43" spans="9:15" hidden="1" x14ac:dyDescent="0.55000000000000004">
      <c r="I43" s="1394">
        <f t="shared" si="8"/>
        <v>0</v>
      </c>
      <c r="J43" s="1392">
        <f t="shared" si="10"/>
        <v>4.1000000000000014</v>
      </c>
      <c r="K43" s="1391">
        <f>(J43*h01_MdeMgmt!$F$8)+1+$Q$126</f>
        <v>1.2391666666666667</v>
      </c>
      <c r="L43" s="1395">
        <f t="shared" si="1"/>
        <v>12.391666666666667</v>
      </c>
      <c r="M43" s="1395">
        <f t="shared" si="2"/>
        <v>12</v>
      </c>
      <c r="N43" s="1395">
        <f t="shared" si="3"/>
        <v>1.2</v>
      </c>
      <c r="O43" t="str">
        <f t="shared" si="4"/>
        <v/>
      </c>
    </row>
    <row r="44" spans="9:15" hidden="1" x14ac:dyDescent="0.55000000000000004">
      <c r="I44" s="1394">
        <f t="shared" si="8"/>
        <v>0</v>
      </c>
      <c r="J44" s="1392">
        <f t="shared" si="10"/>
        <v>4.2000000000000011</v>
      </c>
      <c r="K44" s="1391">
        <f>(J44*h01_MdeMgmt!$F$8)+1+$Q$126</f>
        <v>1.2450000000000001</v>
      </c>
      <c r="L44" s="1395">
        <f t="shared" si="1"/>
        <v>12.450000000000001</v>
      </c>
      <c r="M44" s="1395">
        <f t="shared" si="2"/>
        <v>12</v>
      </c>
      <c r="N44" s="1395">
        <f t="shared" si="3"/>
        <v>1.2</v>
      </c>
      <c r="O44" t="str">
        <f t="shared" si="4"/>
        <v/>
      </c>
    </row>
    <row r="45" spans="9:15" hidden="1" x14ac:dyDescent="0.55000000000000004">
      <c r="I45" s="1394">
        <f t="shared" si="8"/>
        <v>0</v>
      </c>
      <c r="J45" s="1392">
        <f t="shared" si="10"/>
        <v>4.3000000000000007</v>
      </c>
      <c r="K45" s="1391">
        <f>(J45*h01_MdeMgmt!$F$8)+1+$Q$126</f>
        <v>1.2508333333333335</v>
      </c>
      <c r="L45" s="1395">
        <f t="shared" si="1"/>
        <v>12.508333333333335</v>
      </c>
      <c r="M45" s="1395">
        <f t="shared" si="2"/>
        <v>12</v>
      </c>
      <c r="N45" s="1395">
        <f t="shared" si="3"/>
        <v>1.2</v>
      </c>
      <c r="O45" t="str">
        <f t="shared" si="4"/>
        <v/>
      </c>
    </row>
    <row r="46" spans="9:15" hidden="1" x14ac:dyDescent="0.55000000000000004">
      <c r="I46" s="1394">
        <f t="shared" si="8"/>
        <v>0</v>
      </c>
      <c r="J46" s="1392">
        <f t="shared" si="10"/>
        <v>4.4000000000000004</v>
      </c>
      <c r="K46" s="1391">
        <f>(J46*h01_MdeMgmt!$F$8)+1+$Q$126</f>
        <v>1.2566666666666668</v>
      </c>
      <c r="L46" s="1395">
        <f t="shared" si="1"/>
        <v>12.566666666666668</v>
      </c>
      <c r="M46" s="1395">
        <f t="shared" si="2"/>
        <v>12</v>
      </c>
      <c r="N46" s="1395">
        <f t="shared" si="3"/>
        <v>1.2</v>
      </c>
      <c r="O46" t="str">
        <f t="shared" si="4"/>
        <v/>
      </c>
    </row>
    <row r="47" spans="9:15" hidden="1" x14ac:dyDescent="0.55000000000000004">
      <c r="I47" s="1394">
        <f t="shared" si="8"/>
        <v>0</v>
      </c>
      <c r="J47" s="1392">
        <f t="shared" si="10"/>
        <v>4.5</v>
      </c>
      <c r="K47" s="1391">
        <f>(J47*h01_MdeMgmt!$F$8)+1+$Q$126</f>
        <v>1.2625</v>
      </c>
      <c r="L47" s="1395">
        <f t="shared" si="1"/>
        <v>12.625</v>
      </c>
      <c r="M47" s="1395">
        <f t="shared" si="2"/>
        <v>12</v>
      </c>
      <c r="N47" s="1395">
        <f t="shared" si="3"/>
        <v>1.2</v>
      </c>
      <c r="O47" t="str">
        <f t="shared" si="4"/>
        <v/>
      </c>
    </row>
    <row r="48" spans="9:15" hidden="1" x14ac:dyDescent="0.55000000000000004">
      <c r="I48" s="1394">
        <f t="shared" si="8"/>
        <v>0</v>
      </c>
      <c r="J48" s="1392">
        <f t="shared" si="10"/>
        <v>4.5999999999999996</v>
      </c>
      <c r="K48" s="1391">
        <f>(J48*h01_MdeMgmt!$F$8)+1+$Q$126</f>
        <v>1.2683333333333333</v>
      </c>
      <c r="L48" s="1395">
        <f t="shared" si="1"/>
        <v>12.683333333333334</v>
      </c>
      <c r="M48" s="1395">
        <f t="shared" si="2"/>
        <v>12</v>
      </c>
      <c r="N48" s="1395">
        <f t="shared" si="3"/>
        <v>1.2</v>
      </c>
      <c r="O48" t="str">
        <f t="shared" si="4"/>
        <v/>
      </c>
    </row>
    <row r="49" spans="9:15" hidden="1" x14ac:dyDescent="0.55000000000000004">
      <c r="I49" s="1394">
        <f t="shared" si="8"/>
        <v>0</v>
      </c>
      <c r="J49" s="1392">
        <f t="shared" si="10"/>
        <v>4.6999999999999993</v>
      </c>
      <c r="K49" s="1391">
        <f>(J49*h01_MdeMgmt!$F$8)+1+$Q$126</f>
        <v>1.2741666666666667</v>
      </c>
      <c r="L49" s="1395">
        <f t="shared" si="1"/>
        <v>12.741666666666667</v>
      </c>
      <c r="M49" s="1395">
        <f t="shared" si="2"/>
        <v>12</v>
      </c>
      <c r="N49" s="1395">
        <f t="shared" si="3"/>
        <v>1.2</v>
      </c>
      <c r="O49" t="str">
        <f t="shared" si="4"/>
        <v/>
      </c>
    </row>
    <row r="50" spans="9:15" hidden="1" x14ac:dyDescent="0.55000000000000004">
      <c r="I50" s="1394">
        <f t="shared" si="8"/>
        <v>0</v>
      </c>
      <c r="J50" s="1392">
        <f t="shared" si="10"/>
        <v>4.7999999999999989</v>
      </c>
      <c r="K50" s="1391">
        <f>(J50*h01_MdeMgmt!$F$8)+1+$Q$126</f>
        <v>1.2799999999999998</v>
      </c>
      <c r="L50" s="1395">
        <f t="shared" si="1"/>
        <v>12.799999999999997</v>
      </c>
      <c r="M50" s="1395">
        <f t="shared" si="2"/>
        <v>12</v>
      </c>
      <c r="N50" s="1395">
        <f t="shared" si="3"/>
        <v>1.2</v>
      </c>
      <c r="O50" t="str">
        <f t="shared" si="4"/>
        <v/>
      </c>
    </row>
    <row r="51" spans="9:15" hidden="1" x14ac:dyDescent="0.55000000000000004">
      <c r="I51" s="1394">
        <f t="shared" si="8"/>
        <v>0</v>
      </c>
      <c r="J51" s="1392">
        <f t="shared" si="10"/>
        <v>4.8999999999999986</v>
      </c>
      <c r="K51" s="1391">
        <f>(J51*h01_MdeMgmt!$F$8)+1+$Q$126</f>
        <v>1.2858333333333332</v>
      </c>
      <c r="L51" s="1395">
        <f t="shared" si="1"/>
        <v>12.858333333333331</v>
      </c>
      <c r="M51" s="1395">
        <f t="shared" si="2"/>
        <v>12</v>
      </c>
      <c r="N51" s="1395">
        <f t="shared" si="3"/>
        <v>1.2</v>
      </c>
      <c r="O51" t="str">
        <f t="shared" si="4"/>
        <v/>
      </c>
    </row>
    <row r="52" spans="9:15" hidden="1" x14ac:dyDescent="0.55000000000000004">
      <c r="I52" s="1394">
        <f t="shared" si="8"/>
        <v>0</v>
      </c>
      <c r="J52" s="1392">
        <f t="shared" si="10"/>
        <v>4.9999999999999982</v>
      </c>
      <c r="K52" s="1391">
        <f>(J52*h01_MdeMgmt!$F$8)+1+$Q$126</f>
        <v>1.2916666666666665</v>
      </c>
      <c r="L52" s="1395">
        <f t="shared" si="1"/>
        <v>12.916666666666664</v>
      </c>
      <c r="M52" s="1395">
        <f t="shared" si="2"/>
        <v>12</v>
      </c>
      <c r="N52" s="1395">
        <f t="shared" si="3"/>
        <v>1.2</v>
      </c>
      <c r="O52" t="str">
        <f t="shared" si="4"/>
        <v/>
      </c>
    </row>
    <row r="53" spans="9:15" hidden="1" x14ac:dyDescent="0.55000000000000004">
      <c r="I53" s="1394">
        <f t="shared" si="8"/>
        <v>0</v>
      </c>
      <c r="J53" s="1392">
        <f t="shared" si="10"/>
        <v>5.0999999999999979</v>
      </c>
      <c r="K53" s="1391">
        <f>(J53*h01_MdeMgmt!$F$8)+1+$Q$126</f>
        <v>1.2974999999999999</v>
      </c>
      <c r="L53" s="1395">
        <f t="shared" si="1"/>
        <v>12.974999999999998</v>
      </c>
      <c r="M53" s="1395">
        <f t="shared" si="2"/>
        <v>12</v>
      </c>
      <c r="N53" s="1395">
        <f t="shared" si="3"/>
        <v>1.2</v>
      </c>
      <c r="O53" t="str">
        <f t="shared" si="4"/>
        <v/>
      </c>
    </row>
    <row r="54" spans="9:15" hidden="1" x14ac:dyDescent="0.55000000000000004">
      <c r="I54" s="1394">
        <f t="shared" si="8"/>
        <v>0</v>
      </c>
      <c r="J54" s="1392">
        <f t="shared" si="10"/>
        <v>5.1999999999999975</v>
      </c>
      <c r="K54" s="1391">
        <f>(J54*h01_MdeMgmt!$F$8)+1+$Q$126</f>
        <v>1.3033333333333332</v>
      </c>
      <c r="L54" s="1395">
        <f t="shared" si="1"/>
        <v>13.033333333333331</v>
      </c>
      <c r="M54" s="1395">
        <f t="shared" si="2"/>
        <v>13</v>
      </c>
      <c r="N54" s="1395">
        <f t="shared" si="3"/>
        <v>1.3</v>
      </c>
      <c r="O54" t="str">
        <f t="shared" si="4"/>
        <v/>
      </c>
    </row>
    <row r="55" spans="9:15" hidden="1" x14ac:dyDescent="0.55000000000000004">
      <c r="I55" s="1394">
        <f t="shared" si="8"/>
        <v>0</v>
      </c>
      <c r="J55" s="1392">
        <f t="shared" si="10"/>
        <v>5.2999999999999972</v>
      </c>
      <c r="K55" s="1391">
        <f>(J55*h01_MdeMgmt!$F$8)+1+$Q$126</f>
        <v>1.3091666666666666</v>
      </c>
      <c r="L55" s="1395">
        <f t="shared" si="1"/>
        <v>13.091666666666665</v>
      </c>
      <c r="M55" s="1395">
        <f t="shared" si="2"/>
        <v>13</v>
      </c>
      <c r="N55" s="1395">
        <f t="shared" si="3"/>
        <v>1.3</v>
      </c>
      <c r="O55" t="str">
        <f t="shared" si="4"/>
        <v/>
      </c>
    </row>
    <row r="56" spans="9:15" hidden="1" x14ac:dyDescent="0.55000000000000004">
      <c r="I56" s="1394">
        <f t="shared" si="8"/>
        <v>0</v>
      </c>
      <c r="J56" s="1392">
        <f t="shared" si="10"/>
        <v>5.3999999999999968</v>
      </c>
      <c r="K56" s="1391">
        <f>(J56*h01_MdeMgmt!$F$8)+1+$Q$126</f>
        <v>1.3149999999999999</v>
      </c>
      <c r="L56" s="1395">
        <f t="shared" si="1"/>
        <v>13.149999999999999</v>
      </c>
      <c r="M56" s="1395">
        <f t="shared" si="2"/>
        <v>13</v>
      </c>
      <c r="N56" s="1395">
        <f t="shared" si="3"/>
        <v>1.3</v>
      </c>
      <c r="O56" t="str">
        <f t="shared" si="4"/>
        <v/>
      </c>
    </row>
    <row r="57" spans="9:15" hidden="1" x14ac:dyDescent="0.55000000000000004">
      <c r="I57" s="1394">
        <f t="shared" si="8"/>
        <v>0</v>
      </c>
      <c r="J57" s="1392">
        <f t="shared" si="10"/>
        <v>5.4999999999999964</v>
      </c>
      <c r="K57" s="1391">
        <f>(J57*h01_MdeMgmt!$F$8)+1+$Q$126</f>
        <v>1.3208333333333331</v>
      </c>
      <c r="L57" s="1395">
        <f t="shared" si="1"/>
        <v>13.20833333333333</v>
      </c>
      <c r="M57" s="1395">
        <f t="shared" si="2"/>
        <v>13</v>
      </c>
      <c r="N57" s="1395">
        <f t="shared" si="3"/>
        <v>1.3</v>
      </c>
      <c r="O57" t="str">
        <f t="shared" si="4"/>
        <v/>
      </c>
    </row>
    <row r="58" spans="9:15" hidden="1" x14ac:dyDescent="0.55000000000000004">
      <c r="I58" s="1394">
        <f t="shared" si="8"/>
        <v>0</v>
      </c>
      <c r="J58" s="1392">
        <f t="shared" si="10"/>
        <v>5.5999999999999961</v>
      </c>
      <c r="K58" s="1391">
        <f>(J58*h01_MdeMgmt!$F$8)+1+$Q$126</f>
        <v>1.3266666666666664</v>
      </c>
      <c r="L58" s="1395">
        <f t="shared" si="1"/>
        <v>13.266666666666664</v>
      </c>
      <c r="M58" s="1395">
        <f t="shared" si="2"/>
        <v>13</v>
      </c>
      <c r="N58" s="1395">
        <f t="shared" si="3"/>
        <v>1.3</v>
      </c>
      <c r="O58" t="str">
        <f t="shared" si="4"/>
        <v/>
      </c>
    </row>
    <row r="59" spans="9:15" hidden="1" x14ac:dyDescent="0.55000000000000004">
      <c r="I59" s="1394">
        <f t="shared" si="8"/>
        <v>0</v>
      </c>
      <c r="J59" s="1392">
        <f t="shared" si="10"/>
        <v>5.6999999999999957</v>
      </c>
      <c r="K59" s="1391">
        <f>(J59*h01_MdeMgmt!$F$8)+1+$Q$126</f>
        <v>1.3324999999999998</v>
      </c>
      <c r="L59" s="1395">
        <f t="shared" si="1"/>
        <v>13.324999999999998</v>
      </c>
      <c r="M59" s="1395">
        <f t="shared" si="2"/>
        <v>13</v>
      </c>
      <c r="N59" s="1395">
        <f t="shared" si="3"/>
        <v>1.3</v>
      </c>
      <c r="O59" t="str">
        <f t="shared" si="4"/>
        <v/>
      </c>
    </row>
    <row r="60" spans="9:15" hidden="1" x14ac:dyDescent="0.55000000000000004">
      <c r="I60" s="1394">
        <f t="shared" si="8"/>
        <v>0</v>
      </c>
      <c r="J60" s="1392">
        <f t="shared" si="10"/>
        <v>5.7999999999999954</v>
      </c>
      <c r="K60" s="1391">
        <f>(J60*h01_MdeMgmt!$F$8)+1+$Q$126</f>
        <v>1.3383333333333329</v>
      </c>
      <c r="L60" s="1395">
        <f t="shared" si="1"/>
        <v>13.383333333333329</v>
      </c>
      <c r="M60" s="1395">
        <f t="shared" si="2"/>
        <v>13</v>
      </c>
      <c r="N60" s="1395">
        <f t="shared" si="3"/>
        <v>1.3</v>
      </c>
      <c r="O60" t="str">
        <f t="shared" si="4"/>
        <v/>
      </c>
    </row>
    <row r="61" spans="9:15" hidden="1" x14ac:dyDescent="0.55000000000000004">
      <c r="I61" s="1394">
        <f t="shared" si="8"/>
        <v>0</v>
      </c>
      <c r="J61" s="1392">
        <f t="shared" si="10"/>
        <v>5.899999999999995</v>
      </c>
      <c r="K61" s="1391">
        <f>(J61*h01_MdeMgmt!$F$8)+1+$Q$126</f>
        <v>1.3441666666666663</v>
      </c>
      <c r="L61" s="1395">
        <f t="shared" si="1"/>
        <v>13.441666666666663</v>
      </c>
      <c r="M61" s="1395">
        <f t="shared" si="2"/>
        <v>13</v>
      </c>
      <c r="N61" s="1395">
        <f t="shared" si="3"/>
        <v>1.3</v>
      </c>
      <c r="O61" t="str">
        <f t="shared" si="4"/>
        <v/>
      </c>
    </row>
    <row r="62" spans="9:15" hidden="1" x14ac:dyDescent="0.55000000000000004">
      <c r="I62" s="1394">
        <f t="shared" si="8"/>
        <v>0</v>
      </c>
      <c r="J62" s="1392">
        <f t="shared" si="10"/>
        <v>5.9999999999999947</v>
      </c>
      <c r="K62" s="1391">
        <f>(J62*h01_MdeMgmt!$F$8)+1+$Q$126</f>
        <v>1.3499999999999996</v>
      </c>
      <c r="L62" s="1395">
        <f t="shared" si="1"/>
        <v>13.499999999999996</v>
      </c>
      <c r="M62" s="1395">
        <f t="shared" si="2"/>
        <v>13</v>
      </c>
      <c r="N62" s="1395">
        <f t="shared" si="3"/>
        <v>1.3</v>
      </c>
      <c r="O62" t="str">
        <f t="shared" si="4"/>
        <v/>
      </c>
    </row>
    <row r="63" spans="9:15" hidden="1" x14ac:dyDescent="0.55000000000000004">
      <c r="I63" s="1394">
        <f t="shared" si="8"/>
        <v>0</v>
      </c>
      <c r="J63" s="1392">
        <f t="shared" si="10"/>
        <v>6.0999999999999943</v>
      </c>
      <c r="K63" s="1391">
        <f>(J63*h01_MdeMgmt!$F$8)+1+$Q$126</f>
        <v>1.355833333333333</v>
      </c>
      <c r="L63" s="1395">
        <f t="shared" si="1"/>
        <v>13.55833333333333</v>
      </c>
      <c r="M63" s="1395">
        <f t="shared" si="2"/>
        <v>13</v>
      </c>
      <c r="N63" s="1395">
        <f t="shared" si="3"/>
        <v>1.3</v>
      </c>
      <c r="O63" t="str">
        <f t="shared" si="4"/>
        <v/>
      </c>
    </row>
    <row r="64" spans="9:15" hidden="1" x14ac:dyDescent="0.55000000000000004">
      <c r="I64" s="1394">
        <f t="shared" si="8"/>
        <v>0</v>
      </c>
      <c r="J64" s="1392">
        <f t="shared" si="10"/>
        <v>6.199999999999994</v>
      </c>
      <c r="K64" s="1391">
        <f>(J64*h01_MdeMgmt!$F$8)+1+$Q$126</f>
        <v>1.3616666666666664</v>
      </c>
      <c r="L64" s="1395">
        <f t="shared" si="1"/>
        <v>13.616666666666664</v>
      </c>
      <c r="M64" s="1395">
        <f t="shared" si="2"/>
        <v>13</v>
      </c>
      <c r="N64" s="1395">
        <f t="shared" si="3"/>
        <v>1.3</v>
      </c>
      <c r="O64" t="str">
        <f t="shared" si="4"/>
        <v/>
      </c>
    </row>
    <row r="65" spans="9:15" hidden="1" x14ac:dyDescent="0.55000000000000004">
      <c r="I65" s="1394">
        <f t="shared" si="8"/>
        <v>0</v>
      </c>
      <c r="J65" s="1392">
        <f t="shared" si="10"/>
        <v>6.2999999999999936</v>
      </c>
      <c r="K65" s="1391">
        <f>(J65*h01_MdeMgmt!$F$8)+1+$Q$126</f>
        <v>1.3674999999999997</v>
      </c>
      <c r="L65" s="1395">
        <f t="shared" si="1"/>
        <v>13.674999999999997</v>
      </c>
      <c r="M65" s="1395">
        <f t="shared" si="2"/>
        <v>13</v>
      </c>
      <c r="N65" s="1395">
        <f t="shared" si="3"/>
        <v>1.3</v>
      </c>
      <c r="O65" t="str">
        <f t="shared" si="4"/>
        <v/>
      </c>
    </row>
    <row r="66" spans="9:15" hidden="1" x14ac:dyDescent="0.55000000000000004">
      <c r="I66" s="1394">
        <f t="shared" si="8"/>
        <v>0</v>
      </c>
      <c r="J66" s="1392">
        <f t="shared" si="10"/>
        <v>6.3999999999999932</v>
      </c>
      <c r="K66" s="1391">
        <f>(J66*h01_MdeMgmt!$F$8)+1+$Q$126</f>
        <v>1.3733333333333331</v>
      </c>
      <c r="L66" s="1395">
        <f t="shared" si="1"/>
        <v>13.733333333333331</v>
      </c>
      <c r="M66" s="1395">
        <f t="shared" si="2"/>
        <v>13</v>
      </c>
      <c r="N66" s="1395">
        <f t="shared" si="3"/>
        <v>1.3</v>
      </c>
      <c r="O66" t="str">
        <f t="shared" si="4"/>
        <v/>
      </c>
    </row>
    <row r="67" spans="9:15" hidden="1" x14ac:dyDescent="0.55000000000000004">
      <c r="I67" s="1394">
        <f t="shared" si="8"/>
        <v>0</v>
      </c>
      <c r="J67" s="1392">
        <f t="shared" si="10"/>
        <v>6.4999999999999929</v>
      </c>
      <c r="K67" s="1391">
        <f>(J67*h01_MdeMgmt!$F$8)+1+$Q$126</f>
        <v>1.3791666666666662</v>
      </c>
      <c r="L67" s="1395">
        <f t="shared" ref="L67:L130" si="11">K67*10</f>
        <v>13.791666666666663</v>
      </c>
      <c r="M67" s="1395">
        <f t="shared" ref="M67:M130" si="12">INT(L67)</f>
        <v>13</v>
      </c>
      <c r="N67" s="1395">
        <f t="shared" ref="N67:N130" si="13">M67/10</f>
        <v>1.3</v>
      </c>
      <c r="O67" t="str">
        <f t="shared" ref="O67:O130" si="14">IF(INT(N67)=N67,N67,"")</f>
        <v/>
      </c>
    </row>
    <row r="68" spans="9:15" hidden="1" x14ac:dyDescent="0.55000000000000004">
      <c r="I68" s="1394">
        <f t="shared" ref="I68:I131" si="15">INT(H68)</f>
        <v>0</v>
      </c>
      <c r="J68" s="1392">
        <f t="shared" si="10"/>
        <v>6.5999999999999925</v>
      </c>
      <c r="K68" s="1391">
        <f>(J68*h01_MdeMgmt!$F$8)+1+$Q$126</f>
        <v>1.3849999999999996</v>
      </c>
      <c r="L68" s="1395">
        <f t="shared" si="11"/>
        <v>13.849999999999996</v>
      </c>
      <c r="M68" s="1395">
        <f t="shared" si="12"/>
        <v>13</v>
      </c>
      <c r="N68" s="1395">
        <f t="shared" si="13"/>
        <v>1.3</v>
      </c>
      <c r="O68" t="str">
        <f t="shared" si="14"/>
        <v/>
      </c>
    </row>
    <row r="69" spans="9:15" hidden="1" x14ac:dyDescent="0.55000000000000004">
      <c r="I69" s="1394">
        <f t="shared" si="15"/>
        <v>0</v>
      </c>
      <c r="J69" s="1392">
        <f t="shared" ref="J69:J132" si="16">J68+$J$3</f>
        <v>6.6999999999999922</v>
      </c>
      <c r="K69" s="1391">
        <f>(J69*h01_MdeMgmt!$F$8)+1+$Q$126</f>
        <v>1.3908333333333329</v>
      </c>
      <c r="L69" s="1395">
        <f t="shared" si="11"/>
        <v>13.90833333333333</v>
      </c>
      <c r="M69" s="1395">
        <f t="shared" si="12"/>
        <v>13</v>
      </c>
      <c r="N69" s="1395">
        <f t="shared" si="13"/>
        <v>1.3</v>
      </c>
      <c r="O69" t="str">
        <f t="shared" si="14"/>
        <v/>
      </c>
    </row>
    <row r="70" spans="9:15" hidden="1" x14ac:dyDescent="0.55000000000000004">
      <c r="I70" s="1394">
        <f t="shared" si="15"/>
        <v>0</v>
      </c>
      <c r="J70" s="1392">
        <f t="shared" si="16"/>
        <v>6.7999999999999918</v>
      </c>
      <c r="K70" s="1391">
        <f>(J70*h01_MdeMgmt!$F$8)+1+$Q$126</f>
        <v>1.3966666666666663</v>
      </c>
      <c r="L70" s="1395">
        <f t="shared" si="11"/>
        <v>13.966666666666663</v>
      </c>
      <c r="M70" s="1395">
        <f t="shared" si="12"/>
        <v>13</v>
      </c>
      <c r="N70" s="1395">
        <f t="shared" si="13"/>
        <v>1.3</v>
      </c>
      <c r="O70" t="str">
        <f t="shared" si="14"/>
        <v/>
      </c>
    </row>
    <row r="71" spans="9:15" hidden="1" x14ac:dyDescent="0.55000000000000004">
      <c r="I71" s="1394">
        <f t="shared" si="15"/>
        <v>0</v>
      </c>
      <c r="J71" s="1392">
        <f t="shared" si="16"/>
        <v>6.8999999999999915</v>
      </c>
      <c r="K71" s="1391">
        <f>(J71*h01_MdeMgmt!$F$8)+1+$Q$126</f>
        <v>1.4024999999999994</v>
      </c>
      <c r="L71" s="1395">
        <f t="shared" si="11"/>
        <v>14.024999999999995</v>
      </c>
      <c r="M71" s="1395">
        <f t="shared" si="12"/>
        <v>14</v>
      </c>
      <c r="N71" s="1395">
        <f t="shared" si="13"/>
        <v>1.4</v>
      </c>
      <c r="O71" t="str">
        <f t="shared" si="14"/>
        <v/>
      </c>
    </row>
    <row r="72" spans="9:15" hidden="1" x14ac:dyDescent="0.55000000000000004">
      <c r="I72" s="1394">
        <f t="shared" si="15"/>
        <v>0</v>
      </c>
      <c r="J72" s="1392">
        <f t="shared" si="16"/>
        <v>6.9999999999999911</v>
      </c>
      <c r="K72" s="1391">
        <f>(J72*h01_MdeMgmt!$F$8)+1+$Q$126</f>
        <v>1.4083333333333328</v>
      </c>
      <c r="L72" s="1395">
        <f t="shared" si="11"/>
        <v>14.083333333333329</v>
      </c>
      <c r="M72" s="1395">
        <f t="shared" si="12"/>
        <v>14</v>
      </c>
      <c r="N72" s="1395">
        <f t="shared" si="13"/>
        <v>1.4</v>
      </c>
      <c r="O72" t="str">
        <f t="shared" si="14"/>
        <v/>
      </c>
    </row>
    <row r="73" spans="9:15" hidden="1" x14ac:dyDescent="0.55000000000000004">
      <c r="I73" s="1394">
        <f t="shared" si="15"/>
        <v>0</v>
      </c>
      <c r="J73" s="1392">
        <f t="shared" si="16"/>
        <v>7.0999999999999908</v>
      </c>
      <c r="K73" s="1391">
        <f>(J73*h01_MdeMgmt!$F$8)+1+$Q$126</f>
        <v>1.4141666666666661</v>
      </c>
      <c r="L73" s="1395">
        <f t="shared" si="11"/>
        <v>14.141666666666662</v>
      </c>
      <c r="M73" s="1395">
        <f t="shared" si="12"/>
        <v>14</v>
      </c>
      <c r="N73" s="1395">
        <f t="shared" si="13"/>
        <v>1.4</v>
      </c>
      <c r="O73" t="str">
        <f t="shared" si="14"/>
        <v/>
      </c>
    </row>
    <row r="74" spans="9:15" hidden="1" x14ac:dyDescent="0.55000000000000004">
      <c r="I74" s="1394">
        <f t="shared" si="15"/>
        <v>0</v>
      </c>
      <c r="J74" s="1392">
        <f t="shared" si="16"/>
        <v>7.1999999999999904</v>
      </c>
      <c r="K74" s="1391">
        <f>(J74*h01_MdeMgmt!$F$8)+1+$Q$126</f>
        <v>1.4199999999999995</v>
      </c>
      <c r="L74" s="1395">
        <f t="shared" si="11"/>
        <v>14.199999999999996</v>
      </c>
      <c r="M74" s="1395">
        <f t="shared" si="12"/>
        <v>14</v>
      </c>
      <c r="N74" s="1395">
        <f t="shared" si="13"/>
        <v>1.4</v>
      </c>
      <c r="O74" t="str">
        <f t="shared" si="14"/>
        <v/>
      </c>
    </row>
    <row r="75" spans="9:15" hidden="1" x14ac:dyDescent="0.55000000000000004">
      <c r="I75" s="1394">
        <f t="shared" si="15"/>
        <v>0</v>
      </c>
      <c r="J75" s="1392">
        <f t="shared" si="16"/>
        <v>7.2999999999999901</v>
      </c>
      <c r="K75" s="1391">
        <f>(J75*h01_MdeMgmt!$F$8)+1+$Q$126</f>
        <v>1.4258333333333328</v>
      </c>
      <c r="L75" s="1395">
        <f t="shared" si="11"/>
        <v>14.258333333333329</v>
      </c>
      <c r="M75" s="1395">
        <f t="shared" si="12"/>
        <v>14</v>
      </c>
      <c r="N75" s="1395">
        <f t="shared" si="13"/>
        <v>1.4</v>
      </c>
      <c r="O75" t="str">
        <f t="shared" si="14"/>
        <v/>
      </c>
    </row>
    <row r="76" spans="9:15" hidden="1" x14ac:dyDescent="0.55000000000000004">
      <c r="I76" s="1394">
        <f t="shared" si="15"/>
        <v>0</v>
      </c>
      <c r="J76" s="1392">
        <f t="shared" si="16"/>
        <v>7.3999999999999897</v>
      </c>
      <c r="K76" s="1391">
        <f>(J76*h01_MdeMgmt!$F$8)+1+$Q$126</f>
        <v>1.4316666666666662</v>
      </c>
      <c r="L76" s="1395">
        <f t="shared" si="11"/>
        <v>14.316666666666663</v>
      </c>
      <c r="M76" s="1395">
        <f t="shared" si="12"/>
        <v>14</v>
      </c>
      <c r="N76" s="1395">
        <f t="shared" si="13"/>
        <v>1.4</v>
      </c>
      <c r="O76" t="str">
        <f t="shared" si="14"/>
        <v/>
      </c>
    </row>
    <row r="77" spans="9:15" hidden="1" x14ac:dyDescent="0.55000000000000004">
      <c r="I77" s="1394">
        <f t="shared" si="15"/>
        <v>0</v>
      </c>
      <c r="J77" s="1392">
        <f t="shared" si="16"/>
        <v>7.4999999999999893</v>
      </c>
      <c r="K77" s="1391">
        <f>(J77*h01_MdeMgmt!$F$8)+1+$Q$126</f>
        <v>1.4374999999999993</v>
      </c>
      <c r="L77" s="1395">
        <f t="shared" si="11"/>
        <v>14.374999999999993</v>
      </c>
      <c r="M77" s="1395">
        <f t="shared" si="12"/>
        <v>14</v>
      </c>
      <c r="N77" s="1395">
        <f t="shared" si="13"/>
        <v>1.4</v>
      </c>
      <c r="O77" t="str">
        <f t="shared" si="14"/>
        <v/>
      </c>
    </row>
    <row r="78" spans="9:15" hidden="1" x14ac:dyDescent="0.55000000000000004">
      <c r="I78" s="1394">
        <f t="shared" si="15"/>
        <v>0</v>
      </c>
      <c r="J78" s="1392">
        <f t="shared" si="16"/>
        <v>7.599999999999989</v>
      </c>
      <c r="K78" s="1391">
        <f>(J78*h01_MdeMgmt!$F$8)+1+$Q$126</f>
        <v>1.4433333333333327</v>
      </c>
      <c r="L78" s="1395">
        <f t="shared" si="11"/>
        <v>14.433333333333326</v>
      </c>
      <c r="M78" s="1395">
        <f t="shared" si="12"/>
        <v>14</v>
      </c>
      <c r="N78" s="1395">
        <f t="shared" si="13"/>
        <v>1.4</v>
      </c>
      <c r="O78" t="str">
        <f t="shared" si="14"/>
        <v/>
      </c>
    </row>
    <row r="79" spans="9:15" hidden="1" x14ac:dyDescent="0.55000000000000004">
      <c r="I79" s="1394">
        <f t="shared" si="15"/>
        <v>0</v>
      </c>
      <c r="J79" s="1392">
        <f t="shared" si="16"/>
        <v>7.6999999999999886</v>
      </c>
      <c r="K79" s="1391">
        <f>(J79*h01_MdeMgmt!$F$8)+1+$Q$126</f>
        <v>1.449166666666666</v>
      </c>
      <c r="L79" s="1395">
        <f t="shared" si="11"/>
        <v>14.49166666666666</v>
      </c>
      <c r="M79" s="1395">
        <f t="shared" si="12"/>
        <v>14</v>
      </c>
      <c r="N79" s="1395">
        <f t="shared" si="13"/>
        <v>1.4</v>
      </c>
      <c r="O79" t="str">
        <f t="shared" si="14"/>
        <v/>
      </c>
    </row>
    <row r="80" spans="9:15" hidden="1" x14ac:dyDescent="0.55000000000000004">
      <c r="I80" s="1394">
        <f t="shared" si="15"/>
        <v>0</v>
      </c>
      <c r="J80" s="1392">
        <f t="shared" si="16"/>
        <v>7.7999999999999883</v>
      </c>
      <c r="K80" s="1391">
        <f>(J80*h01_MdeMgmt!$F$8)+1+$Q$126</f>
        <v>1.4549999999999994</v>
      </c>
      <c r="L80" s="1395">
        <f t="shared" si="11"/>
        <v>14.549999999999994</v>
      </c>
      <c r="M80" s="1395">
        <f t="shared" si="12"/>
        <v>14</v>
      </c>
      <c r="N80" s="1395">
        <f t="shared" si="13"/>
        <v>1.4</v>
      </c>
      <c r="O80" t="str">
        <f t="shared" si="14"/>
        <v/>
      </c>
    </row>
    <row r="81" spans="9:15" hidden="1" x14ac:dyDescent="0.55000000000000004">
      <c r="I81" s="1394">
        <f t="shared" si="15"/>
        <v>0</v>
      </c>
      <c r="J81" s="1392">
        <f t="shared" si="16"/>
        <v>7.8999999999999879</v>
      </c>
      <c r="K81" s="1391">
        <f>(J81*h01_MdeMgmt!$F$8)+1+$Q$126</f>
        <v>1.4608333333333325</v>
      </c>
      <c r="L81" s="1395">
        <f t="shared" si="11"/>
        <v>14.608333333333325</v>
      </c>
      <c r="M81" s="1395">
        <f t="shared" si="12"/>
        <v>14</v>
      </c>
      <c r="N81" s="1395">
        <f t="shared" si="13"/>
        <v>1.4</v>
      </c>
      <c r="O81" t="str">
        <f t="shared" si="14"/>
        <v/>
      </c>
    </row>
    <row r="82" spans="9:15" hidden="1" x14ac:dyDescent="0.55000000000000004">
      <c r="I82" s="1394">
        <f t="shared" si="15"/>
        <v>0</v>
      </c>
      <c r="J82" s="1392">
        <f t="shared" si="16"/>
        <v>7.9999999999999876</v>
      </c>
      <c r="K82" s="1391">
        <f>(J82*h01_MdeMgmt!$F$8)+1+$Q$126</f>
        <v>1.4666666666666659</v>
      </c>
      <c r="L82" s="1395">
        <f t="shared" si="11"/>
        <v>14.666666666666659</v>
      </c>
      <c r="M82" s="1395">
        <f t="shared" si="12"/>
        <v>14</v>
      </c>
      <c r="N82" s="1395">
        <f t="shared" si="13"/>
        <v>1.4</v>
      </c>
      <c r="O82" t="str">
        <f t="shared" si="14"/>
        <v/>
      </c>
    </row>
    <row r="83" spans="9:15" hidden="1" x14ac:dyDescent="0.55000000000000004">
      <c r="I83" s="1394">
        <f t="shared" si="15"/>
        <v>0</v>
      </c>
      <c r="J83" s="1392">
        <f t="shared" si="16"/>
        <v>8.0999999999999872</v>
      </c>
      <c r="K83" s="1391">
        <f>(J83*h01_MdeMgmt!$F$8)+1+$Q$126</f>
        <v>1.4724999999999993</v>
      </c>
      <c r="L83" s="1395">
        <f t="shared" si="11"/>
        <v>14.724999999999993</v>
      </c>
      <c r="M83" s="1395">
        <f t="shared" si="12"/>
        <v>14</v>
      </c>
      <c r="N83" s="1395">
        <f t="shared" si="13"/>
        <v>1.4</v>
      </c>
      <c r="O83" t="str">
        <f t="shared" si="14"/>
        <v/>
      </c>
    </row>
    <row r="84" spans="9:15" hidden="1" x14ac:dyDescent="0.55000000000000004">
      <c r="I84" s="1394">
        <f t="shared" si="15"/>
        <v>0</v>
      </c>
      <c r="J84" s="1392">
        <f t="shared" si="16"/>
        <v>8.1999999999999869</v>
      </c>
      <c r="K84" s="1391">
        <f>(J84*h01_MdeMgmt!$F$8)+1+$Q$126</f>
        <v>1.4783333333333326</v>
      </c>
      <c r="L84" s="1395">
        <f t="shared" si="11"/>
        <v>14.783333333333326</v>
      </c>
      <c r="M84" s="1395">
        <f t="shared" si="12"/>
        <v>14</v>
      </c>
      <c r="N84" s="1395">
        <f t="shared" si="13"/>
        <v>1.4</v>
      </c>
      <c r="O84" t="str">
        <f t="shared" si="14"/>
        <v/>
      </c>
    </row>
    <row r="85" spans="9:15" hidden="1" x14ac:dyDescent="0.55000000000000004">
      <c r="I85" s="1394">
        <f t="shared" si="15"/>
        <v>0</v>
      </c>
      <c r="J85" s="1392">
        <f t="shared" si="16"/>
        <v>8.2999999999999865</v>
      </c>
      <c r="K85" s="1391">
        <f>(J85*h01_MdeMgmt!$F$8)+1+$Q$126</f>
        <v>1.484166666666666</v>
      </c>
      <c r="L85" s="1395">
        <f t="shared" si="11"/>
        <v>14.84166666666666</v>
      </c>
      <c r="M85" s="1395">
        <f t="shared" si="12"/>
        <v>14</v>
      </c>
      <c r="N85" s="1395">
        <f t="shared" si="13"/>
        <v>1.4</v>
      </c>
      <c r="O85" t="str">
        <f t="shared" si="14"/>
        <v/>
      </c>
    </row>
    <row r="86" spans="9:15" hidden="1" x14ac:dyDescent="0.55000000000000004">
      <c r="I86" s="1394">
        <f t="shared" si="15"/>
        <v>0</v>
      </c>
      <c r="J86" s="1392">
        <f t="shared" si="16"/>
        <v>8.3999999999999861</v>
      </c>
      <c r="K86" s="1391">
        <f>(J86*h01_MdeMgmt!$F$8)+1+$Q$126</f>
        <v>1.4899999999999993</v>
      </c>
      <c r="L86" s="1395">
        <f t="shared" si="11"/>
        <v>14.899999999999993</v>
      </c>
      <c r="M86" s="1395">
        <f t="shared" si="12"/>
        <v>14</v>
      </c>
      <c r="N86" s="1395">
        <f t="shared" si="13"/>
        <v>1.4</v>
      </c>
      <c r="O86" t="str">
        <f t="shared" si="14"/>
        <v/>
      </c>
    </row>
    <row r="87" spans="9:15" hidden="1" x14ac:dyDescent="0.55000000000000004">
      <c r="I87" s="1394">
        <f t="shared" si="15"/>
        <v>0</v>
      </c>
      <c r="J87" s="1392">
        <f t="shared" si="16"/>
        <v>8.4999999999999858</v>
      </c>
      <c r="K87" s="1391">
        <f>(J87*h01_MdeMgmt!$F$8)+1+$Q$126</f>
        <v>1.4958333333333325</v>
      </c>
      <c r="L87" s="1395">
        <f t="shared" si="11"/>
        <v>14.958333333333325</v>
      </c>
      <c r="M87" s="1395">
        <f t="shared" si="12"/>
        <v>14</v>
      </c>
      <c r="N87" s="1395">
        <f t="shared" si="13"/>
        <v>1.4</v>
      </c>
      <c r="O87" t="str">
        <f t="shared" si="14"/>
        <v/>
      </c>
    </row>
    <row r="88" spans="9:15" hidden="1" x14ac:dyDescent="0.55000000000000004">
      <c r="I88" s="1394">
        <f t="shared" si="15"/>
        <v>0</v>
      </c>
      <c r="J88" s="1392">
        <f t="shared" si="16"/>
        <v>8.5999999999999854</v>
      </c>
      <c r="K88" s="1391">
        <f>(J88*h01_MdeMgmt!$F$8)+1+$Q$126</f>
        <v>1.5016666666666658</v>
      </c>
      <c r="L88" s="1395">
        <f t="shared" si="11"/>
        <v>15.016666666666659</v>
      </c>
      <c r="M88" s="1395">
        <f t="shared" si="12"/>
        <v>15</v>
      </c>
      <c r="N88" s="1395">
        <f t="shared" si="13"/>
        <v>1.5</v>
      </c>
      <c r="O88" t="str">
        <f t="shared" si="14"/>
        <v/>
      </c>
    </row>
    <row r="89" spans="9:15" hidden="1" x14ac:dyDescent="0.55000000000000004">
      <c r="I89" s="1394">
        <f t="shared" si="15"/>
        <v>0</v>
      </c>
      <c r="J89" s="1392">
        <f t="shared" si="16"/>
        <v>8.6999999999999851</v>
      </c>
      <c r="K89" s="1391">
        <f>(J89*h01_MdeMgmt!$F$8)+1+$Q$126</f>
        <v>1.5074999999999992</v>
      </c>
      <c r="L89" s="1395">
        <f t="shared" si="11"/>
        <v>15.074999999999992</v>
      </c>
      <c r="M89" s="1395">
        <f t="shared" si="12"/>
        <v>15</v>
      </c>
      <c r="N89" s="1395">
        <f t="shared" si="13"/>
        <v>1.5</v>
      </c>
      <c r="O89" t="str">
        <f t="shared" si="14"/>
        <v/>
      </c>
    </row>
    <row r="90" spans="9:15" hidden="1" x14ac:dyDescent="0.55000000000000004">
      <c r="I90" s="1394">
        <f t="shared" si="15"/>
        <v>0</v>
      </c>
      <c r="J90" s="1392">
        <f t="shared" si="16"/>
        <v>8.7999999999999847</v>
      </c>
      <c r="K90" s="1391">
        <f>(J90*h01_MdeMgmt!$F$8)+1+$Q$126</f>
        <v>1.5133333333333323</v>
      </c>
      <c r="L90" s="1395">
        <f t="shared" si="11"/>
        <v>15.133333333333322</v>
      </c>
      <c r="M90" s="1395">
        <f t="shared" si="12"/>
        <v>15</v>
      </c>
      <c r="N90" s="1395">
        <f t="shared" si="13"/>
        <v>1.5</v>
      </c>
      <c r="O90" t="str">
        <f t="shared" si="14"/>
        <v/>
      </c>
    </row>
    <row r="91" spans="9:15" hidden="1" x14ac:dyDescent="0.55000000000000004">
      <c r="I91" s="1394">
        <f t="shared" si="15"/>
        <v>0</v>
      </c>
      <c r="J91" s="1392">
        <f t="shared" si="16"/>
        <v>8.8999999999999844</v>
      </c>
      <c r="K91" s="1391">
        <f>(J91*h01_MdeMgmt!$F$8)+1+$Q$126</f>
        <v>1.5191666666666657</v>
      </c>
      <c r="L91" s="1395">
        <f t="shared" si="11"/>
        <v>15.191666666666656</v>
      </c>
      <c r="M91" s="1395">
        <f t="shared" si="12"/>
        <v>15</v>
      </c>
      <c r="N91" s="1395">
        <f t="shared" si="13"/>
        <v>1.5</v>
      </c>
      <c r="O91" t="str">
        <f t="shared" si="14"/>
        <v/>
      </c>
    </row>
    <row r="92" spans="9:15" hidden="1" x14ac:dyDescent="0.55000000000000004">
      <c r="I92" s="1394">
        <f t="shared" si="15"/>
        <v>0</v>
      </c>
      <c r="J92" s="1392">
        <f t="shared" si="16"/>
        <v>8.999999999999984</v>
      </c>
      <c r="K92" s="1391">
        <f>(J92*h01_MdeMgmt!$F$8)+1+$Q$126</f>
        <v>1.524999999999999</v>
      </c>
      <c r="L92" s="1395">
        <f t="shared" si="11"/>
        <v>15.249999999999989</v>
      </c>
      <c r="M92" s="1395">
        <f t="shared" si="12"/>
        <v>15</v>
      </c>
      <c r="N92" s="1395">
        <f t="shared" si="13"/>
        <v>1.5</v>
      </c>
      <c r="O92" t="str">
        <f t="shared" si="14"/>
        <v/>
      </c>
    </row>
    <row r="93" spans="9:15" hidden="1" x14ac:dyDescent="0.55000000000000004">
      <c r="I93" s="1394">
        <f t="shared" si="15"/>
        <v>0</v>
      </c>
      <c r="J93" s="1392">
        <f t="shared" si="16"/>
        <v>9.0999999999999837</v>
      </c>
      <c r="K93" s="1391">
        <f>(J93*h01_MdeMgmt!$F$8)+1+$Q$126</f>
        <v>1.5308333333333324</v>
      </c>
      <c r="L93" s="1395">
        <f t="shared" si="11"/>
        <v>15.308333333333323</v>
      </c>
      <c r="M93" s="1395">
        <f t="shared" si="12"/>
        <v>15</v>
      </c>
      <c r="N93" s="1395">
        <f t="shared" si="13"/>
        <v>1.5</v>
      </c>
      <c r="O93" t="str">
        <f t="shared" si="14"/>
        <v/>
      </c>
    </row>
    <row r="94" spans="9:15" hidden="1" x14ac:dyDescent="0.55000000000000004">
      <c r="I94" s="1394">
        <f t="shared" si="15"/>
        <v>0</v>
      </c>
      <c r="J94" s="1392">
        <f t="shared" si="16"/>
        <v>9.1999999999999833</v>
      </c>
      <c r="K94" s="1391">
        <f>(J94*h01_MdeMgmt!$F$8)+1+$Q$126</f>
        <v>1.5366666666666657</v>
      </c>
      <c r="L94" s="1395">
        <f t="shared" si="11"/>
        <v>15.366666666666656</v>
      </c>
      <c r="M94" s="1395">
        <f t="shared" si="12"/>
        <v>15</v>
      </c>
      <c r="N94" s="1395">
        <f t="shared" si="13"/>
        <v>1.5</v>
      </c>
      <c r="O94" t="str">
        <f t="shared" si="14"/>
        <v/>
      </c>
    </row>
    <row r="95" spans="9:15" hidden="1" x14ac:dyDescent="0.55000000000000004">
      <c r="I95" s="1394">
        <f t="shared" si="15"/>
        <v>0</v>
      </c>
      <c r="J95" s="1392">
        <f t="shared" si="16"/>
        <v>9.2999999999999829</v>
      </c>
      <c r="K95" s="1391">
        <f>(J95*h01_MdeMgmt!$F$8)+1+$Q$126</f>
        <v>1.5424999999999991</v>
      </c>
      <c r="L95" s="1395">
        <f t="shared" si="11"/>
        <v>15.42499999999999</v>
      </c>
      <c r="M95" s="1395">
        <f t="shared" si="12"/>
        <v>15</v>
      </c>
      <c r="N95" s="1395">
        <f t="shared" si="13"/>
        <v>1.5</v>
      </c>
      <c r="O95" t="str">
        <f t="shared" si="14"/>
        <v/>
      </c>
    </row>
    <row r="96" spans="9:15" hidden="1" x14ac:dyDescent="0.55000000000000004">
      <c r="I96" s="1394">
        <f t="shared" si="15"/>
        <v>0</v>
      </c>
      <c r="J96" s="1392">
        <f t="shared" si="16"/>
        <v>9.3999999999999826</v>
      </c>
      <c r="K96" s="1391">
        <f>(J96*h01_MdeMgmt!$F$8)+1+$Q$126</f>
        <v>1.5483333333333325</v>
      </c>
      <c r="L96" s="1395">
        <f t="shared" si="11"/>
        <v>15.483333333333324</v>
      </c>
      <c r="M96" s="1395">
        <f t="shared" si="12"/>
        <v>15</v>
      </c>
      <c r="N96" s="1395">
        <f t="shared" si="13"/>
        <v>1.5</v>
      </c>
      <c r="O96" t="str">
        <f t="shared" si="14"/>
        <v/>
      </c>
    </row>
    <row r="97" spans="9:15" hidden="1" x14ac:dyDescent="0.55000000000000004">
      <c r="I97" s="1394">
        <f t="shared" si="15"/>
        <v>0</v>
      </c>
      <c r="J97" s="1392">
        <f t="shared" si="16"/>
        <v>9.4999999999999822</v>
      </c>
      <c r="K97" s="1391">
        <f>(J97*h01_MdeMgmt!$F$8)+1+$Q$126</f>
        <v>1.5541666666666656</v>
      </c>
      <c r="L97" s="1395">
        <f t="shared" si="11"/>
        <v>15.541666666666655</v>
      </c>
      <c r="M97" s="1395">
        <f t="shared" si="12"/>
        <v>15</v>
      </c>
      <c r="N97" s="1395">
        <f t="shared" si="13"/>
        <v>1.5</v>
      </c>
      <c r="O97" t="str">
        <f t="shared" si="14"/>
        <v/>
      </c>
    </row>
    <row r="98" spans="9:15" hidden="1" x14ac:dyDescent="0.55000000000000004">
      <c r="I98" s="1394">
        <f t="shared" si="15"/>
        <v>0</v>
      </c>
      <c r="J98" s="1392">
        <f t="shared" si="16"/>
        <v>9.5999999999999819</v>
      </c>
      <c r="K98" s="1391">
        <f>(J98*h01_MdeMgmt!$F$8)+1+$Q$126</f>
        <v>1.5599999999999989</v>
      </c>
      <c r="L98" s="1395">
        <f t="shared" si="11"/>
        <v>15.599999999999989</v>
      </c>
      <c r="M98" s="1395">
        <f t="shared" si="12"/>
        <v>15</v>
      </c>
      <c r="N98" s="1395">
        <f t="shared" si="13"/>
        <v>1.5</v>
      </c>
      <c r="O98" t="str">
        <f t="shared" si="14"/>
        <v/>
      </c>
    </row>
    <row r="99" spans="9:15" hidden="1" x14ac:dyDescent="0.55000000000000004">
      <c r="I99" s="1394">
        <f t="shared" si="15"/>
        <v>0</v>
      </c>
      <c r="J99" s="1392">
        <f t="shared" si="16"/>
        <v>9.6999999999999815</v>
      </c>
      <c r="K99" s="1391">
        <f>(J99*h01_MdeMgmt!$F$8)+1+$Q$126</f>
        <v>1.5658333333333323</v>
      </c>
      <c r="L99" s="1395">
        <f t="shared" si="11"/>
        <v>15.658333333333323</v>
      </c>
      <c r="M99" s="1395">
        <f t="shared" si="12"/>
        <v>15</v>
      </c>
      <c r="N99" s="1395">
        <f t="shared" si="13"/>
        <v>1.5</v>
      </c>
      <c r="O99" t="str">
        <f t="shared" si="14"/>
        <v/>
      </c>
    </row>
    <row r="100" spans="9:15" hidden="1" x14ac:dyDescent="0.55000000000000004">
      <c r="I100" s="1394">
        <f t="shared" si="15"/>
        <v>0</v>
      </c>
      <c r="J100" s="1392">
        <f t="shared" si="16"/>
        <v>9.7999999999999812</v>
      </c>
      <c r="K100" s="1391">
        <f>(J100*h01_MdeMgmt!$F$8)+1+$Q$126</f>
        <v>1.5716666666666654</v>
      </c>
      <c r="L100" s="1395">
        <f t="shared" si="11"/>
        <v>15.716666666666654</v>
      </c>
      <c r="M100" s="1395">
        <f t="shared" si="12"/>
        <v>15</v>
      </c>
      <c r="N100" s="1395">
        <f t="shared" si="13"/>
        <v>1.5</v>
      </c>
      <c r="O100" t="str">
        <f t="shared" si="14"/>
        <v/>
      </c>
    </row>
    <row r="101" spans="9:15" hidden="1" x14ac:dyDescent="0.55000000000000004">
      <c r="I101" s="1394">
        <f t="shared" si="15"/>
        <v>0</v>
      </c>
      <c r="J101" s="1392">
        <f t="shared" si="16"/>
        <v>9.8999999999999808</v>
      </c>
      <c r="K101" s="1391">
        <f>(J101*h01_MdeMgmt!$F$8)+1+$Q$126</f>
        <v>1.5774999999999988</v>
      </c>
      <c r="L101" s="1395">
        <f t="shared" si="11"/>
        <v>15.774999999999988</v>
      </c>
      <c r="M101" s="1395">
        <f t="shared" si="12"/>
        <v>15</v>
      </c>
      <c r="N101" s="1395">
        <f t="shared" si="13"/>
        <v>1.5</v>
      </c>
      <c r="O101" t="str">
        <f t="shared" si="14"/>
        <v/>
      </c>
    </row>
    <row r="102" spans="9:15" hidden="1" x14ac:dyDescent="0.55000000000000004">
      <c r="I102" s="1394">
        <f t="shared" si="15"/>
        <v>0</v>
      </c>
      <c r="J102" s="1392">
        <f t="shared" si="16"/>
        <v>9.9999999999999805</v>
      </c>
      <c r="K102" s="1391">
        <f>(J102*h01_MdeMgmt!$F$8)+1+$Q$126</f>
        <v>1.5833333333333321</v>
      </c>
      <c r="L102" s="1395">
        <f t="shared" si="11"/>
        <v>15.833333333333321</v>
      </c>
      <c r="M102" s="1395">
        <f t="shared" si="12"/>
        <v>15</v>
      </c>
      <c r="N102" s="1395">
        <f t="shared" si="13"/>
        <v>1.5</v>
      </c>
      <c r="O102" t="str">
        <f t="shared" si="14"/>
        <v/>
      </c>
    </row>
    <row r="103" spans="9:15" hidden="1" x14ac:dyDescent="0.55000000000000004">
      <c r="I103" s="1394">
        <f t="shared" si="15"/>
        <v>0</v>
      </c>
      <c r="J103" s="1392">
        <f t="shared" si="16"/>
        <v>10.09999999999998</v>
      </c>
      <c r="K103" s="1391">
        <f>(J103*h01_MdeMgmt!$F$8)+1+$Q$126</f>
        <v>1.5891666666666655</v>
      </c>
      <c r="L103" s="1395">
        <f t="shared" si="11"/>
        <v>15.891666666666655</v>
      </c>
      <c r="M103" s="1395">
        <f t="shared" si="12"/>
        <v>15</v>
      </c>
      <c r="N103" s="1395">
        <f t="shared" si="13"/>
        <v>1.5</v>
      </c>
      <c r="O103" t="str">
        <f t="shared" si="14"/>
        <v/>
      </c>
    </row>
    <row r="104" spans="9:15" hidden="1" x14ac:dyDescent="0.55000000000000004">
      <c r="I104" s="1394">
        <f t="shared" si="15"/>
        <v>0</v>
      </c>
      <c r="J104" s="1392">
        <f t="shared" si="16"/>
        <v>10.19999999999998</v>
      </c>
      <c r="K104" s="1391">
        <f>(J104*h01_MdeMgmt!$F$8)+1+$Q$126</f>
        <v>1.5949999999999989</v>
      </c>
      <c r="L104" s="1395">
        <f t="shared" si="11"/>
        <v>15.949999999999989</v>
      </c>
      <c r="M104" s="1395">
        <f t="shared" si="12"/>
        <v>15</v>
      </c>
      <c r="N104" s="1395">
        <f t="shared" si="13"/>
        <v>1.5</v>
      </c>
      <c r="O104" t="str">
        <f t="shared" si="14"/>
        <v/>
      </c>
    </row>
    <row r="105" spans="9:15" hidden="1" x14ac:dyDescent="0.55000000000000004">
      <c r="I105" s="1394">
        <f t="shared" si="15"/>
        <v>0</v>
      </c>
      <c r="J105" s="1392">
        <f t="shared" si="16"/>
        <v>10.299999999999979</v>
      </c>
      <c r="K105" s="1391">
        <f>(J105*h01_MdeMgmt!$F$8)+1+$Q$126</f>
        <v>1.6008333333333322</v>
      </c>
      <c r="L105" s="1395">
        <f t="shared" si="11"/>
        <v>16.008333333333322</v>
      </c>
      <c r="M105" s="1395">
        <f t="shared" si="12"/>
        <v>16</v>
      </c>
      <c r="N105" s="1395">
        <f t="shared" si="13"/>
        <v>1.6</v>
      </c>
      <c r="O105" t="str">
        <f t="shared" si="14"/>
        <v/>
      </c>
    </row>
    <row r="106" spans="9:15" hidden="1" x14ac:dyDescent="0.55000000000000004">
      <c r="I106" s="1394">
        <f t="shared" si="15"/>
        <v>0</v>
      </c>
      <c r="J106" s="1392">
        <f t="shared" si="16"/>
        <v>10.399999999999979</v>
      </c>
      <c r="K106" s="1391">
        <f>(J106*h01_MdeMgmt!$F$8)+1+$Q$126</f>
        <v>1.6066666666666656</v>
      </c>
      <c r="L106" s="1395">
        <f t="shared" si="11"/>
        <v>16.066666666666656</v>
      </c>
      <c r="M106" s="1395">
        <f t="shared" si="12"/>
        <v>16</v>
      </c>
      <c r="N106" s="1395">
        <f t="shared" si="13"/>
        <v>1.6</v>
      </c>
      <c r="O106" t="str">
        <f t="shared" si="14"/>
        <v/>
      </c>
    </row>
    <row r="107" spans="9:15" hidden="1" x14ac:dyDescent="0.55000000000000004">
      <c r="I107" s="1394">
        <f t="shared" si="15"/>
        <v>0</v>
      </c>
      <c r="J107" s="1392">
        <f t="shared" si="16"/>
        <v>10.499999999999979</v>
      </c>
      <c r="K107" s="1391">
        <f>(J107*h01_MdeMgmt!$F$8)+1+$Q$126</f>
        <v>1.6124999999999987</v>
      </c>
      <c r="L107" s="1395">
        <f t="shared" si="11"/>
        <v>16.124999999999986</v>
      </c>
      <c r="M107" s="1395">
        <f t="shared" si="12"/>
        <v>16</v>
      </c>
      <c r="N107" s="1395">
        <f t="shared" si="13"/>
        <v>1.6</v>
      </c>
      <c r="O107" t="str">
        <f t="shared" si="14"/>
        <v/>
      </c>
    </row>
    <row r="108" spans="9:15" hidden="1" x14ac:dyDescent="0.55000000000000004">
      <c r="I108" s="1394">
        <f t="shared" si="15"/>
        <v>0</v>
      </c>
      <c r="J108" s="1392">
        <f t="shared" si="16"/>
        <v>10.599999999999978</v>
      </c>
      <c r="K108" s="1391">
        <f>(J108*h01_MdeMgmt!$F$8)+1+$Q$126</f>
        <v>1.6183333333333321</v>
      </c>
      <c r="L108" s="1395">
        <f t="shared" si="11"/>
        <v>16.183333333333319</v>
      </c>
      <c r="M108" s="1395">
        <f t="shared" si="12"/>
        <v>16</v>
      </c>
      <c r="N108" s="1395">
        <f t="shared" si="13"/>
        <v>1.6</v>
      </c>
      <c r="O108" t="str">
        <f t="shared" si="14"/>
        <v/>
      </c>
    </row>
    <row r="109" spans="9:15" hidden="1" x14ac:dyDescent="0.55000000000000004">
      <c r="I109" s="1394">
        <f t="shared" si="15"/>
        <v>0</v>
      </c>
      <c r="J109" s="1392">
        <f t="shared" si="16"/>
        <v>10.699999999999978</v>
      </c>
      <c r="K109" s="1391">
        <f>(J109*h01_MdeMgmt!$F$8)+1+$Q$126</f>
        <v>1.6241666666666654</v>
      </c>
      <c r="L109" s="1395">
        <f t="shared" si="11"/>
        <v>16.241666666666653</v>
      </c>
      <c r="M109" s="1395">
        <f t="shared" si="12"/>
        <v>16</v>
      </c>
      <c r="N109" s="1395">
        <f t="shared" si="13"/>
        <v>1.6</v>
      </c>
      <c r="O109" t="str">
        <f t="shared" si="14"/>
        <v/>
      </c>
    </row>
    <row r="110" spans="9:15" x14ac:dyDescent="0.55000000000000004">
      <c r="I110" s="1394">
        <f t="shared" si="15"/>
        <v>0</v>
      </c>
      <c r="J110" s="1392">
        <f t="shared" si="16"/>
        <v>10.799999999999978</v>
      </c>
      <c r="K110" s="1391">
        <f>(J110*h01_MdeMgmt!$F$8)+1+$Q$126</f>
        <v>1.6299999999999986</v>
      </c>
      <c r="L110" s="1395">
        <f t="shared" si="11"/>
        <v>16.299999999999986</v>
      </c>
      <c r="M110" s="1395">
        <f t="shared" si="12"/>
        <v>16</v>
      </c>
      <c r="N110" s="1395">
        <f t="shared" si="13"/>
        <v>1.6</v>
      </c>
      <c r="O110" t="str">
        <f t="shared" si="14"/>
        <v/>
      </c>
    </row>
    <row r="111" spans="9:15" x14ac:dyDescent="0.55000000000000004">
      <c r="I111" s="1394">
        <f t="shared" si="15"/>
        <v>0</v>
      </c>
      <c r="J111" s="1392">
        <f t="shared" si="16"/>
        <v>10.899999999999977</v>
      </c>
      <c r="K111" s="1391">
        <f>(J111*h01_MdeMgmt!$F$8)+1+$Q$126</f>
        <v>1.6358333333333319</v>
      </c>
      <c r="L111" s="1395">
        <f t="shared" si="11"/>
        <v>16.35833333333332</v>
      </c>
      <c r="M111" s="1395">
        <f t="shared" si="12"/>
        <v>16</v>
      </c>
      <c r="N111" s="1395">
        <f t="shared" si="13"/>
        <v>1.6</v>
      </c>
      <c r="O111" t="str">
        <f t="shared" si="14"/>
        <v/>
      </c>
    </row>
    <row r="112" spans="9:15" x14ac:dyDescent="0.55000000000000004">
      <c r="I112" s="1394">
        <f t="shared" si="15"/>
        <v>0</v>
      </c>
      <c r="J112" s="1392">
        <f t="shared" si="16"/>
        <v>10.999999999999977</v>
      </c>
      <c r="K112" s="1391">
        <f>(J112*h01_MdeMgmt!$F$8)+1+$Q$126</f>
        <v>1.6416666666666653</v>
      </c>
      <c r="L112" s="1395">
        <f t="shared" si="11"/>
        <v>16.416666666666654</v>
      </c>
      <c r="M112" s="1395">
        <f t="shared" si="12"/>
        <v>16</v>
      </c>
      <c r="N112" s="1395">
        <f t="shared" si="13"/>
        <v>1.6</v>
      </c>
      <c r="O112" t="str">
        <f t="shared" si="14"/>
        <v/>
      </c>
    </row>
    <row r="113" spans="9:17" x14ac:dyDescent="0.55000000000000004">
      <c r="I113" s="1394">
        <f t="shared" si="15"/>
        <v>0</v>
      </c>
      <c r="J113" s="1392">
        <f t="shared" si="16"/>
        <v>11.099999999999977</v>
      </c>
      <c r="K113" s="1391">
        <f>(J113*h01_MdeMgmt!$F$8)+1+$Q$126</f>
        <v>1.6474999999999986</v>
      </c>
      <c r="L113" s="1395">
        <f t="shared" si="11"/>
        <v>16.474999999999987</v>
      </c>
      <c r="M113" s="1395">
        <f t="shared" si="12"/>
        <v>16</v>
      </c>
      <c r="N113" s="1395">
        <f t="shared" si="13"/>
        <v>1.6</v>
      </c>
      <c r="O113" t="str">
        <f t="shared" si="14"/>
        <v/>
      </c>
    </row>
    <row r="114" spans="9:17" x14ac:dyDescent="0.55000000000000004">
      <c r="I114" s="1394">
        <f t="shared" si="15"/>
        <v>0</v>
      </c>
      <c r="J114" s="1392">
        <f t="shared" si="16"/>
        <v>11.199999999999976</v>
      </c>
      <c r="K114" s="1391">
        <f>(J114*h01_MdeMgmt!$F$8)+1+$Q$126</f>
        <v>1.653333333333332</v>
      </c>
      <c r="L114" s="1395">
        <f t="shared" si="11"/>
        <v>16.533333333333321</v>
      </c>
      <c r="M114" s="1395">
        <f t="shared" si="12"/>
        <v>16</v>
      </c>
      <c r="N114" s="1395">
        <f t="shared" si="13"/>
        <v>1.6</v>
      </c>
      <c r="O114" t="str">
        <f t="shared" si="14"/>
        <v/>
      </c>
    </row>
    <row r="115" spans="9:17" x14ac:dyDescent="0.55000000000000004">
      <c r="I115" s="1394">
        <f t="shared" si="15"/>
        <v>0</v>
      </c>
      <c r="J115" s="1392">
        <f t="shared" si="16"/>
        <v>11.299999999999976</v>
      </c>
      <c r="K115" s="1391">
        <f>(J115*h01_MdeMgmt!$F$8)+1+$Q$126</f>
        <v>1.6591666666666653</v>
      </c>
      <c r="L115" s="1395">
        <f t="shared" si="11"/>
        <v>16.591666666666654</v>
      </c>
      <c r="M115" s="1395">
        <f t="shared" si="12"/>
        <v>16</v>
      </c>
      <c r="N115" s="1395">
        <f t="shared" si="13"/>
        <v>1.6</v>
      </c>
      <c r="O115" t="str">
        <f t="shared" si="14"/>
        <v/>
      </c>
    </row>
    <row r="116" spans="9:17" x14ac:dyDescent="0.55000000000000004">
      <c r="I116" s="1394">
        <f t="shared" si="15"/>
        <v>0</v>
      </c>
      <c r="J116" s="1392">
        <f t="shared" si="16"/>
        <v>11.399999999999975</v>
      </c>
      <c r="K116" s="1391">
        <f>(J116*h01_MdeMgmt!$F$8)+1+$Q$126</f>
        <v>1.6649999999999987</v>
      </c>
      <c r="L116" s="1395">
        <f t="shared" si="11"/>
        <v>16.649999999999988</v>
      </c>
      <c r="M116" s="1395">
        <f t="shared" si="12"/>
        <v>16</v>
      </c>
      <c r="N116" s="1395">
        <f t="shared" si="13"/>
        <v>1.6</v>
      </c>
      <c r="O116" t="str">
        <f t="shared" si="14"/>
        <v/>
      </c>
    </row>
    <row r="117" spans="9:17" x14ac:dyDescent="0.55000000000000004">
      <c r="I117" s="1394">
        <f t="shared" si="15"/>
        <v>0</v>
      </c>
      <c r="J117" s="1392">
        <f t="shared" si="16"/>
        <v>11.499999999999975</v>
      </c>
      <c r="K117" s="1391">
        <f>(J117*h01_MdeMgmt!$F$8)+1+$Q$126</f>
        <v>1.6708333333333318</v>
      </c>
      <c r="L117" s="1395">
        <f t="shared" si="11"/>
        <v>16.708333333333318</v>
      </c>
      <c r="M117" s="1395">
        <f t="shared" si="12"/>
        <v>16</v>
      </c>
      <c r="N117" s="1395">
        <f t="shared" si="13"/>
        <v>1.6</v>
      </c>
      <c r="O117" t="str">
        <f t="shared" si="14"/>
        <v/>
      </c>
    </row>
    <row r="118" spans="9:17" x14ac:dyDescent="0.55000000000000004">
      <c r="I118" s="1394">
        <f t="shared" si="15"/>
        <v>0</v>
      </c>
      <c r="J118" s="1392">
        <f t="shared" si="16"/>
        <v>11.599999999999975</v>
      </c>
      <c r="K118" s="1391">
        <f>(J118*h01_MdeMgmt!$F$8)+1+$Q$126</f>
        <v>1.6766666666666652</v>
      </c>
      <c r="L118" s="1395">
        <f t="shared" si="11"/>
        <v>16.766666666666652</v>
      </c>
      <c r="M118" s="1395">
        <f t="shared" si="12"/>
        <v>16</v>
      </c>
      <c r="N118" s="1395">
        <f t="shared" si="13"/>
        <v>1.6</v>
      </c>
      <c r="O118" t="str">
        <f t="shared" si="14"/>
        <v/>
      </c>
    </row>
    <row r="119" spans="9:17" x14ac:dyDescent="0.55000000000000004">
      <c r="I119" s="1394">
        <f t="shared" si="15"/>
        <v>0</v>
      </c>
      <c r="J119" s="1392">
        <f t="shared" si="16"/>
        <v>11.699999999999974</v>
      </c>
      <c r="K119" s="1391">
        <f>(J119*h01_MdeMgmt!$F$8)+1+$Q$126</f>
        <v>1.6824999999999986</v>
      </c>
      <c r="L119" s="1395">
        <f t="shared" si="11"/>
        <v>16.824999999999985</v>
      </c>
      <c r="M119" s="1395">
        <f t="shared" si="12"/>
        <v>16</v>
      </c>
      <c r="N119" s="1395">
        <f t="shared" si="13"/>
        <v>1.6</v>
      </c>
      <c r="O119" t="str">
        <f t="shared" si="14"/>
        <v/>
      </c>
    </row>
    <row r="120" spans="9:17" x14ac:dyDescent="0.55000000000000004">
      <c r="I120" s="1394">
        <f t="shared" si="15"/>
        <v>0</v>
      </c>
      <c r="J120" s="1392">
        <f t="shared" si="16"/>
        <v>11.799999999999974</v>
      </c>
      <c r="K120" s="1391">
        <f>(J120*h01_MdeMgmt!$F$8)+1+$Q$126</f>
        <v>1.6883333333333317</v>
      </c>
      <c r="L120" s="1395">
        <f t="shared" si="11"/>
        <v>16.883333333333319</v>
      </c>
      <c r="M120" s="1395">
        <f t="shared" si="12"/>
        <v>16</v>
      </c>
      <c r="N120" s="1395">
        <f t="shared" si="13"/>
        <v>1.6</v>
      </c>
      <c r="O120" t="str">
        <f t="shared" si="14"/>
        <v/>
      </c>
    </row>
    <row r="121" spans="9:17" x14ac:dyDescent="0.55000000000000004">
      <c r="I121" s="1394">
        <f t="shared" si="15"/>
        <v>0</v>
      </c>
      <c r="J121" s="1392">
        <f t="shared" si="16"/>
        <v>11.899999999999974</v>
      </c>
      <c r="K121" s="1391">
        <f>(J121*h01_MdeMgmt!$F$8)+1+$Q$126</f>
        <v>1.694166666666665</v>
      </c>
      <c r="L121" s="1395">
        <f t="shared" si="11"/>
        <v>16.941666666666649</v>
      </c>
      <c r="M121" s="1395">
        <f t="shared" si="12"/>
        <v>16</v>
      </c>
      <c r="N121" s="1395">
        <f t="shared" si="13"/>
        <v>1.6</v>
      </c>
      <c r="O121" t="str">
        <f t="shared" si="14"/>
        <v/>
      </c>
    </row>
    <row r="122" spans="9:17" x14ac:dyDescent="0.55000000000000004">
      <c r="I122" s="1394">
        <f t="shared" si="15"/>
        <v>0</v>
      </c>
      <c r="J122" s="1392">
        <f t="shared" si="16"/>
        <v>11.999999999999973</v>
      </c>
      <c r="K122" s="1391">
        <f>(J122*h01_MdeMgmt!$F$8)+1+$Q$126</f>
        <v>1.6999999999999984</v>
      </c>
      <c r="L122" s="1395">
        <f t="shared" si="11"/>
        <v>16.999999999999986</v>
      </c>
      <c r="M122" s="1395">
        <f t="shared" si="12"/>
        <v>17</v>
      </c>
      <c r="N122" s="1395">
        <f t="shared" si="13"/>
        <v>1.7</v>
      </c>
      <c r="O122" t="str">
        <f t="shared" si="14"/>
        <v/>
      </c>
    </row>
    <row r="123" spans="9:17" x14ac:dyDescent="0.55000000000000004">
      <c r="I123" s="1394">
        <f t="shared" si="15"/>
        <v>0</v>
      </c>
      <c r="J123" s="1392">
        <f t="shared" si="16"/>
        <v>12.099999999999973</v>
      </c>
      <c r="K123" s="1391">
        <f>(J123*h01_MdeMgmt!$F$8)+1+$Q$126</f>
        <v>1.7058333333333318</v>
      </c>
      <c r="L123" s="1395">
        <f t="shared" si="11"/>
        <v>17.058333333333316</v>
      </c>
      <c r="M123" s="1395">
        <f t="shared" si="12"/>
        <v>17</v>
      </c>
      <c r="N123" s="1395">
        <f t="shared" si="13"/>
        <v>1.7</v>
      </c>
      <c r="O123" t="str">
        <f t="shared" si="14"/>
        <v/>
      </c>
    </row>
    <row r="124" spans="9:17" x14ac:dyDescent="0.55000000000000004">
      <c r="I124" s="1394">
        <f t="shared" si="15"/>
        <v>0</v>
      </c>
      <c r="J124" s="1392">
        <f t="shared" si="16"/>
        <v>12.199999999999973</v>
      </c>
      <c r="K124" s="1391">
        <f>(J124*h01_MdeMgmt!$F$8)+1+$Q$126</f>
        <v>1.7116666666666651</v>
      </c>
      <c r="L124" s="1395">
        <f t="shared" si="11"/>
        <v>17.116666666666653</v>
      </c>
      <c r="M124" s="1395">
        <f t="shared" si="12"/>
        <v>17</v>
      </c>
      <c r="N124" s="1395">
        <f t="shared" si="13"/>
        <v>1.7</v>
      </c>
      <c r="O124" t="str">
        <f t="shared" si="14"/>
        <v/>
      </c>
    </row>
    <row r="125" spans="9:17" x14ac:dyDescent="0.55000000000000004">
      <c r="I125" s="1394">
        <f t="shared" si="15"/>
        <v>0</v>
      </c>
      <c r="J125" s="1393">
        <f t="shared" si="16"/>
        <v>12.299999999999972</v>
      </c>
      <c r="K125" s="1391">
        <f>(J125*h01_MdeMgmt!$F$8)+1+$Q$126</f>
        <v>1.7174999999999985</v>
      </c>
      <c r="L125" s="1396">
        <f t="shared" si="11"/>
        <v>17.174999999999983</v>
      </c>
      <c r="M125" s="1396">
        <f t="shared" si="12"/>
        <v>17</v>
      </c>
      <c r="N125" s="1396">
        <f t="shared" si="13"/>
        <v>1.7</v>
      </c>
      <c r="O125" t="str">
        <f t="shared" si="14"/>
        <v/>
      </c>
      <c r="Q125" s="1394"/>
    </row>
    <row r="126" spans="9:17" x14ac:dyDescent="0.55000000000000004">
      <c r="I126" s="1394">
        <f t="shared" si="15"/>
        <v>0</v>
      </c>
      <c r="J126" s="1393">
        <f t="shared" si="16"/>
        <v>12.399999999999972</v>
      </c>
      <c r="K126" s="1391">
        <f>(J126*h01_MdeMgmt!$F$8)+1+$Q$126</f>
        <v>1.7233333333333318</v>
      </c>
      <c r="L126" s="1396">
        <f t="shared" si="11"/>
        <v>17.23333333333332</v>
      </c>
      <c r="M126" s="1396">
        <f t="shared" si="12"/>
        <v>17</v>
      </c>
      <c r="N126" s="1396">
        <f t="shared" si="13"/>
        <v>1.7</v>
      </c>
      <c r="O126" t="str">
        <f t="shared" si="14"/>
        <v/>
      </c>
      <c r="Q126" s="1394"/>
    </row>
    <row r="127" spans="9:17" x14ac:dyDescent="0.55000000000000004">
      <c r="I127" s="1394">
        <f t="shared" si="15"/>
        <v>0</v>
      </c>
      <c r="J127" s="1393">
        <f t="shared" si="16"/>
        <v>12.499999999999972</v>
      </c>
      <c r="K127" s="1391">
        <f>(J127*h01_MdeMgmt!$F$8)+1+$Q$126</f>
        <v>1.7291666666666652</v>
      </c>
      <c r="L127" s="1396">
        <f t="shared" si="11"/>
        <v>17.29166666666665</v>
      </c>
      <c r="M127" s="1396">
        <f t="shared" si="12"/>
        <v>17</v>
      </c>
      <c r="N127" s="1396">
        <f t="shared" si="13"/>
        <v>1.7</v>
      </c>
      <c r="O127" t="str">
        <f t="shared" si="14"/>
        <v/>
      </c>
    </row>
    <row r="128" spans="9:17" x14ac:dyDescent="0.55000000000000004">
      <c r="I128" s="1394">
        <f t="shared" si="15"/>
        <v>0</v>
      </c>
      <c r="J128" s="1393">
        <f t="shared" si="16"/>
        <v>12.599999999999971</v>
      </c>
      <c r="K128" s="1391">
        <f>(J128*h01_MdeMgmt!$F$8)+1+$Q$126</f>
        <v>1.7349999999999983</v>
      </c>
      <c r="L128" s="1396">
        <f t="shared" si="11"/>
        <v>17.349999999999984</v>
      </c>
      <c r="M128" s="1396">
        <f t="shared" si="12"/>
        <v>17</v>
      </c>
      <c r="N128" s="1396">
        <f t="shared" si="13"/>
        <v>1.7</v>
      </c>
      <c r="O128" t="str">
        <f t="shared" si="14"/>
        <v/>
      </c>
    </row>
    <row r="129" spans="9:15" x14ac:dyDescent="0.55000000000000004">
      <c r="I129" s="1394">
        <f t="shared" si="15"/>
        <v>0</v>
      </c>
      <c r="J129" s="1393">
        <f t="shared" si="16"/>
        <v>12.699999999999971</v>
      </c>
      <c r="K129" s="1391">
        <f>(J129*h01_MdeMgmt!$F$8)+1+$Q$126</f>
        <v>1.7408333333333317</v>
      </c>
      <c r="L129" s="1396">
        <f t="shared" si="11"/>
        <v>17.408333333333317</v>
      </c>
      <c r="M129" s="1396">
        <f t="shared" si="12"/>
        <v>17</v>
      </c>
      <c r="N129" s="1396">
        <f t="shared" si="13"/>
        <v>1.7</v>
      </c>
      <c r="O129" t="str">
        <f t="shared" si="14"/>
        <v/>
      </c>
    </row>
    <row r="130" spans="9:15" x14ac:dyDescent="0.55000000000000004">
      <c r="I130" s="1394">
        <f t="shared" si="15"/>
        <v>0</v>
      </c>
      <c r="J130" s="1393">
        <f t="shared" si="16"/>
        <v>12.799999999999971</v>
      </c>
      <c r="K130" s="1391">
        <f>(J130*h01_MdeMgmt!$F$8)+1+$Q$126</f>
        <v>1.7466666666666648</v>
      </c>
      <c r="L130" s="1396">
        <f t="shared" si="11"/>
        <v>17.466666666666647</v>
      </c>
      <c r="M130" s="1396">
        <f t="shared" si="12"/>
        <v>17</v>
      </c>
      <c r="N130" s="1396">
        <f t="shared" si="13"/>
        <v>1.7</v>
      </c>
      <c r="O130" t="str">
        <f t="shared" si="14"/>
        <v/>
      </c>
    </row>
    <row r="131" spans="9:15" x14ac:dyDescent="0.55000000000000004">
      <c r="I131" s="1394">
        <f t="shared" si="15"/>
        <v>0</v>
      </c>
      <c r="J131" s="1393">
        <f t="shared" si="16"/>
        <v>12.89999999999997</v>
      </c>
      <c r="K131" s="1391">
        <f>(J131*h01_MdeMgmt!$F$8)+1+$Q$126</f>
        <v>1.7524999999999982</v>
      </c>
      <c r="L131" s="1396">
        <f t="shared" ref="L131:L194" si="17">K131*10</f>
        <v>17.524999999999981</v>
      </c>
      <c r="M131" s="1396">
        <f t="shared" ref="M131:M194" si="18">INT(L131)</f>
        <v>17</v>
      </c>
      <c r="N131" s="1396">
        <f t="shared" ref="N131:N194" si="19">M131/10</f>
        <v>1.7</v>
      </c>
      <c r="O131" t="str">
        <f t="shared" ref="O131:O194" si="20">IF(INT(N131)=N131,N131,"")</f>
        <v/>
      </c>
    </row>
    <row r="132" spans="9:15" x14ac:dyDescent="0.55000000000000004">
      <c r="I132" s="1394">
        <f t="shared" ref="I132:I195" si="21">INT(H132)</f>
        <v>0</v>
      </c>
      <c r="J132" s="1393">
        <f t="shared" si="16"/>
        <v>12.99999999999997</v>
      </c>
      <c r="K132" s="1391">
        <f>(J132*h01_MdeMgmt!$F$8)+1+$Q$126</f>
        <v>1.7583333333333315</v>
      </c>
      <c r="L132" s="1396">
        <f t="shared" si="17"/>
        <v>17.583333333333314</v>
      </c>
      <c r="M132" s="1396">
        <f t="shared" si="18"/>
        <v>17</v>
      </c>
      <c r="N132" s="1396">
        <f t="shared" si="19"/>
        <v>1.7</v>
      </c>
      <c r="O132" t="str">
        <f t="shared" si="20"/>
        <v/>
      </c>
    </row>
    <row r="133" spans="9:15" x14ac:dyDescent="0.55000000000000004">
      <c r="I133" s="1394">
        <f t="shared" si="21"/>
        <v>0</v>
      </c>
      <c r="J133" s="1393">
        <f t="shared" ref="J133:J196" si="22">J132+$J$3</f>
        <v>13.099999999999969</v>
      </c>
      <c r="K133" s="1391">
        <f>(J133*h01_MdeMgmt!$F$8)+1+$Q$126</f>
        <v>1.7641666666666649</v>
      </c>
      <c r="L133" s="1396">
        <f t="shared" si="17"/>
        <v>17.641666666666648</v>
      </c>
      <c r="M133" s="1396">
        <f t="shared" si="18"/>
        <v>17</v>
      </c>
      <c r="N133" s="1396">
        <f t="shared" si="19"/>
        <v>1.7</v>
      </c>
      <c r="O133" t="str">
        <f t="shared" si="20"/>
        <v/>
      </c>
    </row>
    <row r="134" spans="9:15" x14ac:dyDescent="0.55000000000000004">
      <c r="I134" s="1394">
        <f t="shared" si="21"/>
        <v>0</v>
      </c>
      <c r="J134" s="1393">
        <f t="shared" si="22"/>
        <v>13.199999999999969</v>
      </c>
      <c r="K134" s="1391">
        <f>(J134*h01_MdeMgmt!$F$8)+1+$Q$126</f>
        <v>1.7699999999999982</v>
      </c>
      <c r="L134" s="1396">
        <f t="shared" si="17"/>
        <v>17.699999999999982</v>
      </c>
      <c r="M134" s="1396">
        <f t="shared" si="18"/>
        <v>17</v>
      </c>
      <c r="N134" s="1396">
        <f t="shared" si="19"/>
        <v>1.7</v>
      </c>
      <c r="O134" t="str">
        <f t="shared" si="20"/>
        <v/>
      </c>
    </row>
    <row r="135" spans="9:15" x14ac:dyDescent="0.55000000000000004">
      <c r="I135" s="1394">
        <f t="shared" si="21"/>
        <v>0</v>
      </c>
      <c r="J135" s="1393">
        <f t="shared" si="22"/>
        <v>13.299999999999969</v>
      </c>
      <c r="K135" s="1391">
        <f>(J135*h01_MdeMgmt!$F$8)+1+$Q$126</f>
        <v>1.7758333333333316</v>
      </c>
      <c r="L135" s="1396">
        <f t="shared" si="17"/>
        <v>17.758333333333315</v>
      </c>
      <c r="M135" s="1396">
        <f t="shared" si="18"/>
        <v>17</v>
      </c>
      <c r="N135" s="1396">
        <f t="shared" si="19"/>
        <v>1.7</v>
      </c>
      <c r="O135" t="str">
        <f t="shared" si="20"/>
        <v/>
      </c>
    </row>
    <row r="136" spans="9:15" x14ac:dyDescent="0.55000000000000004">
      <c r="I136" s="1394">
        <f t="shared" si="21"/>
        <v>0</v>
      </c>
      <c r="J136" s="1393">
        <f t="shared" si="22"/>
        <v>13.399999999999968</v>
      </c>
      <c r="K136" s="1391">
        <f>(J136*h01_MdeMgmt!$F$8)+1+$Q$126</f>
        <v>1.781666666666665</v>
      </c>
      <c r="L136" s="1396">
        <f t="shared" si="17"/>
        <v>17.816666666666649</v>
      </c>
      <c r="M136" s="1396">
        <f t="shared" si="18"/>
        <v>17</v>
      </c>
      <c r="N136" s="1396">
        <f t="shared" si="19"/>
        <v>1.7</v>
      </c>
      <c r="O136" t="str">
        <f t="shared" si="20"/>
        <v/>
      </c>
    </row>
    <row r="137" spans="9:15" x14ac:dyDescent="0.55000000000000004">
      <c r="I137" s="1394">
        <f t="shared" si="21"/>
        <v>0</v>
      </c>
      <c r="J137" s="1392">
        <f t="shared" si="22"/>
        <v>13.499999999999968</v>
      </c>
      <c r="K137" s="1391">
        <f>(J137*h01_MdeMgmt!$F$8)+1+$Q$126</f>
        <v>1.7874999999999983</v>
      </c>
      <c r="L137" s="1395">
        <f t="shared" si="17"/>
        <v>17.874999999999982</v>
      </c>
      <c r="M137" s="1395">
        <f t="shared" si="18"/>
        <v>17</v>
      </c>
      <c r="N137" s="1395">
        <f t="shared" si="19"/>
        <v>1.7</v>
      </c>
      <c r="O137" t="str">
        <f t="shared" si="20"/>
        <v/>
      </c>
    </row>
    <row r="138" spans="9:15" x14ac:dyDescent="0.55000000000000004">
      <c r="I138" s="1394">
        <f t="shared" si="21"/>
        <v>0</v>
      </c>
      <c r="J138" s="1392">
        <f t="shared" si="22"/>
        <v>13.599999999999968</v>
      </c>
      <c r="K138" s="1391">
        <f>(J138*h01_MdeMgmt!$F$8)+1+$Q$126</f>
        <v>1.7933333333333314</v>
      </c>
      <c r="L138" s="1395">
        <f t="shared" si="17"/>
        <v>17.933333333333316</v>
      </c>
      <c r="M138" s="1395">
        <f t="shared" si="18"/>
        <v>17</v>
      </c>
      <c r="N138" s="1395">
        <f t="shared" si="19"/>
        <v>1.7</v>
      </c>
      <c r="O138" t="str">
        <f t="shared" si="20"/>
        <v/>
      </c>
    </row>
    <row r="139" spans="9:15" x14ac:dyDescent="0.55000000000000004">
      <c r="I139" s="1394">
        <f t="shared" si="21"/>
        <v>0</v>
      </c>
      <c r="J139" s="1392">
        <f t="shared" si="22"/>
        <v>13.699999999999967</v>
      </c>
      <c r="K139" s="1391">
        <f>(J139*h01_MdeMgmt!$F$8)+1+$Q$126</f>
        <v>1.7991666666666648</v>
      </c>
      <c r="L139" s="1395">
        <f t="shared" si="17"/>
        <v>17.991666666666649</v>
      </c>
      <c r="M139" s="1395">
        <f t="shared" si="18"/>
        <v>17</v>
      </c>
      <c r="N139" s="1395">
        <f t="shared" si="19"/>
        <v>1.7</v>
      </c>
      <c r="O139" t="str">
        <f t="shared" si="20"/>
        <v/>
      </c>
    </row>
    <row r="140" spans="9:15" x14ac:dyDescent="0.55000000000000004">
      <c r="I140" s="1394">
        <f t="shared" si="21"/>
        <v>0</v>
      </c>
      <c r="J140" s="1392">
        <f t="shared" si="22"/>
        <v>13.799999999999967</v>
      </c>
      <c r="K140" s="1391">
        <f>(J140*h01_MdeMgmt!$F$8)+1+$Q$126</f>
        <v>1.8049999999999979</v>
      </c>
      <c r="L140" s="1395">
        <f t="shared" si="17"/>
        <v>18.049999999999979</v>
      </c>
      <c r="M140" s="1395">
        <f t="shared" si="18"/>
        <v>18</v>
      </c>
      <c r="N140" s="1395">
        <f t="shared" si="19"/>
        <v>1.8</v>
      </c>
      <c r="O140" t="str">
        <f t="shared" si="20"/>
        <v/>
      </c>
    </row>
    <row r="141" spans="9:15" x14ac:dyDescent="0.55000000000000004">
      <c r="I141" s="1394">
        <f t="shared" si="21"/>
        <v>0</v>
      </c>
      <c r="J141" s="1392">
        <f t="shared" si="22"/>
        <v>13.899999999999967</v>
      </c>
      <c r="K141" s="1391">
        <f>(J141*h01_MdeMgmt!$F$8)+1+$Q$126</f>
        <v>1.8108333333333313</v>
      </c>
      <c r="L141" s="1395">
        <f t="shared" si="17"/>
        <v>18.108333333333313</v>
      </c>
      <c r="M141" s="1395">
        <f t="shared" si="18"/>
        <v>18</v>
      </c>
      <c r="N141" s="1395">
        <f t="shared" si="19"/>
        <v>1.8</v>
      </c>
      <c r="O141" t="str">
        <f t="shared" si="20"/>
        <v/>
      </c>
    </row>
    <row r="142" spans="9:15" x14ac:dyDescent="0.55000000000000004">
      <c r="I142" s="1394">
        <f t="shared" si="21"/>
        <v>0</v>
      </c>
      <c r="J142" s="1392">
        <f t="shared" si="22"/>
        <v>13.999999999999966</v>
      </c>
      <c r="K142" s="1391">
        <f>(J142*h01_MdeMgmt!$F$8)+1+$Q$126</f>
        <v>1.8166666666666647</v>
      </c>
      <c r="L142" s="1395">
        <f t="shared" si="17"/>
        <v>18.166666666666647</v>
      </c>
      <c r="M142" s="1395">
        <f t="shared" si="18"/>
        <v>18</v>
      </c>
      <c r="N142" s="1395">
        <f t="shared" si="19"/>
        <v>1.8</v>
      </c>
      <c r="O142" t="str">
        <f t="shared" si="20"/>
        <v/>
      </c>
    </row>
    <row r="143" spans="9:15" x14ac:dyDescent="0.55000000000000004">
      <c r="I143" s="1394">
        <f t="shared" si="21"/>
        <v>0</v>
      </c>
      <c r="J143" s="1392">
        <f t="shared" si="22"/>
        <v>14.099999999999966</v>
      </c>
      <c r="K143" s="1391">
        <f>(J143*h01_MdeMgmt!$F$8)+1+$Q$126</f>
        <v>1.822499999999998</v>
      </c>
      <c r="L143" s="1395">
        <f t="shared" si="17"/>
        <v>18.22499999999998</v>
      </c>
      <c r="M143" s="1395">
        <f t="shared" si="18"/>
        <v>18</v>
      </c>
      <c r="N143" s="1395">
        <f t="shared" si="19"/>
        <v>1.8</v>
      </c>
      <c r="O143" t="str">
        <f t="shared" si="20"/>
        <v/>
      </c>
    </row>
    <row r="144" spans="9:15" x14ac:dyDescent="0.55000000000000004">
      <c r="I144" s="1394">
        <f t="shared" si="21"/>
        <v>0</v>
      </c>
      <c r="J144" s="1392">
        <f t="shared" si="22"/>
        <v>14.199999999999966</v>
      </c>
      <c r="K144" s="1391">
        <f>(J144*h01_MdeMgmt!$F$8)+1+$Q$126</f>
        <v>1.8283333333333314</v>
      </c>
      <c r="L144" s="1395">
        <f t="shared" si="17"/>
        <v>18.283333333333314</v>
      </c>
      <c r="M144" s="1395">
        <f t="shared" si="18"/>
        <v>18</v>
      </c>
      <c r="N144" s="1395">
        <f t="shared" si="19"/>
        <v>1.8</v>
      </c>
      <c r="O144" t="str">
        <f t="shared" si="20"/>
        <v/>
      </c>
    </row>
    <row r="145" spans="9:15" x14ac:dyDescent="0.55000000000000004">
      <c r="I145" s="1394">
        <f t="shared" si="21"/>
        <v>0</v>
      </c>
      <c r="J145" s="1392">
        <f t="shared" si="22"/>
        <v>14.299999999999965</v>
      </c>
      <c r="K145" s="1391">
        <f>(J145*h01_MdeMgmt!$F$8)+1+$Q$126</f>
        <v>1.8341666666666647</v>
      </c>
      <c r="L145" s="1395">
        <f t="shared" si="17"/>
        <v>18.341666666666647</v>
      </c>
      <c r="M145" s="1395">
        <f t="shared" si="18"/>
        <v>18</v>
      </c>
      <c r="N145" s="1395">
        <f t="shared" si="19"/>
        <v>1.8</v>
      </c>
      <c r="O145" t="str">
        <f t="shared" si="20"/>
        <v/>
      </c>
    </row>
    <row r="146" spans="9:15" x14ac:dyDescent="0.55000000000000004">
      <c r="I146" s="1394">
        <f t="shared" si="21"/>
        <v>0</v>
      </c>
      <c r="J146" s="1392">
        <f t="shared" si="22"/>
        <v>14.399999999999965</v>
      </c>
      <c r="K146" s="1391">
        <f>(J146*h01_MdeMgmt!$F$8)+1+$Q$126</f>
        <v>1.8399999999999981</v>
      </c>
      <c r="L146" s="1395">
        <f t="shared" si="17"/>
        <v>18.399999999999981</v>
      </c>
      <c r="M146" s="1395">
        <f t="shared" si="18"/>
        <v>18</v>
      </c>
      <c r="N146" s="1395">
        <f t="shared" si="19"/>
        <v>1.8</v>
      </c>
      <c r="O146" t="str">
        <f t="shared" si="20"/>
        <v/>
      </c>
    </row>
    <row r="147" spans="9:15" x14ac:dyDescent="0.55000000000000004">
      <c r="I147" s="1394">
        <f t="shared" si="21"/>
        <v>0</v>
      </c>
      <c r="J147" s="1392">
        <f t="shared" si="22"/>
        <v>14.499999999999964</v>
      </c>
      <c r="K147" s="1391">
        <f>(J147*h01_MdeMgmt!$F$8)+1+$Q$126</f>
        <v>1.8458333333333314</v>
      </c>
      <c r="L147" s="1395">
        <f t="shared" si="17"/>
        <v>18.458333333333314</v>
      </c>
      <c r="M147" s="1395">
        <f t="shared" si="18"/>
        <v>18</v>
      </c>
      <c r="N147" s="1395">
        <f t="shared" si="19"/>
        <v>1.8</v>
      </c>
      <c r="O147" t="str">
        <f t="shared" si="20"/>
        <v/>
      </c>
    </row>
    <row r="148" spans="9:15" x14ac:dyDescent="0.55000000000000004">
      <c r="I148" s="1394">
        <f t="shared" si="21"/>
        <v>0</v>
      </c>
      <c r="J148" s="1392">
        <f t="shared" si="22"/>
        <v>14.599999999999964</v>
      </c>
      <c r="K148" s="1391">
        <f>(J148*h01_MdeMgmt!$F$8)+1+$Q$126</f>
        <v>1.8516666666666646</v>
      </c>
      <c r="L148" s="1395">
        <f t="shared" si="17"/>
        <v>18.516666666666644</v>
      </c>
      <c r="M148" s="1395">
        <f t="shared" si="18"/>
        <v>18</v>
      </c>
      <c r="N148" s="1395">
        <f t="shared" si="19"/>
        <v>1.8</v>
      </c>
      <c r="O148" t="str">
        <f t="shared" si="20"/>
        <v/>
      </c>
    </row>
    <row r="149" spans="9:15" x14ac:dyDescent="0.55000000000000004">
      <c r="I149" s="1394">
        <f t="shared" si="21"/>
        <v>0</v>
      </c>
      <c r="J149" s="1392">
        <f t="shared" si="22"/>
        <v>14.699999999999964</v>
      </c>
      <c r="K149" s="1391">
        <f>(J149*h01_MdeMgmt!$F$8)+1+$Q$126</f>
        <v>1.8574999999999979</v>
      </c>
      <c r="L149" s="1395">
        <f t="shared" si="17"/>
        <v>18.574999999999978</v>
      </c>
      <c r="M149" s="1395">
        <f t="shared" si="18"/>
        <v>18</v>
      </c>
      <c r="N149" s="1395">
        <f t="shared" si="19"/>
        <v>1.8</v>
      </c>
      <c r="O149" t="str">
        <f t="shared" si="20"/>
        <v/>
      </c>
    </row>
    <row r="150" spans="9:15" x14ac:dyDescent="0.55000000000000004">
      <c r="I150" s="1394">
        <f t="shared" si="21"/>
        <v>0</v>
      </c>
      <c r="J150" s="1392">
        <f t="shared" si="22"/>
        <v>14.799999999999963</v>
      </c>
      <c r="K150" s="1391">
        <f>(J150*h01_MdeMgmt!$F$8)+1+$Q$126</f>
        <v>1.8633333333333311</v>
      </c>
      <c r="L150" s="1395">
        <f t="shared" si="17"/>
        <v>18.633333333333312</v>
      </c>
      <c r="M150" s="1395">
        <f t="shared" si="18"/>
        <v>18</v>
      </c>
      <c r="N150" s="1395">
        <f t="shared" si="19"/>
        <v>1.8</v>
      </c>
      <c r="O150" t="str">
        <f t="shared" si="20"/>
        <v/>
      </c>
    </row>
    <row r="151" spans="9:15" x14ac:dyDescent="0.55000000000000004">
      <c r="I151" s="1394">
        <f t="shared" si="21"/>
        <v>0</v>
      </c>
      <c r="J151" s="1392">
        <f t="shared" si="22"/>
        <v>14.899999999999963</v>
      </c>
      <c r="K151" s="1391">
        <f>(J151*h01_MdeMgmt!$F$8)+1+$Q$126</f>
        <v>1.8691666666666644</v>
      </c>
      <c r="L151" s="1395">
        <f t="shared" si="17"/>
        <v>18.691666666666645</v>
      </c>
      <c r="M151" s="1395">
        <f t="shared" si="18"/>
        <v>18</v>
      </c>
      <c r="N151" s="1395">
        <f t="shared" si="19"/>
        <v>1.8</v>
      </c>
      <c r="O151" t="str">
        <f t="shared" si="20"/>
        <v/>
      </c>
    </row>
    <row r="152" spans="9:15" x14ac:dyDescent="0.55000000000000004">
      <c r="I152" s="1394">
        <f t="shared" si="21"/>
        <v>0</v>
      </c>
      <c r="J152" s="1392">
        <f t="shared" si="22"/>
        <v>14.999999999999963</v>
      </c>
      <c r="K152" s="1391">
        <f>(J152*h01_MdeMgmt!$F$8)+1+$Q$126</f>
        <v>1.8749999999999978</v>
      </c>
      <c r="L152" s="1395">
        <f t="shared" si="17"/>
        <v>18.749999999999979</v>
      </c>
      <c r="M152" s="1395">
        <f t="shared" si="18"/>
        <v>18</v>
      </c>
      <c r="N152" s="1395">
        <f t="shared" si="19"/>
        <v>1.8</v>
      </c>
      <c r="O152" t="str">
        <f t="shared" si="20"/>
        <v/>
      </c>
    </row>
    <row r="153" spans="9:15" x14ac:dyDescent="0.55000000000000004">
      <c r="I153" s="1394">
        <f t="shared" si="21"/>
        <v>0</v>
      </c>
      <c r="J153" s="1392">
        <f t="shared" si="22"/>
        <v>15.099999999999962</v>
      </c>
      <c r="K153" s="1391">
        <f>(J153*h01_MdeMgmt!$F$8)+1+$Q$126</f>
        <v>1.8808333333333311</v>
      </c>
      <c r="L153" s="1395">
        <f t="shared" si="17"/>
        <v>18.808333333333312</v>
      </c>
      <c r="M153" s="1395">
        <f t="shared" si="18"/>
        <v>18</v>
      </c>
      <c r="N153" s="1395">
        <f t="shared" si="19"/>
        <v>1.8</v>
      </c>
      <c r="O153" t="str">
        <f t="shared" si="20"/>
        <v/>
      </c>
    </row>
    <row r="154" spans="9:15" x14ac:dyDescent="0.55000000000000004">
      <c r="I154" s="1394">
        <f t="shared" si="21"/>
        <v>0</v>
      </c>
      <c r="J154" s="1392">
        <f t="shared" si="22"/>
        <v>15.199999999999962</v>
      </c>
      <c r="K154" s="1391">
        <f>(J154*h01_MdeMgmt!$F$8)+1+$Q$126</f>
        <v>1.8866666666666645</v>
      </c>
      <c r="L154" s="1395">
        <f t="shared" si="17"/>
        <v>18.866666666666646</v>
      </c>
      <c r="M154" s="1395">
        <f t="shared" si="18"/>
        <v>18</v>
      </c>
      <c r="N154" s="1395">
        <f t="shared" si="19"/>
        <v>1.8</v>
      </c>
      <c r="O154" t="str">
        <f t="shared" si="20"/>
        <v/>
      </c>
    </row>
    <row r="155" spans="9:15" x14ac:dyDescent="0.55000000000000004">
      <c r="I155" s="1394">
        <f t="shared" si="21"/>
        <v>0</v>
      </c>
      <c r="J155" s="1392">
        <f t="shared" si="22"/>
        <v>15.299999999999962</v>
      </c>
      <c r="K155" s="1391">
        <f>(J155*h01_MdeMgmt!$F$8)+1+$Q$126</f>
        <v>1.8924999999999979</v>
      </c>
      <c r="L155" s="1395">
        <f t="shared" si="17"/>
        <v>18.924999999999979</v>
      </c>
      <c r="M155" s="1395">
        <f t="shared" si="18"/>
        <v>18</v>
      </c>
      <c r="N155" s="1395">
        <f t="shared" si="19"/>
        <v>1.8</v>
      </c>
      <c r="O155" t="str">
        <f t="shared" si="20"/>
        <v/>
      </c>
    </row>
    <row r="156" spans="9:15" x14ac:dyDescent="0.55000000000000004">
      <c r="I156" s="1394">
        <f t="shared" si="21"/>
        <v>0</v>
      </c>
      <c r="J156" s="1392">
        <f t="shared" si="22"/>
        <v>15.399999999999961</v>
      </c>
      <c r="K156" s="1391">
        <f>(J156*h01_MdeMgmt!$F$8)+1+$Q$126</f>
        <v>1.8983333333333312</v>
      </c>
      <c r="L156" s="1395">
        <f t="shared" si="17"/>
        <v>18.983333333333313</v>
      </c>
      <c r="M156" s="1395">
        <f t="shared" si="18"/>
        <v>18</v>
      </c>
      <c r="N156" s="1395">
        <f t="shared" si="19"/>
        <v>1.8</v>
      </c>
      <c r="O156" t="str">
        <f t="shared" si="20"/>
        <v/>
      </c>
    </row>
    <row r="157" spans="9:15" x14ac:dyDescent="0.55000000000000004">
      <c r="I157" s="1394">
        <f t="shared" si="21"/>
        <v>0</v>
      </c>
      <c r="J157" s="1392">
        <f t="shared" si="22"/>
        <v>15.499999999999961</v>
      </c>
      <c r="K157" s="1391">
        <f>(J157*h01_MdeMgmt!$F$8)+1+$Q$126</f>
        <v>1.9041666666666646</v>
      </c>
      <c r="L157" s="1395">
        <f t="shared" si="17"/>
        <v>19.041666666666647</v>
      </c>
      <c r="M157" s="1395">
        <f t="shared" si="18"/>
        <v>19</v>
      </c>
      <c r="N157" s="1395">
        <f t="shared" si="19"/>
        <v>1.9</v>
      </c>
      <c r="O157" t="str">
        <f t="shared" si="20"/>
        <v/>
      </c>
    </row>
    <row r="158" spans="9:15" x14ac:dyDescent="0.55000000000000004">
      <c r="I158" s="1394">
        <f t="shared" si="21"/>
        <v>0</v>
      </c>
      <c r="J158" s="1392">
        <f t="shared" si="22"/>
        <v>15.599999999999961</v>
      </c>
      <c r="K158" s="1391">
        <f>(J158*h01_MdeMgmt!$F$8)+1+$Q$126</f>
        <v>1.9099999999999977</v>
      </c>
      <c r="L158" s="1395">
        <f t="shared" si="17"/>
        <v>19.099999999999977</v>
      </c>
      <c r="M158" s="1395">
        <f t="shared" si="18"/>
        <v>19</v>
      </c>
      <c r="N158" s="1395">
        <f t="shared" si="19"/>
        <v>1.9</v>
      </c>
      <c r="O158" t="str">
        <f t="shared" si="20"/>
        <v/>
      </c>
    </row>
    <row r="159" spans="9:15" x14ac:dyDescent="0.55000000000000004">
      <c r="I159" s="1394">
        <f t="shared" si="21"/>
        <v>0</v>
      </c>
      <c r="J159" s="1392">
        <f t="shared" si="22"/>
        <v>15.69999999999996</v>
      </c>
      <c r="K159" s="1391">
        <f>(J159*h01_MdeMgmt!$F$8)+1+$Q$126</f>
        <v>1.9158333333333311</v>
      </c>
      <c r="L159" s="1395">
        <f t="shared" si="17"/>
        <v>19.15833333333331</v>
      </c>
      <c r="M159" s="1395">
        <f t="shared" si="18"/>
        <v>19</v>
      </c>
      <c r="N159" s="1395">
        <f t="shared" si="19"/>
        <v>1.9</v>
      </c>
      <c r="O159" t="str">
        <f t="shared" si="20"/>
        <v/>
      </c>
    </row>
    <row r="160" spans="9:15" x14ac:dyDescent="0.55000000000000004">
      <c r="I160" s="1394">
        <f t="shared" si="21"/>
        <v>0</v>
      </c>
      <c r="J160" s="1392">
        <f t="shared" si="22"/>
        <v>15.79999999999996</v>
      </c>
      <c r="K160" s="1391">
        <f>(J160*h01_MdeMgmt!$F$8)+1+$Q$126</f>
        <v>1.9216666666666642</v>
      </c>
      <c r="L160" s="1395">
        <f t="shared" si="17"/>
        <v>19.21666666666664</v>
      </c>
      <c r="M160" s="1395">
        <f t="shared" si="18"/>
        <v>19</v>
      </c>
      <c r="N160" s="1395">
        <f t="shared" si="19"/>
        <v>1.9</v>
      </c>
      <c r="O160" t="str">
        <f t="shared" si="20"/>
        <v/>
      </c>
    </row>
    <row r="161" spans="9:15" x14ac:dyDescent="0.55000000000000004">
      <c r="I161" s="1394">
        <f t="shared" si="21"/>
        <v>0</v>
      </c>
      <c r="J161" s="1392">
        <f t="shared" si="22"/>
        <v>15.899999999999959</v>
      </c>
      <c r="K161" s="1391">
        <f>(J161*h01_MdeMgmt!$F$8)+1+$Q$126</f>
        <v>1.9274999999999975</v>
      </c>
      <c r="L161" s="1395">
        <f t="shared" si="17"/>
        <v>19.274999999999977</v>
      </c>
      <c r="M161" s="1395">
        <f t="shared" si="18"/>
        <v>19</v>
      </c>
      <c r="N161" s="1395">
        <f t="shared" si="19"/>
        <v>1.9</v>
      </c>
      <c r="O161" t="str">
        <f t="shared" si="20"/>
        <v/>
      </c>
    </row>
    <row r="162" spans="9:15" x14ac:dyDescent="0.55000000000000004">
      <c r="I162" s="1394">
        <f t="shared" si="21"/>
        <v>0</v>
      </c>
      <c r="J162" s="1392">
        <f t="shared" si="22"/>
        <v>15.999999999999959</v>
      </c>
      <c r="K162" s="1391">
        <f>(J162*h01_MdeMgmt!$F$8)+1+$Q$126</f>
        <v>1.9333333333333309</v>
      </c>
      <c r="L162" s="1395">
        <f t="shared" si="17"/>
        <v>19.333333333333307</v>
      </c>
      <c r="M162" s="1395">
        <f t="shared" si="18"/>
        <v>19</v>
      </c>
      <c r="N162" s="1395">
        <f t="shared" si="19"/>
        <v>1.9</v>
      </c>
      <c r="O162" t="str">
        <f t="shared" si="20"/>
        <v/>
      </c>
    </row>
    <row r="163" spans="9:15" x14ac:dyDescent="0.55000000000000004">
      <c r="I163" s="1394">
        <f t="shared" si="21"/>
        <v>0</v>
      </c>
      <c r="J163" s="1392">
        <f t="shared" si="22"/>
        <v>16.099999999999959</v>
      </c>
      <c r="K163" s="1391">
        <f>(J163*h01_MdeMgmt!$F$8)+1+$Q$126</f>
        <v>1.9391666666666643</v>
      </c>
      <c r="L163" s="1395">
        <f t="shared" si="17"/>
        <v>19.391666666666644</v>
      </c>
      <c r="M163" s="1395">
        <f t="shared" si="18"/>
        <v>19</v>
      </c>
      <c r="N163" s="1395">
        <f t="shared" si="19"/>
        <v>1.9</v>
      </c>
      <c r="O163" t="str">
        <f t="shared" si="20"/>
        <v/>
      </c>
    </row>
    <row r="164" spans="9:15" x14ac:dyDescent="0.55000000000000004">
      <c r="I164" s="1394">
        <f t="shared" si="21"/>
        <v>0</v>
      </c>
      <c r="J164" s="1392">
        <f t="shared" si="22"/>
        <v>16.19999999999996</v>
      </c>
      <c r="K164" s="1391">
        <f>(J164*h01_MdeMgmt!$F$8)+1+$Q$126</f>
        <v>1.9449999999999976</v>
      </c>
      <c r="L164" s="1395">
        <f t="shared" si="17"/>
        <v>19.449999999999974</v>
      </c>
      <c r="M164" s="1395">
        <f t="shared" si="18"/>
        <v>19</v>
      </c>
      <c r="N164" s="1395">
        <f t="shared" si="19"/>
        <v>1.9</v>
      </c>
      <c r="O164" t="str">
        <f t="shared" si="20"/>
        <v/>
      </c>
    </row>
    <row r="165" spans="9:15" x14ac:dyDescent="0.55000000000000004">
      <c r="I165" s="1394">
        <f t="shared" si="21"/>
        <v>0</v>
      </c>
      <c r="J165" s="1392">
        <f t="shared" si="22"/>
        <v>16.299999999999962</v>
      </c>
      <c r="K165" s="1391">
        <f>(J165*h01_MdeMgmt!$F$8)+1+$Q$126</f>
        <v>1.950833333333331</v>
      </c>
      <c r="L165" s="1395">
        <f t="shared" si="17"/>
        <v>19.508333333333312</v>
      </c>
      <c r="M165" s="1395">
        <f t="shared" si="18"/>
        <v>19</v>
      </c>
      <c r="N165" s="1395">
        <f t="shared" si="19"/>
        <v>1.9</v>
      </c>
      <c r="O165" t="str">
        <f t="shared" si="20"/>
        <v/>
      </c>
    </row>
    <row r="166" spans="9:15" x14ac:dyDescent="0.55000000000000004">
      <c r="I166" s="1394">
        <f t="shared" si="21"/>
        <v>0</v>
      </c>
      <c r="J166" s="1392">
        <f t="shared" si="22"/>
        <v>16.399999999999963</v>
      </c>
      <c r="K166" s="1391">
        <f>(J166*h01_MdeMgmt!$F$8)+1+$Q$126</f>
        <v>1.9566666666666646</v>
      </c>
      <c r="L166" s="1395">
        <f t="shared" si="17"/>
        <v>19.566666666666645</v>
      </c>
      <c r="M166" s="1395">
        <f t="shared" si="18"/>
        <v>19</v>
      </c>
      <c r="N166" s="1395">
        <f t="shared" si="19"/>
        <v>1.9</v>
      </c>
      <c r="O166" t="str">
        <f t="shared" si="20"/>
        <v/>
      </c>
    </row>
    <row r="167" spans="9:15" x14ac:dyDescent="0.55000000000000004">
      <c r="I167" s="1394">
        <f t="shared" si="21"/>
        <v>0</v>
      </c>
      <c r="J167" s="1392">
        <f t="shared" si="22"/>
        <v>16.499999999999964</v>
      </c>
      <c r="K167" s="1391">
        <f>(J167*h01_MdeMgmt!$F$8)+1+$Q$126</f>
        <v>1.9624999999999979</v>
      </c>
      <c r="L167" s="1395">
        <f t="shared" si="17"/>
        <v>19.624999999999979</v>
      </c>
      <c r="M167" s="1395">
        <f t="shared" si="18"/>
        <v>19</v>
      </c>
      <c r="N167" s="1395">
        <f t="shared" si="19"/>
        <v>1.9</v>
      </c>
      <c r="O167" t="str">
        <f t="shared" si="20"/>
        <v/>
      </c>
    </row>
    <row r="168" spans="9:15" x14ac:dyDescent="0.55000000000000004">
      <c r="I168" s="1394">
        <f t="shared" si="21"/>
        <v>0</v>
      </c>
      <c r="J168" s="1392">
        <f t="shared" si="22"/>
        <v>16.599999999999966</v>
      </c>
      <c r="K168" s="1391">
        <f>(J168*h01_MdeMgmt!$F$8)+1+$Q$126</f>
        <v>1.9683333333333315</v>
      </c>
      <c r="L168" s="1395">
        <f t="shared" si="17"/>
        <v>19.683333333333316</v>
      </c>
      <c r="M168" s="1395">
        <f t="shared" si="18"/>
        <v>19</v>
      </c>
      <c r="N168" s="1395">
        <f t="shared" si="19"/>
        <v>1.9</v>
      </c>
      <c r="O168" t="str">
        <f t="shared" si="20"/>
        <v/>
      </c>
    </row>
    <row r="169" spans="9:15" x14ac:dyDescent="0.55000000000000004">
      <c r="I169" s="1394">
        <f t="shared" si="21"/>
        <v>0</v>
      </c>
      <c r="J169" s="1392">
        <f t="shared" si="22"/>
        <v>16.699999999999967</v>
      </c>
      <c r="K169" s="1391">
        <f>(J169*h01_MdeMgmt!$F$8)+1+$Q$126</f>
        <v>1.9741666666666648</v>
      </c>
      <c r="L169" s="1395">
        <f t="shared" si="17"/>
        <v>19.741666666666649</v>
      </c>
      <c r="M169" s="1395">
        <f t="shared" si="18"/>
        <v>19</v>
      </c>
      <c r="N169" s="1395">
        <f t="shared" si="19"/>
        <v>1.9</v>
      </c>
      <c r="O169" t="str">
        <f t="shared" si="20"/>
        <v/>
      </c>
    </row>
    <row r="170" spans="9:15" x14ac:dyDescent="0.55000000000000004">
      <c r="I170" s="1394">
        <f t="shared" si="21"/>
        <v>0</v>
      </c>
      <c r="J170" s="1392">
        <f t="shared" si="22"/>
        <v>16.799999999999969</v>
      </c>
      <c r="K170" s="1391">
        <f>(J170*h01_MdeMgmt!$F$8)+1+$Q$126</f>
        <v>1.9799999999999982</v>
      </c>
      <c r="L170" s="1395">
        <f t="shared" si="17"/>
        <v>19.799999999999983</v>
      </c>
      <c r="M170" s="1395">
        <f t="shared" si="18"/>
        <v>19</v>
      </c>
      <c r="N170" s="1395">
        <f t="shared" si="19"/>
        <v>1.9</v>
      </c>
      <c r="O170" t="str">
        <f t="shared" si="20"/>
        <v/>
      </c>
    </row>
    <row r="171" spans="9:15" x14ac:dyDescent="0.55000000000000004">
      <c r="I171" s="1394">
        <f t="shared" si="21"/>
        <v>0</v>
      </c>
      <c r="J171" s="1392">
        <f t="shared" si="22"/>
        <v>16.89999999999997</v>
      </c>
      <c r="K171" s="1391">
        <f>(J171*h01_MdeMgmt!$F$8)+1+$Q$126</f>
        <v>1.9858333333333316</v>
      </c>
      <c r="L171" s="1395">
        <f t="shared" si="17"/>
        <v>19.858333333333317</v>
      </c>
      <c r="M171" s="1395">
        <f t="shared" si="18"/>
        <v>19</v>
      </c>
      <c r="N171" s="1395">
        <f t="shared" si="19"/>
        <v>1.9</v>
      </c>
      <c r="O171" t="str">
        <f t="shared" si="20"/>
        <v/>
      </c>
    </row>
    <row r="172" spans="9:15" x14ac:dyDescent="0.55000000000000004">
      <c r="I172" s="1394">
        <f t="shared" si="21"/>
        <v>0</v>
      </c>
      <c r="J172" s="1392">
        <f t="shared" si="22"/>
        <v>16.999999999999972</v>
      </c>
      <c r="K172" s="1391">
        <f>(J172*h01_MdeMgmt!$F$8)+1+$Q$126</f>
        <v>1.9916666666666649</v>
      </c>
      <c r="L172" s="1395">
        <f t="shared" si="17"/>
        <v>19.91666666666665</v>
      </c>
      <c r="M172" s="1395">
        <f t="shared" si="18"/>
        <v>19</v>
      </c>
      <c r="N172" s="1395">
        <f t="shared" si="19"/>
        <v>1.9</v>
      </c>
      <c r="O172" t="str">
        <f t="shared" si="20"/>
        <v/>
      </c>
    </row>
    <row r="173" spans="9:15" x14ac:dyDescent="0.55000000000000004">
      <c r="I173" s="1394">
        <f t="shared" si="21"/>
        <v>0</v>
      </c>
      <c r="J173" s="1392">
        <f t="shared" si="22"/>
        <v>17.099999999999973</v>
      </c>
      <c r="K173" s="1391">
        <f>(J173*h01_MdeMgmt!$F$8)+1+$Q$126</f>
        <v>1.9974999999999983</v>
      </c>
      <c r="L173" s="1395">
        <f t="shared" si="17"/>
        <v>19.974999999999984</v>
      </c>
      <c r="M173" s="1395">
        <f t="shared" si="18"/>
        <v>19</v>
      </c>
      <c r="N173" s="1395">
        <f t="shared" si="19"/>
        <v>1.9</v>
      </c>
      <c r="O173" t="str">
        <f t="shared" si="20"/>
        <v/>
      </c>
    </row>
    <row r="174" spans="9:15" x14ac:dyDescent="0.55000000000000004">
      <c r="I174" s="1394">
        <f t="shared" si="21"/>
        <v>0</v>
      </c>
      <c r="J174" s="1392">
        <f t="shared" si="22"/>
        <v>17.199999999999974</v>
      </c>
      <c r="K174" s="1391">
        <f>(J174*h01_MdeMgmt!$F$8)+1+$Q$126</f>
        <v>2.0033333333333321</v>
      </c>
      <c r="L174" s="1395">
        <f t="shared" si="17"/>
        <v>20.033333333333321</v>
      </c>
      <c r="M174" s="1395">
        <f t="shared" si="18"/>
        <v>20</v>
      </c>
      <c r="N174" s="1395">
        <f t="shared" si="19"/>
        <v>2</v>
      </c>
      <c r="O174">
        <f t="shared" si="20"/>
        <v>2</v>
      </c>
    </row>
    <row r="175" spans="9:15" x14ac:dyDescent="0.55000000000000004">
      <c r="I175" s="1394">
        <f t="shared" si="21"/>
        <v>0</v>
      </c>
      <c r="J175" s="1392">
        <f t="shared" si="22"/>
        <v>17.299999999999976</v>
      </c>
      <c r="K175" s="1391">
        <f>(J175*h01_MdeMgmt!$F$8)+1+$Q$126</f>
        <v>2.0091666666666654</v>
      </c>
      <c r="L175" s="1395">
        <f t="shared" si="17"/>
        <v>20.091666666666654</v>
      </c>
      <c r="M175" s="1395">
        <f t="shared" si="18"/>
        <v>20</v>
      </c>
      <c r="N175" s="1395">
        <f t="shared" si="19"/>
        <v>2</v>
      </c>
      <c r="O175">
        <f t="shared" si="20"/>
        <v>2</v>
      </c>
    </row>
    <row r="176" spans="9:15" x14ac:dyDescent="0.55000000000000004">
      <c r="I176" s="1394">
        <f t="shared" si="21"/>
        <v>0</v>
      </c>
      <c r="J176" s="1392">
        <f t="shared" si="22"/>
        <v>17.399999999999977</v>
      </c>
      <c r="K176" s="1391">
        <f>(J176*h01_MdeMgmt!$F$8)+1+$Q$126</f>
        <v>2.0149999999999988</v>
      </c>
      <c r="L176" s="1395">
        <f t="shared" si="17"/>
        <v>20.149999999999988</v>
      </c>
      <c r="M176" s="1395">
        <f t="shared" si="18"/>
        <v>20</v>
      </c>
      <c r="N176" s="1395">
        <f t="shared" si="19"/>
        <v>2</v>
      </c>
      <c r="O176">
        <f t="shared" si="20"/>
        <v>2</v>
      </c>
    </row>
    <row r="177" spans="9:15" x14ac:dyDescent="0.55000000000000004">
      <c r="I177" s="1394">
        <f t="shared" si="21"/>
        <v>0</v>
      </c>
      <c r="J177" s="1392">
        <f t="shared" si="22"/>
        <v>17.499999999999979</v>
      </c>
      <c r="K177" s="1391">
        <f>(J177*h01_MdeMgmt!$F$8)+1+$Q$126</f>
        <v>2.0208333333333321</v>
      </c>
      <c r="L177" s="1395">
        <f t="shared" si="17"/>
        <v>20.208333333333321</v>
      </c>
      <c r="M177" s="1395">
        <f t="shared" si="18"/>
        <v>20</v>
      </c>
      <c r="N177" s="1395">
        <f t="shared" si="19"/>
        <v>2</v>
      </c>
      <c r="O177">
        <f t="shared" si="20"/>
        <v>2</v>
      </c>
    </row>
    <row r="178" spans="9:15" x14ac:dyDescent="0.55000000000000004">
      <c r="I178" s="1394">
        <f t="shared" si="21"/>
        <v>0</v>
      </c>
      <c r="J178" s="1392">
        <f t="shared" si="22"/>
        <v>17.59999999999998</v>
      </c>
      <c r="K178" s="1391">
        <f>(J178*h01_MdeMgmt!$F$8)+1+$Q$126</f>
        <v>2.0266666666666655</v>
      </c>
      <c r="L178" s="1395">
        <f t="shared" si="17"/>
        <v>20.266666666666655</v>
      </c>
      <c r="M178" s="1395">
        <f t="shared" si="18"/>
        <v>20</v>
      </c>
      <c r="N178" s="1395">
        <f t="shared" si="19"/>
        <v>2</v>
      </c>
      <c r="O178">
        <f t="shared" si="20"/>
        <v>2</v>
      </c>
    </row>
    <row r="179" spans="9:15" x14ac:dyDescent="0.55000000000000004">
      <c r="I179" s="1394">
        <f t="shared" si="21"/>
        <v>0</v>
      </c>
      <c r="J179" s="1392">
        <f t="shared" si="22"/>
        <v>17.699999999999982</v>
      </c>
      <c r="K179" s="1391">
        <f>(J179*h01_MdeMgmt!$F$8)+1+$Q$126</f>
        <v>2.0324999999999989</v>
      </c>
      <c r="L179" s="1395">
        <f t="shared" si="17"/>
        <v>20.324999999999989</v>
      </c>
      <c r="M179" s="1395">
        <f t="shared" si="18"/>
        <v>20</v>
      </c>
      <c r="N179" s="1395">
        <f t="shared" si="19"/>
        <v>2</v>
      </c>
      <c r="O179">
        <f t="shared" si="20"/>
        <v>2</v>
      </c>
    </row>
    <row r="180" spans="9:15" x14ac:dyDescent="0.55000000000000004">
      <c r="I180" s="1394">
        <f t="shared" si="21"/>
        <v>0</v>
      </c>
      <c r="J180" s="1392">
        <f t="shared" si="22"/>
        <v>17.799999999999983</v>
      </c>
      <c r="K180" s="1391">
        <f>(J180*h01_MdeMgmt!$F$8)+1+$Q$126</f>
        <v>2.0383333333333322</v>
      </c>
      <c r="L180" s="1395">
        <f t="shared" si="17"/>
        <v>20.383333333333322</v>
      </c>
      <c r="M180" s="1395">
        <f t="shared" si="18"/>
        <v>20</v>
      </c>
      <c r="N180" s="1395">
        <f t="shared" si="19"/>
        <v>2</v>
      </c>
      <c r="O180">
        <f t="shared" si="20"/>
        <v>2</v>
      </c>
    </row>
    <row r="181" spans="9:15" x14ac:dyDescent="0.55000000000000004">
      <c r="I181" s="1394">
        <f t="shared" si="21"/>
        <v>0</v>
      </c>
      <c r="J181" s="1392">
        <f t="shared" si="22"/>
        <v>17.899999999999984</v>
      </c>
      <c r="K181" s="1391">
        <f>(J181*h01_MdeMgmt!$F$8)+1+$Q$126</f>
        <v>2.0441666666666656</v>
      </c>
      <c r="L181" s="1395">
        <f t="shared" si="17"/>
        <v>20.441666666666656</v>
      </c>
      <c r="M181" s="1395">
        <f t="shared" si="18"/>
        <v>20</v>
      </c>
      <c r="N181" s="1395">
        <f t="shared" si="19"/>
        <v>2</v>
      </c>
      <c r="O181">
        <f t="shared" si="20"/>
        <v>2</v>
      </c>
    </row>
    <row r="182" spans="9:15" x14ac:dyDescent="0.55000000000000004">
      <c r="I182" s="1394">
        <f t="shared" si="21"/>
        <v>0</v>
      </c>
      <c r="J182" s="1392">
        <f t="shared" si="22"/>
        <v>17.999999999999986</v>
      </c>
      <c r="K182" s="1391">
        <f>(J182*h01_MdeMgmt!$F$8)+1+$Q$126</f>
        <v>2.0499999999999989</v>
      </c>
      <c r="L182" s="1395">
        <f t="shared" si="17"/>
        <v>20.499999999999989</v>
      </c>
      <c r="M182" s="1395">
        <f t="shared" si="18"/>
        <v>20</v>
      </c>
      <c r="N182" s="1395">
        <f t="shared" si="19"/>
        <v>2</v>
      </c>
      <c r="O182">
        <f t="shared" si="20"/>
        <v>2</v>
      </c>
    </row>
    <row r="183" spans="9:15" x14ac:dyDescent="0.55000000000000004">
      <c r="I183" s="1394">
        <f t="shared" si="21"/>
        <v>0</v>
      </c>
      <c r="J183" s="1392">
        <f t="shared" si="22"/>
        <v>18.099999999999987</v>
      </c>
      <c r="K183" s="1391">
        <f>(J183*h01_MdeMgmt!$F$8)+1+$Q$126</f>
        <v>2.0558333333333323</v>
      </c>
      <c r="L183" s="1395">
        <f t="shared" si="17"/>
        <v>20.558333333333323</v>
      </c>
      <c r="M183" s="1395">
        <f t="shared" si="18"/>
        <v>20</v>
      </c>
      <c r="N183" s="1395">
        <f t="shared" si="19"/>
        <v>2</v>
      </c>
      <c r="O183">
        <f t="shared" si="20"/>
        <v>2</v>
      </c>
    </row>
    <row r="184" spans="9:15" x14ac:dyDescent="0.55000000000000004">
      <c r="I184" s="1394">
        <f t="shared" si="21"/>
        <v>0</v>
      </c>
      <c r="J184" s="1392">
        <f t="shared" si="22"/>
        <v>18.199999999999989</v>
      </c>
      <c r="K184" s="1391">
        <f>(J184*h01_MdeMgmt!$F$8)+1+$Q$126</f>
        <v>2.0616666666666661</v>
      </c>
      <c r="L184" s="1395">
        <f t="shared" si="17"/>
        <v>20.61666666666666</v>
      </c>
      <c r="M184" s="1395">
        <f t="shared" si="18"/>
        <v>20</v>
      </c>
      <c r="N184" s="1395">
        <f t="shared" si="19"/>
        <v>2</v>
      </c>
      <c r="O184">
        <f t="shared" si="20"/>
        <v>2</v>
      </c>
    </row>
    <row r="185" spans="9:15" x14ac:dyDescent="0.55000000000000004">
      <c r="I185" s="1394">
        <f t="shared" si="21"/>
        <v>0</v>
      </c>
      <c r="J185" s="1392">
        <f t="shared" si="22"/>
        <v>18.29999999999999</v>
      </c>
      <c r="K185" s="1391">
        <f>(J185*h01_MdeMgmt!$F$8)+1+$Q$126</f>
        <v>2.0674999999999994</v>
      </c>
      <c r="L185" s="1395">
        <f t="shared" si="17"/>
        <v>20.674999999999994</v>
      </c>
      <c r="M185" s="1395">
        <f t="shared" si="18"/>
        <v>20</v>
      </c>
      <c r="N185" s="1395">
        <f t="shared" si="19"/>
        <v>2</v>
      </c>
      <c r="O185">
        <f t="shared" si="20"/>
        <v>2</v>
      </c>
    </row>
    <row r="186" spans="9:15" x14ac:dyDescent="0.55000000000000004">
      <c r="I186" s="1394">
        <f t="shared" si="21"/>
        <v>0</v>
      </c>
      <c r="J186" s="1392">
        <f t="shared" si="22"/>
        <v>18.399999999999991</v>
      </c>
      <c r="K186" s="1391">
        <f>(J186*h01_MdeMgmt!$F$8)+1+$Q$126</f>
        <v>2.0733333333333328</v>
      </c>
      <c r="L186" s="1395">
        <f t="shared" si="17"/>
        <v>20.733333333333327</v>
      </c>
      <c r="M186" s="1395">
        <f t="shared" si="18"/>
        <v>20</v>
      </c>
      <c r="N186" s="1395">
        <f t="shared" si="19"/>
        <v>2</v>
      </c>
      <c r="O186">
        <f t="shared" si="20"/>
        <v>2</v>
      </c>
    </row>
    <row r="187" spans="9:15" x14ac:dyDescent="0.55000000000000004">
      <c r="I187" s="1394">
        <f t="shared" si="21"/>
        <v>0</v>
      </c>
      <c r="J187" s="1392">
        <f t="shared" si="22"/>
        <v>18.499999999999993</v>
      </c>
      <c r="K187" s="1391">
        <f>(J187*h01_MdeMgmt!$F$8)+1+$Q$126</f>
        <v>2.0791666666666662</v>
      </c>
      <c r="L187" s="1395">
        <f t="shared" si="17"/>
        <v>20.791666666666661</v>
      </c>
      <c r="M187" s="1395">
        <f t="shared" si="18"/>
        <v>20</v>
      </c>
      <c r="N187" s="1395">
        <f t="shared" si="19"/>
        <v>2</v>
      </c>
      <c r="O187">
        <f t="shared" si="20"/>
        <v>2</v>
      </c>
    </row>
    <row r="188" spans="9:15" x14ac:dyDescent="0.55000000000000004">
      <c r="I188" s="1394">
        <f t="shared" si="21"/>
        <v>0</v>
      </c>
      <c r="J188" s="1392">
        <f t="shared" si="22"/>
        <v>18.599999999999994</v>
      </c>
      <c r="K188" s="1391">
        <f>(J188*h01_MdeMgmt!$F$8)+1+$Q$126</f>
        <v>2.085</v>
      </c>
      <c r="L188" s="1395">
        <f t="shared" si="17"/>
        <v>20.85</v>
      </c>
      <c r="M188" s="1395">
        <f t="shared" si="18"/>
        <v>20</v>
      </c>
      <c r="N188" s="1395">
        <f t="shared" si="19"/>
        <v>2</v>
      </c>
      <c r="O188">
        <f t="shared" si="20"/>
        <v>2</v>
      </c>
    </row>
    <row r="189" spans="9:15" x14ac:dyDescent="0.55000000000000004">
      <c r="I189" s="1394">
        <f t="shared" si="21"/>
        <v>0</v>
      </c>
      <c r="J189" s="1392">
        <f t="shared" si="22"/>
        <v>18.699999999999996</v>
      </c>
      <c r="K189" s="1391">
        <f>(J189*h01_MdeMgmt!$F$8)+1+$Q$126</f>
        <v>2.0908333333333333</v>
      </c>
      <c r="L189" s="1395">
        <f t="shared" si="17"/>
        <v>20.908333333333331</v>
      </c>
      <c r="M189" s="1395">
        <f t="shared" si="18"/>
        <v>20</v>
      </c>
      <c r="N189" s="1395">
        <f t="shared" si="19"/>
        <v>2</v>
      </c>
      <c r="O189">
        <f t="shared" si="20"/>
        <v>2</v>
      </c>
    </row>
    <row r="190" spans="9:15" x14ac:dyDescent="0.55000000000000004">
      <c r="I190" s="1394">
        <f t="shared" si="21"/>
        <v>0</v>
      </c>
      <c r="J190" s="1392">
        <f t="shared" si="22"/>
        <v>18.799999999999997</v>
      </c>
      <c r="K190" s="1391">
        <f>(J190*h01_MdeMgmt!$F$8)+1+$Q$126</f>
        <v>2.0966666666666667</v>
      </c>
      <c r="L190" s="1395">
        <f t="shared" si="17"/>
        <v>20.966666666666669</v>
      </c>
      <c r="M190" s="1395">
        <f t="shared" si="18"/>
        <v>20</v>
      </c>
      <c r="N190" s="1395">
        <f t="shared" si="19"/>
        <v>2</v>
      </c>
      <c r="O190">
        <f t="shared" si="20"/>
        <v>2</v>
      </c>
    </row>
    <row r="191" spans="9:15" x14ac:dyDescent="0.55000000000000004">
      <c r="I191" s="1394">
        <f t="shared" si="21"/>
        <v>0</v>
      </c>
      <c r="J191" s="1392">
        <f t="shared" si="22"/>
        <v>18.899999999999999</v>
      </c>
      <c r="K191" s="1391">
        <f>(J191*h01_MdeMgmt!$F$8)+1+$Q$126</f>
        <v>2.1025</v>
      </c>
      <c r="L191" s="1395">
        <f t="shared" si="17"/>
        <v>21.024999999999999</v>
      </c>
      <c r="M191" s="1395">
        <f t="shared" si="18"/>
        <v>21</v>
      </c>
      <c r="N191" s="1395">
        <f t="shared" si="19"/>
        <v>2.1</v>
      </c>
      <c r="O191" t="str">
        <f t="shared" si="20"/>
        <v/>
      </c>
    </row>
    <row r="192" spans="9:15" x14ac:dyDescent="0.55000000000000004">
      <c r="I192" s="1394">
        <f t="shared" si="21"/>
        <v>0</v>
      </c>
      <c r="J192" s="1392">
        <f t="shared" si="22"/>
        <v>19</v>
      </c>
      <c r="K192" s="1391">
        <f>(J192*h01_MdeMgmt!$F$8)+1+$Q$126</f>
        <v>2.1083333333333334</v>
      </c>
      <c r="L192" s="1395">
        <f t="shared" si="17"/>
        <v>21.083333333333336</v>
      </c>
      <c r="M192" s="1395">
        <f t="shared" si="18"/>
        <v>21</v>
      </c>
      <c r="N192" s="1395">
        <f t="shared" si="19"/>
        <v>2.1</v>
      </c>
      <c r="O192" t="str">
        <f t="shared" si="20"/>
        <v/>
      </c>
    </row>
    <row r="193" spans="9:15" x14ac:dyDescent="0.55000000000000004">
      <c r="I193" s="1394">
        <f t="shared" si="21"/>
        <v>0</v>
      </c>
      <c r="J193" s="1392">
        <f t="shared" si="22"/>
        <v>19.100000000000001</v>
      </c>
      <c r="K193" s="1391">
        <f>(J193*h01_MdeMgmt!$F$8)+1+$Q$126</f>
        <v>2.1141666666666667</v>
      </c>
      <c r="L193" s="1395">
        <f t="shared" si="17"/>
        <v>21.141666666666666</v>
      </c>
      <c r="M193" s="1395">
        <f t="shared" si="18"/>
        <v>21</v>
      </c>
      <c r="N193" s="1395">
        <f t="shared" si="19"/>
        <v>2.1</v>
      </c>
      <c r="O193" t="str">
        <f t="shared" si="20"/>
        <v/>
      </c>
    </row>
    <row r="194" spans="9:15" x14ac:dyDescent="0.55000000000000004">
      <c r="I194" s="1394">
        <f t="shared" si="21"/>
        <v>0</v>
      </c>
      <c r="J194" s="1392">
        <f t="shared" si="22"/>
        <v>19.200000000000003</v>
      </c>
      <c r="K194" s="1391">
        <f>(J194*h01_MdeMgmt!$F$8)+1+$Q$126</f>
        <v>2.12</v>
      </c>
      <c r="L194" s="1395">
        <f t="shared" si="17"/>
        <v>21.200000000000003</v>
      </c>
      <c r="M194" s="1395">
        <f t="shared" si="18"/>
        <v>21</v>
      </c>
      <c r="N194" s="1395">
        <f t="shared" si="19"/>
        <v>2.1</v>
      </c>
      <c r="O194" t="str">
        <f t="shared" si="20"/>
        <v/>
      </c>
    </row>
    <row r="195" spans="9:15" x14ac:dyDescent="0.55000000000000004">
      <c r="I195" s="1394">
        <f t="shared" si="21"/>
        <v>0</v>
      </c>
      <c r="J195" s="1392">
        <f t="shared" si="22"/>
        <v>19.300000000000004</v>
      </c>
      <c r="K195" s="1391">
        <f>(J195*h01_MdeMgmt!$F$8)+1+$Q$126</f>
        <v>2.1258333333333335</v>
      </c>
      <c r="L195" s="1395">
        <f t="shared" ref="L195:L258" si="23">K195*10</f>
        <v>21.258333333333333</v>
      </c>
      <c r="M195" s="1395">
        <f t="shared" ref="M195:M258" si="24">INT(L195)</f>
        <v>21</v>
      </c>
      <c r="N195" s="1395">
        <f t="shared" ref="N195:N258" si="25">M195/10</f>
        <v>2.1</v>
      </c>
      <c r="O195" t="str">
        <f t="shared" ref="O195:O258" si="26">IF(INT(N195)=N195,N195,"")</f>
        <v/>
      </c>
    </row>
    <row r="196" spans="9:15" x14ac:dyDescent="0.55000000000000004">
      <c r="I196" s="1394">
        <f t="shared" ref="I196:I259" si="27">INT(H196)</f>
        <v>0</v>
      </c>
      <c r="J196" s="1392">
        <f t="shared" si="22"/>
        <v>19.400000000000006</v>
      </c>
      <c r="K196" s="1391">
        <f>(J196*h01_MdeMgmt!$F$8)+1+$Q$126</f>
        <v>2.1316666666666668</v>
      </c>
      <c r="L196" s="1395">
        <f t="shared" si="23"/>
        <v>21.31666666666667</v>
      </c>
      <c r="M196" s="1395">
        <f t="shared" si="24"/>
        <v>21</v>
      </c>
      <c r="N196" s="1395">
        <f t="shared" si="25"/>
        <v>2.1</v>
      </c>
      <c r="O196" t="str">
        <f t="shared" si="26"/>
        <v/>
      </c>
    </row>
    <row r="197" spans="9:15" x14ac:dyDescent="0.55000000000000004">
      <c r="I197" s="1394">
        <f t="shared" si="27"/>
        <v>0</v>
      </c>
      <c r="J197" s="1392">
        <f t="shared" ref="J197:J260" si="28">J196+$J$3</f>
        <v>19.500000000000007</v>
      </c>
      <c r="K197" s="1391">
        <f>(J197*h01_MdeMgmt!$F$8)+1+$Q$126</f>
        <v>2.1375000000000002</v>
      </c>
      <c r="L197" s="1395">
        <f t="shared" si="23"/>
        <v>21.375</v>
      </c>
      <c r="M197" s="1395">
        <f t="shared" si="24"/>
        <v>21</v>
      </c>
      <c r="N197" s="1395">
        <f t="shared" si="25"/>
        <v>2.1</v>
      </c>
      <c r="O197" t="str">
        <f t="shared" si="26"/>
        <v/>
      </c>
    </row>
    <row r="198" spans="9:15" x14ac:dyDescent="0.55000000000000004">
      <c r="I198" s="1394">
        <f t="shared" si="27"/>
        <v>0</v>
      </c>
      <c r="J198" s="1392">
        <f t="shared" si="28"/>
        <v>19.600000000000009</v>
      </c>
      <c r="K198" s="1391">
        <f>(J198*h01_MdeMgmt!$F$8)+1+$Q$126</f>
        <v>2.1433333333333335</v>
      </c>
      <c r="L198" s="1395">
        <f t="shared" si="23"/>
        <v>21.433333333333337</v>
      </c>
      <c r="M198" s="1395">
        <f t="shared" si="24"/>
        <v>21</v>
      </c>
      <c r="N198" s="1395">
        <f t="shared" si="25"/>
        <v>2.1</v>
      </c>
      <c r="O198" t="str">
        <f t="shared" si="26"/>
        <v/>
      </c>
    </row>
    <row r="199" spans="9:15" x14ac:dyDescent="0.55000000000000004">
      <c r="I199" s="1394">
        <f t="shared" si="27"/>
        <v>0</v>
      </c>
      <c r="J199" s="1392">
        <f t="shared" si="28"/>
        <v>19.70000000000001</v>
      </c>
      <c r="K199" s="1391">
        <f>(J199*h01_MdeMgmt!$F$8)+1+$Q$126</f>
        <v>2.1491666666666673</v>
      </c>
      <c r="L199" s="1395">
        <f t="shared" si="23"/>
        <v>21.491666666666674</v>
      </c>
      <c r="M199" s="1395">
        <f t="shared" si="24"/>
        <v>21</v>
      </c>
      <c r="N199" s="1395">
        <f t="shared" si="25"/>
        <v>2.1</v>
      </c>
      <c r="O199" t="str">
        <f t="shared" si="26"/>
        <v/>
      </c>
    </row>
    <row r="200" spans="9:15" x14ac:dyDescent="0.55000000000000004">
      <c r="I200" s="1394">
        <f t="shared" si="27"/>
        <v>0</v>
      </c>
      <c r="J200" s="1392">
        <f t="shared" si="28"/>
        <v>19.800000000000011</v>
      </c>
      <c r="K200" s="1391">
        <f>(J200*h01_MdeMgmt!$F$8)+1+$Q$126</f>
        <v>2.1550000000000007</v>
      </c>
      <c r="L200" s="1395">
        <f t="shared" si="23"/>
        <v>21.550000000000008</v>
      </c>
      <c r="M200" s="1395">
        <f t="shared" si="24"/>
        <v>21</v>
      </c>
      <c r="N200" s="1395">
        <f t="shared" si="25"/>
        <v>2.1</v>
      </c>
      <c r="O200" t="str">
        <f t="shared" si="26"/>
        <v/>
      </c>
    </row>
    <row r="201" spans="9:15" x14ac:dyDescent="0.55000000000000004">
      <c r="I201" s="1394">
        <f t="shared" si="27"/>
        <v>0</v>
      </c>
      <c r="J201" s="1392">
        <f t="shared" si="28"/>
        <v>19.900000000000013</v>
      </c>
      <c r="K201" s="1391">
        <f>(J201*h01_MdeMgmt!$F$8)+1+$Q$126</f>
        <v>2.160833333333334</v>
      </c>
      <c r="L201" s="1395">
        <f t="shared" si="23"/>
        <v>21.608333333333341</v>
      </c>
      <c r="M201" s="1395">
        <f t="shared" si="24"/>
        <v>21</v>
      </c>
      <c r="N201" s="1395">
        <f t="shared" si="25"/>
        <v>2.1</v>
      </c>
      <c r="O201" t="str">
        <f t="shared" si="26"/>
        <v/>
      </c>
    </row>
    <row r="202" spans="9:15" x14ac:dyDescent="0.55000000000000004">
      <c r="I202" s="1394">
        <f t="shared" si="27"/>
        <v>0</v>
      </c>
      <c r="J202" s="1392">
        <f t="shared" si="28"/>
        <v>20.000000000000014</v>
      </c>
      <c r="K202" s="1391">
        <f>(J202*h01_MdeMgmt!$F$8)+1+$Q$126</f>
        <v>2.1666666666666674</v>
      </c>
      <c r="L202" s="1395">
        <f t="shared" si="23"/>
        <v>21.666666666666675</v>
      </c>
      <c r="M202" s="1395">
        <f t="shared" si="24"/>
        <v>21</v>
      </c>
      <c r="N202" s="1395">
        <f t="shared" si="25"/>
        <v>2.1</v>
      </c>
      <c r="O202" t="str">
        <f t="shared" si="26"/>
        <v/>
      </c>
    </row>
    <row r="203" spans="9:15" x14ac:dyDescent="0.55000000000000004">
      <c r="I203" s="1394">
        <f t="shared" si="27"/>
        <v>0</v>
      </c>
      <c r="J203" s="1392">
        <f t="shared" si="28"/>
        <v>20.100000000000016</v>
      </c>
      <c r="K203" s="1391">
        <f>(J203*h01_MdeMgmt!$F$8)+1+$Q$126</f>
        <v>2.1725000000000012</v>
      </c>
      <c r="L203" s="1395">
        <f t="shared" si="23"/>
        <v>21.725000000000012</v>
      </c>
      <c r="M203" s="1395">
        <f t="shared" si="24"/>
        <v>21</v>
      </c>
      <c r="N203" s="1395">
        <f t="shared" si="25"/>
        <v>2.1</v>
      </c>
      <c r="O203" t="str">
        <f t="shared" si="26"/>
        <v/>
      </c>
    </row>
    <row r="204" spans="9:15" x14ac:dyDescent="0.55000000000000004">
      <c r="I204" s="1394">
        <f t="shared" si="27"/>
        <v>0</v>
      </c>
      <c r="J204" s="1392">
        <f t="shared" si="28"/>
        <v>20.200000000000017</v>
      </c>
      <c r="K204" s="1391">
        <f>(J204*h01_MdeMgmt!$F$8)+1+$Q$126</f>
        <v>2.1783333333333346</v>
      </c>
      <c r="L204" s="1395">
        <f t="shared" si="23"/>
        <v>21.783333333333346</v>
      </c>
      <c r="M204" s="1395">
        <f t="shared" si="24"/>
        <v>21</v>
      </c>
      <c r="N204" s="1395">
        <f t="shared" si="25"/>
        <v>2.1</v>
      </c>
      <c r="O204" t="str">
        <f t="shared" si="26"/>
        <v/>
      </c>
    </row>
    <row r="205" spans="9:15" x14ac:dyDescent="0.55000000000000004">
      <c r="I205" s="1394">
        <f t="shared" si="27"/>
        <v>0</v>
      </c>
      <c r="J205" s="1392">
        <f t="shared" si="28"/>
        <v>20.300000000000018</v>
      </c>
      <c r="K205" s="1391">
        <f>(J205*h01_MdeMgmt!$F$8)+1+$Q$126</f>
        <v>2.1841666666666679</v>
      </c>
      <c r="L205" s="1395">
        <f t="shared" si="23"/>
        <v>21.841666666666679</v>
      </c>
      <c r="M205" s="1395">
        <f t="shared" si="24"/>
        <v>21</v>
      </c>
      <c r="N205" s="1395">
        <f t="shared" si="25"/>
        <v>2.1</v>
      </c>
      <c r="O205" t="str">
        <f t="shared" si="26"/>
        <v/>
      </c>
    </row>
    <row r="206" spans="9:15" x14ac:dyDescent="0.55000000000000004">
      <c r="I206" s="1394">
        <f t="shared" si="27"/>
        <v>0</v>
      </c>
      <c r="J206" s="1392">
        <f t="shared" si="28"/>
        <v>20.40000000000002</v>
      </c>
      <c r="K206" s="1391">
        <f>(J206*h01_MdeMgmt!$F$8)+1+$Q$126</f>
        <v>2.1900000000000013</v>
      </c>
      <c r="L206" s="1395">
        <f t="shared" si="23"/>
        <v>21.900000000000013</v>
      </c>
      <c r="M206" s="1395">
        <f t="shared" si="24"/>
        <v>21</v>
      </c>
      <c r="N206" s="1395">
        <f t="shared" si="25"/>
        <v>2.1</v>
      </c>
      <c r="O206" t="str">
        <f t="shared" si="26"/>
        <v/>
      </c>
    </row>
    <row r="207" spans="9:15" x14ac:dyDescent="0.55000000000000004">
      <c r="I207" s="1394">
        <f t="shared" si="27"/>
        <v>0</v>
      </c>
      <c r="J207" s="1392">
        <f t="shared" si="28"/>
        <v>20.500000000000021</v>
      </c>
      <c r="K207" s="1391">
        <f>(J207*h01_MdeMgmt!$F$8)+1+$Q$126</f>
        <v>2.1958333333333346</v>
      </c>
      <c r="L207" s="1395">
        <f t="shared" si="23"/>
        <v>21.958333333333346</v>
      </c>
      <c r="M207" s="1395">
        <f t="shared" si="24"/>
        <v>21</v>
      </c>
      <c r="N207" s="1395">
        <f t="shared" si="25"/>
        <v>2.1</v>
      </c>
      <c r="O207" t="str">
        <f t="shared" si="26"/>
        <v/>
      </c>
    </row>
    <row r="208" spans="9:15" x14ac:dyDescent="0.55000000000000004">
      <c r="I208" s="1394">
        <f t="shared" si="27"/>
        <v>0</v>
      </c>
      <c r="J208" s="1392">
        <f t="shared" si="28"/>
        <v>20.600000000000023</v>
      </c>
      <c r="K208" s="1391">
        <f>(J208*h01_MdeMgmt!$F$8)+1+$Q$126</f>
        <v>2.201666666666668</v>
      </c>
      <c r="L208" s="1395">
        <f t="shared" si="23"/>
        <v>22.01666666666668</v>
      </c>
      <c r="M208" s="1395">
        <f t="shared" si="24"/>
        <v>22</v>
      </c>
      <c r="N208" s="1395">
        <f t="shared" si="25"/>
        <v>2.2000000000000002</v>
      </c>
      <c r="O208" t="str">
        <f t="shared" si="26"/>
        <v/>
      </c>
    </row>
    <row r="209" spans="9:15" x14ac:dyDescent="0.55000000000000004">
      <c r="I209" s="1394">
        <f t="shared" si="27"/>
        <v>0</v>
      </c>
      <c r="J209" s="1392">
        <f t="shared" si="28"/>
        <v>20.700000000000024</v>
      </c>
      <c r="K209" s="1391">
        <f>(J209*h01_MdeMgmt!$F$8)+1+$Q$126</f>
        <v>2.2075000000000014</v>
      </c>
      <c r="L209" s="1395">
        <f t="shared" si="23"/>
        <v>22.075000000000014</v>
      </c>
      <c r="M209" s="1395">
        <f t="shared" si="24"/>
        <v>22</v>
      </c>
      <c r="N209" s="1395">
        <f t="shared" si="25"/>
        <v>2.2000000000000002</v>
      </c>
      <c r="O209" t="str">
        <f t="shared" si="26"/>
        <v/>
      </c>
    </row>
    <row r="210" spans="9:15" x14ac:dyDescent="0.55000000000000004">
      <c r="I210" s="1394">
        <f t="shared" si="27"/>
        <v>0</v>
      </c>
      <c r="J210" s="1392">
        <f t="shared" si="28"/>
        <v>20.800000000000026</v>
      </c>
      <c r="K210" s="1391">
        <f>(J210*h01_MdeMgmt!$F$8)+1+$Q$126</f>
        <v>2.2133333333333347</v>
      </c>
      <c r="L210" s="1395">
        <f t="shared" si="23"/>
        <v>22.133333333333347</v>
      </c>
      <c r="M210" s="1395">
        <f t="shared" si="24"/>
        <v>22</v>
      </c>
      <c r="N210" s="1395">
        <f t="shared" si="25"/>
        <v>2.2000000000000002</v>
      </c>
      <c r="O210" t="str">
        <f t="shared" si="26"/>
        <v/>
      </c>
    </row>
    <row r="211" spans="9:15" x14ac:dyDescent="0.55000000000000004">
      <c r="I211" s="1394">
        <f t="shared" si="27"/>
        <v>0</v>
      </c>
      <c r="J211" s="1392">
        <f t="shared" si="28"/>
        <v>20.900000000000027</v>
      </c>
      <c r="K211" s="1391">
        <f>(J211*h01_MdeMgmt!$F$8)+1+$Q$126</f>
        <v>2.2191666666666681</v>
      </c>
      <c r="L211" s="1395">
        <f t="shared" si="23"/>
        <v>22.191666666666681</v>
      </c>
      <c r="M211" s="1395">
        <f t="shared" si="24"/>
        <v>22</v>
      </c>
      <c r="N211" s="1395">
        <f t="shared" si="25"/>
        <v>2.2000000000000002</v>
      </c>
      <c r="O211" t="str">
        <f t="shared" si="26"/>
        <v/>
      </c>
    </row>
    <row r="212" spans="9:15" x14ac:dyDescent="0.55000000000000004">
      <c r="I212" s="1394">
        <f t="shared" si="27"/>
        <v>0</v>
      </c>
      <c r="J212" s="1392">
        <f t="shared" si="28"/>
        <v>21.000000000000028</v>
      </c>
      <c r="K212" s="1391">
        <f>(J212*h01_MdeMgmt!$F$8)+1+$Q$126</f>
        <v>2.2250000000000014</v>
      </c>
      <c r="L212" s="1395">
        <f t="shared" si="23"/>
        <v>22.250000000000014</v>
      </c>
      <c r="M212" s="1395">
        <f t="shared" si="24"/>
        <v>22</v>
      </c>
      <c r="N212" s="1395">
        <f t="shared" si="25"/>
        <v>2.2000000000000002</v>
      </c>
      <c r="O212" t="str">
        <f t="shared" si="26"/>
        <v/>
      </c>
    </row>
    <row r="213" spans="9:15" x14ac:dyDescent="0.55000000000000004">
      <c r="I213" s="1394">
        <f t="shared" si="27"/>
        <v>0</v>
      </c>
      <c r="J213" s="1392">
        <f t="shared" si="28"/>
        <v>21.10000000000003</v>
      </c>
      <c r="K213" s="1391">
        <f>(J213*h01_MdeMgmt!$F$8)+1+$Q$126</f>
        <v>2.2308333333333348</v>
      </c>
      <c r="L213" s="1395">
        <f t="shared" si="23"/>
        <v>22.308333333333348</v>
      </c>
      <c r="M213" s="1395">
        <f t="shared" si="24"/>
        <v>22</v>
      </c>
      <c r="N213" s="1395">
        <f t="shared" si="25"/>
        <v>2.2000000000000002</v>
      </c>
      <c r="O213" t="str">
        <f t="shared" si="26"/>
        <v/>
      </c>
    </row>
    <row r="214" spans="9:15" x14ac:dyDescent="0.55000000000000004">
      <c r="I214" s="1394">
        <f t="shared" si="27"/>
        <v>0</v>
      </c>
      <c r="J214" s="1392">
        <f t="shared" si="28"/>
        <v>21.200000000000031</v>
      </c>
      <c r="K214" s="1391">
        <f>(J214*h01_MdeMgmt!$F$8)+1+$Q$126</f>
        <v>2.2366666666666686</v>
      </c>
      <c r="L214" s="1395">
        <f t="shared" si="23"/>
        <v>22.366666666666685</v>
      </c>
      <c r="M214" s="1395">
        <f t="shared" si="24"/>
        <v>22</v>
      </c>
      <c r="N214" s="1395">
        <f t="shared" si="25"/>
        <v>2.2000000000000002</v>
      </c>
      <c r="O214" t="str">
        <f t="shared" si="26"/>
        <v/>
      </c>
    </row>
    <row r="215" spans="9:15" x14ac:dyDescent="0.55000000000000004">
      <c r="I215" s="1394">
        <f t="shared" si="27"/>
        <v>0</v>
      </c>
      <c r="J215" s="1392">
        <f t="shared" si="28"/>
        <v>21.300000000000033</v>
      </c>
      <c r="K215" s="1391">
        <f>(J215*h01_MdeMgmt!$F$8)+1+$Q$126</f>
        <v>2.2425000000000019</v>
      </c>
      <c r="L215" s="1395">
        <f t="shared" si="23"/>
        <v>22.425000000000018</v>
      </c>
      <c r="M215" s="1395">
        <f t="shared" si="24"/>
        <v>22</v>
      </c>
      <c r="N215" s="1395">
        <f t="shared" si="25"/>
        <v>2.2000000000000002</v>
      </c>
      <c r="O215" t="str">
        <f t="shared" si="26"/>
        <v/>
      </c>
    </row>
    <row r="216" spans="9:15" x14ac:dyDescent="0.55000000000000004">
      <c r="I216" s="1394">
        <f t="shared" si="27"/>
        <v>0</v>
      </c>
      <c r="J216" s="1392">
        <f t="shared" si="28"/>
        <v>21.400000000000034</v>
      </c>
      <c r="K216" s="1391">
        <f>(J216*h01_MdeMgmt!$F$8)+1+$Q$126</f>
        <v>2.2483333333333353</v>
      </c>
      <c r="L216" s="1395">
        <f t="shared" si="23"/>
        <v>22.483333333333352</v>
      </c>
      <c r="M216" s="1395">
        <f t="shared" si="24"/>
        <v>22</v>
      </c>
      <c r="N216" s="1395">
        <f t="shared" si="25"/>
        <v>2.2000000000000002</v>
      </c>
      <c r="O216" t="str">
        <f t="shared" si="26"/>
        <v/>
      </c>
    </row>
    <row r="217" spans="9:15" x14ac:dyDescent="0.55000000000000004">
      <c r="I217" s="1394">
        <f t="shared" si="27"/>
        <v>0</v>
      </c>
      <c r="J217" s="1392">
        <f t="shared" si="28"/>
        <v>21.500000000000036</v>
      </c>
      <c r="K217" s="1391">
        <f>(J217*h01_MdeMgmt!$F$8)+1+$Q$126</f>
        <v>2.2541666666666687</v>
      </c>
      <c r="L217" s="1395">
        <f t="shared" si="23"/>
        <v>22.541666666666686</v>
      </c>
      <c r="M217" s="1395">
        <f t="shared" si="24"/>
        <v>22</v>
      </c>
      <c r="N217" s="1395">
        <f t="shared" si="25"/>
        <v>2.2000000000000002</v>
      </c>
      <c r="O217" t="str">
        <f t="shared" si="26"/>
        <v/>
      </c>
    </row>
    <row r="218" spans="9:15" x14ac:dyDescent="0.55000000000000004">
      <c r="I218" s="1394">
        <f t="shared" si="27"/>
        <v>0</v>
      </c>
      <c r="J218" s="1392">
        <f t="shared" si="28"/>
        <v>21.600000000000037</v>
      </c>
      <c r="K218" s="1391">
        <f>(J218*h01_MdeMgmt!$F$8)+1+$Q$126</f>
        <v>2.2600000000000025</v>
      </c>
      <c r="L218" s="1395">
        <f t="shared" si="23"/>
        <v>22.600000000000023</v>
      </c>
      <c r="M218" s="1395">
        <f t="shared" si="24"/>
        <v>22</v>
      </c>
      <c r="N218" s="1395">
        <f t="shared" si="25"/>
        <v>2.2000000000000002</v>
      </c>
      <c r="O218" t="str">
        <f t="shared" si="26"/>
        <v/>
      </c>
    </row>
    <row r="219" spans="9:15" x14ac:dyDescent="0.55000000000000004">
      <c r="I219" s="1394">
        <f t="shared" si="27"/>
        <v>0</v>
      </c>
      <c r="J219" s="1392">
        <f t="shared" si="28"/>
        <v>21.700000000000038</v>
      </c>
      <c r="K219" s="1391">
        <f>(J219*h01_MdeMgmt!$F$8)+1+$Q$126</f>
        <v>2.2658333333333358</v>
      </c>
      <c r="L219" s="1395">
        <f t="shared" si="23"/>
        <v>22.65833333333336</v>
      </c>
      <c r="M219" s="1395">
        <f t="shared" si="24"/>
        <v>22</v>
      </c>
      <c r="N219" s="1395">
        <f t="shared" si="25"/>
        <v>2.2000000000000002</v>
      </c>
      <c r="O219" t="str">
        <f t="shared" si="26"/>
        <v/>
      </c>
    </row>
    <row r="220" spans="9:15" x14ac:dyDescent="0.55000000000000004">
      <c r="I220" s="1394">
        <f t="shared" si="27"/>
        <v>0</v>
      </c>
      <c r="J220" s="1392">
        <f t="shared" si="28"/>
        <v>21.80000000000004</v>
      </c>
      <c r="K220" s="1391">
        <f>(J220*h01_MdeMgmt!$F$8)+1+$Q$126</f>
        <v>2.2716666666666692</v>
      </c>
      <c r="L220" s="1395">
        <f t="shared" si="23"/>
        <v>22.71666666666669</v>
      </c>
      <c r="M220" s="1395">
        <f t="shared" si="24"/>
        <v>22</v>
      </c>
      <c r="N220" s="1395">
        <f t="shared" si="25"/>
        <v>2.2000000000000002</v>
      </c>
      <c r="O220" t="str">
        <f t="shared" si="26"/>
        <v/>
      </c>
    </row>
    <row r="221" spans="9:15" x14ac:dyDescent="0.55000000000000004">
      <c r="I221" s="1394">
        <f t="shared" si="27"/>
        <v>0</v>
      </c>
      <c r="J221" s="1392">
        <f t="shared" si="28"/>
        <v>21.900000000000041</v>
      </c>
      <c r="K221" s="1391">
        <f>(J221*h01_MdeMgmt!$F$8)+1+$Q$126</f>
        <v>2.2775000000000025</v>
      </c>
      <c r="L221" s="1395">
        <f t="shared" si="23"/>
        <v>22.775000000000027</v>
      </c>
      <c r="M221" s="1395">
        <f t="shared" si="24"/>
        <v>22</v>
      </c>
      <c r="N221" s="1395">
        <f t="shared" si="25"/>
        <v>2.2000000000000002</v>
      </c>
      <c r="O221" t="str">
        <f t="shared" si="26"/>
        <v/>
      </c>
    </row>
    <row r="222" spans="9:15" x14ac:dyDescent="0.55000000000000004">
      <c r="I222" s="1394">
        <f t="shared" si="27"/>
        <v>0</v>
      </c>
      <c r="J222" s="1392">
        <f t="shared" si="28"/>
        <v>22.000000000000043</v>
      </c>
      <c r="K222" s="1391">
        <f>(J222*h01_MdeMgmt!$F$8)+1+$Q$126</f>
        <v>2.2833333333333359</v>
      </c>
      <c r="L222" s="1395">
        <f t="shared" si="23"/>
        <v>22.833333333333357</v>
      </c>
      <c r="M222" s="1395">
        <f t="shared" si="24"/>
        <v>22</v>
      </c>
      <c r="N222" s="1395">
        <f t="shared" si="25"/>
        <v>2.2000000000000002</v>
      </c>
      <c r="O222" t="str">
        <f t="shared" si="26"/>
        <v/>
      </c>
    </row>
    <row r="223" spans="9:15" x14ac:dyDescent="0.55000000000000004">
      <c r="I223" s="1394">
        <f t="shared" si="27"/>
        <v>0</v>
      </c>
      <c r="J223" s="1392">
        <f t="shared" si="28"/>
        <v>22.100000000000044</v>
      </c>
      <c r="K223" s="1391">
        <f>(J223*h01_MdeMgmt!$F$8)+1+$Q$126</f>
        <v>2.2891666666666692</v>
      </c>
      <c r="L223" s="1395">
        <f t="shared" si="23"/>
        <v>22.891666666666694</v>
      </c>
      <c r="M223" s="1395">
        <f t="shared" si="24"/>
        <v>22</v>
      </c>
      <c r="N223" s="1395">
        <f t="shared" si="25"/>
        <v>2.2000000000000002</v>
      </c>
      <c r="O223" t="str">
        <f t="shared" si="26"/>
        <v/>
      </c>
    </row>
    <row r="224" spans="9:15" x14ac:dyDescent="0.55000000000000004">
      <c r="I224" s="1394">
        <f t="shared" si="27"/>
        <v>0</v>
      </c>
      <c r="J224" s="1392">
        <f t="shared" si="28"/>
        <v>22.200000000000045</v>
      </c>
      <c r="K224" s="1391">
        <f>(J224*h01_MdeMgmt!$F$8)+1+$Q$126</f>
        <v>2.2950000000000026</v>
      </c>
      <c r="L224" s="1395">
        <f t="shared" si="23"/>
        <v>22.950000000000024</v>
      </c>
      <c r="M224" s="1395">
        <f t="shared" si="24"/>
        <v>22</v>
      </c>
      <c r="N224" s="1395">
        <f t="shared" si="25"/>
        <v>2.2000000000000002</v>
      </c>
      <c r="O224" t="str">
        <f t="shared" si="26"/>
        <v/>
      </c>
    </row>
    <row r="225" spans="9:15" x14ac:dyDescent="0.55000000000000004">
      <c r="I225" s="1394">
        <f t="shared" si="27"/>
        <v>0</v>
      </c>
      <c r="J225" s="1392">
        <f t="shared" si="28"/>
        <v>22.300000000000047</v>
      </c>
      <c r="K225" s="1391">
        <f>(J225*h01_MdeMgmt!$F$8)+1+$Q$126</f>
        <v>2.300833333333336</v>
      </c>
      <c r="L225" s="1395">
        <f t="shared" si="23"/>
        <v>23.008333333333361</v>
      </c>
      <c r="M225" s="1395">
        <f t="shared" si="24"/>
        <v>23</v>
      </c>
      <c r="N225" s="1395">
        <f t="shared" si="25"/>
        <v>2.2999999999999998</v>
      </c>
      <c r="O225" t="str">
        <f t="shared" si="26"/>
        <v/>
      </c>
    </row>
    <row r="226" spans="9:15" x14ac:dyDescent="0.55000000000000004">
      <c r="I226" s="1394">
        <f t="shared" si="27"/>
        <v>0</v>
      </c>
      <c r="J226" s="1392">
        <f t="shared" si="28"/>
        <v>22.400000000000048</v>
      </c>
      <c r="K226" s="1391">
        <f>(J226*h01_MdeMgmt!$F$8)+1+$Q$126</f>
        <v>2.3066666666666693</v>
      </c>
      <c r="L226" s="1395">
        <f t="shared" si="23"/>
        <v>23.066666666666691</v>
      </c>
      <c r="M226" s="1395">
        <f t="shared" si="24"/>
        <v>23</v>
      </c>
      <c r="N226" s="1395">
        <f t="shared" si="25"/>
        <v>2.2999999999999998</v>
      </c>
      <c r="O226" t="str">
        <f t="shared" si="26"/>
        <v/>
      </c>
    </row>
    <row r="227" spans="9:15" x14ac:dyDescent="0.55000000000000004">
      <c r="I227" s="1394">
        <f t="shared" si="27"/>
        <v>0</v>
      </c>
      <c r="J227" s="1392">
        <f t="shared" si="28"/>
        <v>22.50000000000005</v>
      </c>
      <c r="K227" s="1391">
        <f>(J227*h01_MdeMgmt!$F$8)+1+$Q$126</f>
        <v>2.3125000000000027</v>
      </c>
      <c r="L227" s="1395">
        <f t="shared" si="23"/>
        <v>23.125000000000028</v>
      </c>
      <c r="M227" s="1395">
        <f t="shared" si="24"/>
        <v>23</v>
      </c>
      <c r="N227" s="1395">
        <f t="shared" si="25"/>
        <v>2.2999999999999998</v>
      </c>
      <c r="O227" t="str">
        <f t="shared" si="26"/>
        <v/>
      </c>
    </row>
    <row r="228" spans="9:15" x14ac:dyDescent="0.55000000000000004">
      <c r="I228" s="1394">
        <f t="shared" si="27"/>
        <v>0</v>
      </c>
      <c r="J228" s="1392">
        <f t="shared" si="28"/>
        <v>22.600000000000051</v>
      </c>
      <c r="K228" s="1391">
        <f>(J228*h01_MdeMgmt!$F$8)+1+$Q$126</f>
        <v>2.318333333333336</v>
      </c>
      <c r="L228" s="1395">
        <f t="shared" si="23"/>
        <v>23.183333333333358</v>
      </c>
      <c r="M228" s="1395">
        <f t="shared" si="24"/>
        <v>23</v>
      </c>
      <c r="N228" s="1395">
        <f t="shared" si="25"/>
        <v>2.2999999999999998</v>
      </c>
      <c r="O228" t="str">
        <f t="shared" si="26"/>
        <v/>
      </c>
    </row>
    <row r="229" spans="9:15" x14ac:dyDescent="0.55000000000000004">
      <c r="I229" s="1394">
        <f t="shared" si="27"/>
        <v>0</v>
      </c>
      <c r="J229" s="1392">
        <f t="shared" si="28"/>
        <v>22.700000000000053</v>
      </c>
      <c r="K229" s="1391">
        <f>(J229*h01_MdeMgmt!$F$8)+1+$Q$126</f>
        <v>2.3241666666666698</v>
      </c>
      <c r="L229" s="1395">
        <f t="shared" si="23"/>
        <v>23.241666666666699</v>
      </c>
      <c r="M229" s="1395">
        <f t="shared" si="24"/>
        <v>23</v>
      </c>
      <c r="N229" s="1395">
        <f t="shared" si="25"/>
        <v>2.2999999999999998</v>
      </c>
      <c r="O229" t="str">
        <f t="shared" si="26"/>
        <v/>
      </c>
    </row>
    <row r="230" spans="9:15" x14ac:dyDescent="0.55000000000000004">
      <c r="I230" s="1394">
        <f t="shared" si="27"/>
        <v>0</v>
      </c>
      <c r="J230" s="1392">
        <f t="shared" si="28"/>
        <v>22.800000000000054</v>
      </c>
      <c r="K230" s="1391">
        <f>(J230*h01_MdeMgmt!$F$8)+1+$Q$126</f>
        <v>2.3300000000000032</v>
      </c>
      <c r="L230" s="1395">
        <f t="shared" si="23"/>
        <v>23.300000000000033</v>
      </c>
      <c r="M230" s="1395">
        <f t="shared" si="24"/>
        <v>23</v>
      </c>
      <c r="N230" s="1395">
        <f t="shared" si="25"/>
        <v>2.2999999999999998</v>
      </c>
      <c r="O230" t="str">
        <f t="shared" si="26"/>
        <v/>
      </c>
    </row>
    <row r="231" spans="9:15" x14ac:dyDescent="0.55000000000000004">
      <c r="I231" s="1394">
        <f t="shared" si="27"/>
        <v>0</v>
      </c>
      <c r="J231" s="1392">
        <f t="shared" si="28"/>
        <v>22.900000000000055</v>
      </c>
      <c r="K231" s="1391">
        <f>(J231*h01_MdeMgmt!$F$8)+1+$Q$126</f>
        <v>2.3358333333333365</v>
      </c>
      <c r="L231" s="1395">
        <f t="shared" si="23"/>
        <v>23.358333333333366</v>
      </c>
      <c r="M231" s="1395">
        <f t="shared" si="24"/>
        <v>23</v>
      </c>
      <c r="N231" s="1395">
        <f t="shared" si="25"/>
        <v>2.2999999999999998</v>
      </c>
      <c r="O231" t="str">
        <f t="shared" si="26"/>
        <v/>
      </c>
    </row>
    <row r="232" spans="9:15" x14ac:dyDescent="0.55000000000000004">
      <c r="I232" s="1394">
        <f t="shared" si="27"/>
        <v>0</v>
      </c>
      <c r="J232" s="1392">
        <f t="shared" si="28"/>
        <v>23.000000000000057</v>
      </c>
      <c r="K232" s="1391">
        <f>(J232*h01_MdeMgmt!$F$8)+1+$Q$126</f>
        <v>2.3416666666666699</v>
      </c>
      <c r="L232" s="1395">
        <f t="shared" si="23"/>
        <v>23.4166666666667</v>
      </c>
      <c r="M232" s="1395">
        <f t="shared" si="24"/>
        <v>23</v>
      </c>
      <c r="N232" s="1395">
        <f t="shared" si="25"/>
        <v>2.2999999999999998</v>
      </c>
      <c r="O232" t="str">
        <f t="shared" si="26"/>
        <v/>
      </c>
    </row>
    <row r="233" spans="9:15" x14ac:dyDescent="0.55000000000000004">
      <c r="I233" s="1394">
        <f t="shared" si="27"/>
        <v>0</v>
      </c>
      <c r="J233" s="1392">
        <f t="shared" si="28"/>
        <v>23.100000000000058</v>
      </c>
      <c r="K233" s="1391">
        <f>(J233*h01_MdeMgmt!$F$8)+1+$Q$126</f>
        <v>2.3475000000000037</v>
      </c>
      <c r="L233" s="1395">
        <f t="shared" si="23"/>
        <v>23.475000000000037</v>
      </c>
      <c r="M233" s="1395">
        <f t="shared" si="24"/>
        <v>23</v>
      </c>
      <c r="N233" s="1395">
        <f t="shared" si="25"/>
        <v>2.2999999999999998</v>
      </c>
      <c r="O233" t="str">
        <f t="shared" si="26"/>
        <v/>
      </c>
    </row>
    <row r="234" spans="9:15" x14ac:dyDescent="0.55000000000000004">
      <c r="I234" s="1394">
        <f t="shared" si="27"/>
        <v>0</v>
      </c>
      <c r="J234" s="1392">
        <f t="shared" si="28"/>
        <v>23.20000000000006</v>
      </c>
      <c r="K234" s="1391">
        <f>(J234*h01_MdeMgmt!$F$8)+1+$Q$126</f>
        <v>2.3533333333333371</v>
      </c>
      <c r="L234" s="1395">
        <f t="shared" si="23"/>
        <v>23.533333333333371</v>
      </c>
      <c r="M234" s="1395">
        <f t="shared" si="24"/>
        <v>23</v>
      </c>
      <c r="N234" s="1395">
        <f t="shared" si="25"/>
        <v>2.2999999999999998</v>
      </c>
      <c r="O234" t="str">
        <f t="shared" si="26"/>
        <v/>
      </c>
    </row>
    <row r="235" spans="9:15" x14ac:dyDescent="0.55000000000000004">
      <c r="I235" s="1394">
        <f t="shared" si="27"/>
        <v>0</v>
      </c>
      <c r="J235" s="1392">
        <f t="shared" si="28"/>
        <v>23.300000000000061</v>
      </c>
      <c r="K235" s="1391">
        <f>(J235*h01_MdeMgmt!$F$8)+1+$Q$126</f>
        <v>2.3591666666666704</v>
      </c>
      <c r="L235" s="1395">
        <f t="shared" si="23"/>
        <v>23.591666666666704</v>
      </c>
      <c r="M235" s="1395">
        <f t="shared" si="24"/>
        <v>23</v>
      </c>
      <c r="N235" s="1395">
        <f t="shared" si="25"/>
        <v>2.2999999999999998</v>
      </c>
      <c r="O235" t="str">
        <f t="shared" si="26"/>
        <v/>
      </c>
    </row>
    <row r="236" spans="9:15" x14ac:dyDescent="0.55000000000000004">
      <c r="I236" s="1394">
        <f t="shared" si="27"/>
        <v>0</v>
      </c>
      <c r="J236" s="1392">
        <f t="shared" si="28"/>
        <v>23.400000000000063</v>
      </c>
      <c r="K236" s="1391">
        <f>(J236*h01_MdeMgmt!$F$8)+1+$Q$126</f>
        <v>2.3650000000000038</v>
      </c>
      <c r="L236" s="1395">
        <f t="shared" si="23"/>
        <v>23.650000000000038</v>
      </c>
      <c r="M236" s="1395">
        <f t="shared" si="24"/>
        <v>23</v>
      </c>
      <c r="N236" s="1395">
        <f t="shared" si="25"/>
        <v>2.2999999999999998</v>
      </c>
      <c r="O236" t="str">
        <f t="shared" si="26"/>
        <v/>
      </c>
    </row>
    <row r="237" spans="9:15" x14ac:dyDescent="0.55000000000000004">
      <c r="I237" s="1394">
        <f t="shared" si="27"/>
        <v>0</v>
      </c>
      <c r="J237" s="1392">
        <f t="shared" si="28"/>
        <v>23.500000000000064</v>
      </c>
      <c r="K237" s="1391">
        <f>(J237*h01_MdeMgmt!$F$8)+1+$Q$126</f>
        <v>2.3708333333333371</v>
      </c>
      <c r="L237" s="1395">
        <f t="shared" si="23"/>
        <v>23.708333333333371</v>
      </c>
      <c r="M237" s="1395">
        <f t="shared" si="24"/>
        <v>23</v>
      </c>
      <c r="N237" s="1395">
        <f t="shared" si="25"/>
        <v>2.2999999999999998</v>
      </c>
      <c r="O237" t="str">
        <f t="shared" si="26"/>
        <v/>
      </c>
    </row>
    <row r="238" spans="9:15" x14ac:dyDescent="0.55000000000000004">
      <c r="I238" s="1394">
        <f t="shared" si="27"/>
        <v>0</v>
      </c>
      <c r="J238" s="1392">
        <f t="shared" si="28"/>
        <v>23.600000000000065</v>
      </c>
      <c r="K238" s="1391">
        <f>(J238*h01_MdeMgmt!$F$8)+1+$Q$126</f>
        <v>2.3766666666666705</v>
      </c>
      <c r="L238" s="1395">
        <f t="shared" si="23"/>
        <v>23.766666666666705</v>
      </c>
      <c r="M238" s="1395">
        <f t="shared" si="24"/>
        <v>23</v>
      </c>
      <c r="N238" s="1395">
        <f t="shared" si="25"/>
        <v>2.2999999999999998</v>
      </c>
      <c r="O238" t="str">
        <f t="shared" si="26"/>
        <v/>
      </c>
    </row>
    <row r="239" spans="9:15" x14ac:dyDescent="0.55000000000000004">
      <c r="I239" s="1394">
        <f t="shared" si="27"/>
        <v>0</v>
      </c>
      <c r="J239" s="1392">
        <f t="shared" si="28"/>
        <v>23.700000000000067</v>
      </c>
      <c r="K239" s="1391">
        <f>(J239*h01_MdeMgmt!$F$8)+1+$Q$126</f>
        <v>2.3825000000000038</v>
      </c>
      <c r="L239" s="1395">
        <f t="shared" si="23"/>
        <v>23.825000000000038</v>
      </c>
      <c r="M239" s="1395">
        <f t="shared" si="24"/>
        <v>23</v>
      </c>
      <c r="N239" s="1395">
        <f t="shared" si="25"/>
        <v>2.2999999999999998</v>
      </c>
      <c r="O239" t="str">
        <f t="shared" si="26"/>
        <v/>
      </c>
    </row>
    <row r="240" spans="9:15" x14ac:dyDescent="0.55000000000000004">
      <c r="I240" s="1394">
        <f t="shared" si="27"/>
        <v>0</v>
      </c>
      <c r="J240" s="1392">
        <f t="shared" si="28"/>
        <v>23.800000000000068</v>
      </c>
      <c r="K240" s="1391">
        <f>(J240*h01_MdeMgmt!$F$8)+1+$Q$126</f>
        <v>2.3883333333333372</v>
      </c>
      <c r="L240" s="1395">
        <f t="shared" si="23"/>
        <v>23.883333333333372</v>
      </c>
      <c r="M240" s="1395">
        <f t="shared" si="24"/>
        <v>23</v>
      </c>
      <c r="N240" s="1395">
        <f t="shared" si="25"/>
        <v>2.2999999999999998</v>
      </c>
      <c r="O240" t="str">
        <f t="shared" si="26"/>
        <v/>
      </c>
    </row>
    <row r="241" spans="9:15" x14ac:dyDescent="0.55000000000000004">
      <c r="I241" s="1394">
        <f t="shared" si="27"/>
        <v>0</v>
      </c>
      <c r="J241" s="1392">
        <f t="shared" si="28"/>
        <v>23.90000000000007</v>
      </c>
      <c r="K241" s="1391">
        <f>(J241*h01_MdeMgmt!$F$8)+1+$Q$126</f>
        <v>2.3941666666666706</v>
      </c>
      <c r="L241" s="1395">
        <f t="shared" si="23"/>
        <v>23.941666666666706</v>
      </c>
      <c r="M241" s="1395">
        <f t="shared" si="24"/>
        <v>23</v>
      </c>
      <c r="N241" s="1395">
        <f t="shared" si="25"/>
        <v>2.2999999999999998</v>
      </c>
      <c r="O241" t="str">
        <f t="shared" si="26"/>
        <v/>
      </c>
    </row>
    <row r="242" spans="9:15" x14ac:dyDescent="0.55000000000000004">
      <c r="I242" s="1394">
        <f t="shared" si="27"/>
        <v>0</v>
      </c>
      <c r="J242" s="1392">
        <f t="shared" si="28"/>
        <v>24.000000000000071</v>
      </c>
      <c r="K242" s="1391">
        <f>(J242*h01_MdeMgmt!$F$8)+1+$Q$126</f>
        <v>2.4000000000000039</v>
      </c>
      <c r="L242" s="1395">
        <f t="shared" si="23"/>
        <v>24.000000000000039</v>
      </c>
      <c r="M242" s="1395">
        <f t="shared" si="24"/>
        <v>24</v>
      </c>
      <c r="N242" s="1395">
        <f t="shared" si="25"/>
        <v>2.4</v>
      </c>
      <c r="O242" t="str">
        <f t="shared" si="26"/>
        <v/>
      </c>
    </row>
    <row r="243" spans="9:15" x14ac:dyDescent="0.55000000000000004">
      <c r="I243" s="1394">
        <f t="shared" si="27"/>
        <v>0</v>
      </c>
      <c r="J243" s="1392">
        <f t="shared" si="28"/>
        <v>24.100000000000072</v>
      </c>
      <c r="K243" s="1391">
        <f>(J243*h01_MdeMgmt!$F$8)+1+$Q$126</f>
        <v>2.4058333333333373</v>
      </c>
      <c r="L243" s="1395">
        <f t="shared" si="23"/>
        <v>24.058333333333373</v>
      </c>
      <c r="M243" s="1395">
        <f t="shared" si="24"/>
        <v>24</v>
      </c>
      <c r="N243" s="1395">
        <f t="shared" si="25"/>
        <v>2.4</v>
      </c>
      <c r="O243" t="str">
        <f t="shared" si="26"/>
        <v/>
      </c>
    </row>
    <row r="244" spans="9:15" x14ac:dyDescent="0.55000000000000004">
      <c r="I244" s="1394">
        <f t="shared" si="27"/>
        <v>0</v>
      </c>
      <c r="J244" s="1392">
        <f t="shared" si="28"/>
        <v>24.200000000000074</v>
      </c>
      <c r="K244" s="1391">
        <f>(J244*h01_MdeMgmt!$F$8)+1+$Q$126</f>
        <v>2.4116666666666711</v>
      </c>
      <c r="L244" s="1395">
        <f t="shared" si="23"/>
        <v>24.11666666666671</v>
      </c>
      <c r="M244" s="1395">
        <f t="shared" si="24"/>
        <v>24</v>
      </c>
      <c r="N244" s="1395">
        <f t="shared" si="25"/>
        <v>2.4</v>
      </c>
      <c r="O244" t="str">
        <f t="shared" si="26"/>
        <v/>
      </c>
    </row>
    <row r="245" spans="9:15" x14ac:dyDescent="0.55000000000000004">
      <c r="I245" s="1394">
        <f t="shared" si="27"/>
        <v>0</v>
      </c>
      <c r="J245" s="1392">
        <f t="shared" si="28"/>
        <v>24.300000000000075</v>
      </c>
      <c r="K245" s="1391">
        <f>(J245*h01_MdeMgmt!$F$8)+1+$Q$126</f>
        <v>2.4175000000000044</v>
      </c>
      <c r="L245" s="1395">
        <f t="shared" si="23"/>
        <v>24.175000000000043</v>
      </c>
      <c r="M245" s="1395">
        <f t="shared" si="24"/>
        <v>24</v>
      </c>
      <c r="N245" s="1395">
        <f t="shared" si="25"/>
        <v>2.4</v>
      </c>
      <c r="O245" t="str">
        <f t="shared" si="26"/>
        <v/>
      </c>
    </row>
    <row r="246" spans="9:15" x14ac:dyDescent="0.55000000000000004">
      <c r="I246" s="1394">
        <f t="shared" si="27"/>
        <v>0</v>
      </c>
      <c r="J246" s="1392">
        <f t="shared" si="28"/>
        <v>24.400000000000077</v>
      </c>
      <c r="K246" s="1391">
        <f>(J246*h01_MdeMgmt!$F$8)+1+$Q$126</f>
        <v>2.4233333333333378</v>
      </c>
      <c r="L246" s="1395">
        <f t="shared" si="23"/>
        <v>24.233333333333377</v>
      </c>
      <c r="M246" s="1395">
        <f t="shared" si="24"/>
        <v>24</v>
      </c>
      <c r="N246" s="1395">
        <f t="shared" si="25"/>
        <v>2.4</v>
      </c>
      <c r="O246" t="str">
        <f t="shared" si="26"/>
        <v/>
      </c>
    </row>
    <row r="247" spans="9:15" x14ac:dyDescent="0.55000000000000004">
      <c r="I247" s="1394">
        <f t="shared" si="27"/>
        <v>0</v>
      </c>
      <c r="J247" s="1392">
        <f t="shared" si="28"/>
        <v>24.500000000000078</v>
      </c>
      <c r="K247" s="1391">
        <f>(J247*h01_MdeMgmt!$F$8)+1+$Q$126</f>
        <v>2.4291666666666716</v>
      </c>
      <c r="L247" s="1395">
        <f t="shared" si="23"/>
        <v>24.291666666666714</v>
      </c>
      <c r="M247" s="1395">
        <f t="shared" si="24"/>
        <v>24</v>
      </c>
      <c r="N247" s="1395">
        <f t="shared" si="25"/>
        <v>2.4</v>
      </c>
      <c r="O247" t="str">
        <f t="shared" si="26"/>
        <v/>
      </c>
    </row>
    <row r="248" spans="9:15" x14ac:dyDescent="0.55000000000000004">
      <c r="I248" s="1394">
        <f t="shared" si="27"/>
        <v>0</v>
      </c>
      <c r="J248" s="1392">
        <f t="shared" si="28"/>
        <v>24.60000000000008</v>
      </c>
      <c r="K248" s="1391">
        <f>(J248*h01_MdeMgmt!$F$8)+1+$Q$126</f>
        <v>2.4350000000000049</v>
      </c>
      <c r="L248" s="1395">
        <f t="shared" si="23"/>
        <v>24.350000000000051</v>
      </c>
      <c r="M248" s="1395">
        <f t="shared" si="24"/>
        <v>24</v>
      </c>
      <c r="N248" s="1395">
        <f t="shared" si="25"/>
        <v>2.4</v>
      </c>
      <c r="O248" t="str">
        <f t="shared" si="26"/>
        <v/>
      </c>
    </row>
    <row r="249" spans="9:15" x14ac:dyDescent="0.55000000000000004">
      <c r="I249" s="1394">
        <f t="shared" si="27"/>
        <v>0</v>
      </c>
      <c r="J249" s="1392">
        <f t="shared" si="28"/>
        <v>24.700000000000081</v>
      </c>
      <c r="K249" s="1391">
        <f>(J249*h01_MdeMgmt!$F$8)+1+$Q$126</f>
        <v>2.4408333333333383</v>
      </c>
      <c r="L249" s="1395">
        <f t="shared" si="23"/>
        <v>24.408333333333381</v>
      </c>
      <c r="M249" s="1395">
        <f t="shared" si="24"/>
        <v>24</v>
      </c>
      <c r="N249" s="1395">
        <f t="shared" si="25"/>
        <v>2.4</v>
      </c>
      <c r="O249" t="str">
        <f t="shared" si="26"/>
        <v/>
      </c>
    </row>
    <row r="250" spans="9:15" x14ac:dyDescent="0.55000000000000004">
      <c r="I250" s="1394">
        <f t="shared" si="27"/>
        <v>0</v>
      </c>
      <c r="J250" s="1392">
        <f t="shared" si="28"/>
        <v>24.800000000000082</v>
      </c>
      <c r="K250" s="1391">
        <f>(J250*h01_MdeMgmt!$F$8)+1+$Q$126</f>
        <v>2.4466666666666717</v>
      </c>
      <c r="L250" s="1395">
        <f t="shared" si="23"/>
        <v>24.466666666666718</v>
      </c>
      <c r="M250" s="1395">
        <f t="shared" si="24"/>
        <v>24</v>
      </c>
      <c r="N250" s="1395">
        <f t="shared" si="25"/>
        <v>2.4</v>
      </c>
      <c r="O250" t="str">
        <f t="shared" si="26"/>
        <v/>
      </c>
    </row>
    <row r="251" spans="9:15" x14ac:dyDescent="0.55000000000000004">
      <c r="I251" s="1394">
        <f t="shared" si="27"/>
        <v>0</v>
      </c>
      <c r="J251" s="1392">
        <f t="shared" si="28"/>
        <v>24.900000000000084</v>
      </c>
      <c r="K251" s="1391">
        <f>(J251*h01_MdeMgmt!$F$8)+1+$Q$126</f>
        <v>2.452500000000005</v>
      </c>
      <c r="L251" s="1395">
        <f t="shared" si="23"/>
        <v>24.525000000000048</v>
      </c>
      <c r="M251" s="1395">
        <f t="shared" si="24"/>
        <v>24</v>
      </c>
      <c r="N251" s="1395">
        <f t="shared" si="25"/>
        <v>2.4</v>
      </c>
      <c r="O251" t="str">
        <f t="shared" si="26"/>
        <v/>
      </c>
    </row>
    <row r="252" spans="9:15" x14ac:dyDescent="0.55000000000000004">
      <c r="I252" s="1394">
        <f t="shared" si="27"/>
        <v>0</v>
      </c>
      <c r="J252" s="1392">
        <f t="shared" si="28"/>
        <v>25.000000000000085</v>
      </c>
      <c r="K252" s="1391">
        <f>(J252*h01_MdeMgmt!$F$8)+1+$Q$126</f>
        <v>2.4583333333333384</v>
      </c>
      <c r="L252" s="1395">
        <f t="shared" si="23"/>
        <v>24.583333333333385</v>
      </c>
      <c r="M252" s="1395">
        <f t="shared" si="24"/>
        <v>24</v>
      </c>
      <c r="N252" s="1395">
        <f t="shared" si="25"/>
        <v>2.4</v>
      </c>
      <c r="O252" t="str">
        <f t="shared" si="26"/>
        <v/>
      </c>
    </row>
    <row r="253" spans="9:15" x14ac:dyDescent="0.55000000000000004">
      <c r="I253" s="1394">
        <f t="shared" si="27"/>
        <v>0</v>
      </c>
      <c r="J253" s="1393">
        <f t="shared" si="28"/>
        <v>25.100000000000087</v>
      </c>
      <c r="K253" s="1391">
        <f>(J253*h01_MdeMgmt!$F$8)+1+$Q$126</f>
        <v>2.4641666666666717</v>
      </c>
      <c r="L253" s="1396">
        <f t="shared" si="23"/>
        <v>24.641666666666715</v>
      </c>
      <c r="M253" s="1396">
        <f t="shared" si="24"/>
        <v>24</v>
      </c>
      <c r="N253" s="1396">
        <f t="shared" si="25"/>
        <v>2.4</v>
      </c>
      <c r="O253" t="str">
        <f t="shared" si="26"/>
        <v/>
      </c>
    </row>
    <row r="254" spans="9:15" x14ac:dyDescent="0.55000000000000004">
      <c r="I254" s="1394">
        <f t="shared" si="27"/>
        <v>0</v>
      </c>
      <c r="J254" s="1393">
        <f t="shared" si="28"/>
        <v>25.200000000000088</v>
      </c>
      <c r="K254" s="1391">
        <f>(J254*h01_MdeMgmt!$F$8)+1+$Q$126</f>
        <v>2.4700000000000051</v>
      </c>
      <c r="L254" s="1396">
        <f t="shared" si="23"/>
        <v>24.700000000000053</v>
      </c>
      <c r="M254" s="1396">
        <f t="shared" si="24"/>
        <v>24</v>
      </c>
      <c r="N254" s="1396">
        <f t="shared" si="25"/>
        <v>2.4</v>
      </c>
      <c r="O254" t="str">
        <f t="shared" si="26"/>
        <v/>
      </c>
    </row>
    <row r="255" spans="9:15" x14ac:dyDescent="0.55000000000000004">
      <c r="I255" s="1394">
        <f t="shared" si="27"/>
        <v>0</v>
      </c>
      <c r="J255" s="1393">
        <f t="shared" si="28"/>
        <v>25.30000000000009</v>
      </c>
      <c r="K255" s="1391">
        <f>(J255*h01_MdeMgmt!$F$8)+1+$Q$126</f>
        <v>2.4758333333333384</v>
      </c>
      <c r="L255" s="1396">
        <f t="shared" si="23"/>
        <v>24.758333333333383</v>
      </c>
      <c r="M255" s="1396">
        <f t="shared" si="24"/>
        <v>24</v>
      </c>
      <c r="N255" s="1396">
        <f t="shared" si="25"/>
        <v>2.4</v>
      </c>
      <c r="O255" t="str">
        <f t="shared" si="26"/>
        <v/>
      </c>
    </row>
    <row r="256" spans="9:15" x14ac:dyDescent="0.55000000000000004">
      <c r="I256" s="1394">
        <f t="shared" si="27"/>
        <v>0</v>
      </c>
      <c r="J256" s="1393">
        <f t="shared" si="28"/>
        <v>25.400000000000091</v>
      </c>
      <c r="K256" s="1391">
        <f>(J256*h01_MdeMgmt!$F$8)+1+$Q$126</f>
        <v>2.4816666666666718</v>
      </c>
      <c r="L256" s="1396">
        <f t="shared" si="23"/>
        <v>24.81666666666672</v>
      </c>
      <c r="M256" s="1396">
        <f t="shared" si="24"/>
        <v>24</v>
      </c>
      <c r="N256" s="1396">
        <f t="shared" si="25"/>
        <v>2.4</v>
      </c>
      <c r="O256" t="str">
        <f t="shared" si="26"/>
        <v/>
      </c>
    </row>
    <row r="257" spans="9:15" x14ac:dyDescent="0.55000000000000004">
      <c r="I257" s="1394">
        <f t="shared" si="27"/>
        <v>0</v>
      </c>
      <c r="J257" s="1393">
        <f t="shared" si="28"/>
        <v>25.500000000000092</v>
      </c>
      <c r="K257" s="1391">
        <f>(J257*h01_MdeMgmt!$F$8)+1+$Q$126</f>
        <v>2.4875000000000052</v>
      </c>
      <c r="L257" s="1396">
        <f t="shared" si="23"/>
        <v>24.87500000000005</v>
      </c>
      <c r="M257" s="1396">
        <f t="shared" si="24"/>
        <v>24</v>
      </c>
      <c r="N257" s="1396">
        <f t="shared" si="25"/>
        <v>2.4</v>
      </c>
      <c r="O257" t="str">
        <f t="shared" si="26"/>
        <v/>
      </c>
    </row>
    <row r="258" spans="9:15" x14ac:dyDescent="0.55000000000000004">
      <c r="I258" s="1394">
        <f t="shared" si="27"/>
        <v>0</v>
      </c>
      <c r="J258" s="1393">
        <f t="shared" si="28"/>
        <v>25.600000000000094</v>
      </c>
      <c r="K258" s="1391">
        <f>(J258*h01_MdeMgmt!$F$8)+1+$Q$126</f>
        <v>2.4933333333333385</v>
      </c>
      <c r="L258" s="1396">
        <f t="shared" si="23"/>
        <v>24.933333333333387</v>
      </c>
      <c r="M258" s="1396">
        <f t="shared" si="24"/>
        <v>24</v>
      </c>
      <c r="N258" s="1396">
        <f t="shared" si="25"/>
        <v>2.4</v>
      </c>
      <c r="O258" t="str">
        <f t="shared" si="26"/>
        <v/>
      </c>
    </row>
    <row r="259" spans="9:15" x14ac:dyDescent="0.55000000000000004">
      <c r="I259" s="1394">
        <f t="shared" si="27"/>
        <v>0</v>
      </c>
      <c r="J259" s="1393">
        <f t="shared" si="28"/>
        <v>25.700000000000095</v>
      </c>
      <c r="K259" s="1391">
        <f>(J259*h01_MdeMgmt!$F$8)+1+$Q$126</f>
        <v>2.4991666666666723</v>
      </c>
      <c r="L259" s="1396">
        <f t="shared" ref="L259:L322" si="29">K259*10</f>
        <v>24.991666666666724</v>
      </c>
      <c r="M259" s="1396">
        <f t="shared" ref="M259:M322" si="30">INT(L259)</f>
        <v>24</v>
      </c>
      <c r="N259" s="1396">
        <f t="shared" ref="N259:N322" si="31">M259/10</f>
        <v>2.4</v>
      </c>
      <c r="O259" t="str">
        <f t="shared" ref="O259:O322" si="32">IF(INT(N259)=N259,N259,"")</f>
        <v/>
      </c>
    </row>
    <row r="260" spans="9:15" x14ac:dyDescent="0.55000000000000004">
      <c r="I260" s="1394">
        <f t="shared" ref="I260:I323" si="33">INT(H260)</f>
        <v>0</v>
      </c>
      <c r="J260" s="1393">
        <f t="shared" si="28"/>
        <v>25.800000000000097</v>
      </c>
      <c r="K260" s="1391">
        <f>(J260*h01_MdeMgmt!$F$8)+1+$Q$126</f>
        <v>2.5050000000000057</v>
      </c>
      <c r="L260" s="1396">
        <f t="shared" si="29"/>
        <v>25.050000000000058</v>
      </c>
      <c r="M260" s="1396">
        <f t="shared" si="30"/>
        <v>25</v>
      </c>
      <c r="N260" s="1396">
        <f t="shared" si="31"/>
        <v>2.5</v>
      </c>
      <c r="O260" t="str">
        <f t="shared" si="32"/>
        <v/>
      </c>
    </row>
    <row r="261" spans="9:15" x14ac:dyDescent="0.55000000000000004">
      <c r="I261" s="1394">
        <f t="shared" si="33"/>
        <v>0</v>
      </c>
      <c r="J261" s="1393">
        <f t="shared" ref="J261:J324" si="34">J260+$J$3</f>
        <v>25.900000000000098</v>
      </c>
      <c r="K261" s="1391">
        <f>(J261*h01_MdeMgmt!$F$8)+1+$Q$126</f>
        <v>2.510833333333339</v>
      </c>
      <c r="L261" s="1396">
        <f t="shared" si="29"/>
        <v>25.108333333333391</v>
      </c>
      <c r="M261" s="1396">
        <f t="shared" si="30"/>
        <v>25</v>
      </c>
      <c r="N261" s="1396">
        <f t="shared" si="31"/>
        <v>2.5</v>
      </c>
      <c r="O261" t="str">
        <f t="shared" si="32"/>
        <v/>
      </c>
    </row>
    <row r="262" spans="9:15" x14ac:dyDescent="0.55000000000000004">
      <c r="I262" s="1394">
        <f t="shared" si="33"/>
        <v>0</v>
      </c>
      <c r="J262" s="1393">
        <f t="shared" si="34"/>
        <v>26.000000000000099</v>
      </c>
      <c r="K262" s="1391">
        <f>(J262*h01_MdeMgmt!$F$8)+1+$Q$126</f>
        <v>2.5166666666666728</v>
      </c>
      <c r="L262" s="1396">
        <f t="shared" si="29"/>
        <v>25.166666666666728</v>
      </c>
      <c r="M262" s="1396">
        <f t="shared" si="30"/>
        <v>25</v>
      </c>
      <c r="N262" s="1396">
        <f t="shared" si="31"/>
        <v>2.5</v>
      </c>
      <c r="O262" t="str">
        <f t="shared" si="32"/>
        <v/>
      </c>
    </row>
    <row r="263" spans="9:15" x14ac:dyDescent="0.55000000000000004">
      <c r="I263" s="1394">
        <f t="shared" si="33"/>
        <v>0</v>
      </c>
      <c r="J263" s="1393">
        <f t="shared" si="34"/>
        <v>26.100000000000101</v>
      </c>
      <c r="K263" s="1391">
        <f>(J263*h01_MdeMgmt!$F$8)+1+$Q$126</f>
        <v>2.5225000000000062</v>
      </c>
      <c r="L263" s="1396">
        <f t="shared" si="29"/>
        <v>25.225000000000062</v>
      </c>
      <c r="M263" s="1396">
        <f t="shared" si="30"/>
        <v>25</v>
      </c>
      <c r="N263" s="1396">
        <f t="shared" si="31"/>
        <v>2.5</v>
      </c>
      <c r="O263" t="str">
        <f t="shared" si="32"/>
        <v/>
      </c>
    </row>
    <row r="264" spans="9:15" x14ac:dyDescent="0.55000000000000004">
      <c r="I264" s="1394">
        <f t="shared" si="33"/>
        <v>0</v>
      </c>
      <c r="J264" s="1393">
        <f t="shared" si="34"/>
        <v>26.200000000000102</v>
      </c>
      <c r="K264" s="1391">
        <f>(J264*h01_MdeMgmt!$F$8)+1+$Q$126</f>
        <v>2.5283333333333395</v>
      </c>
      <c r="L264" s="1396">
        <f t="shared" si="29"/>
        <v>25.283333333333395</v>
      </c>
      <c r="M264" s="1396">
        <f t="shared" si="30"/>
        <v>25</v>
      </c>
      <c r="N264" s="1396">
        <f t="shared" si="31"/>
        <v>2.5</v>
      </c>
      <c r="O264" t="str">
        <f t="shared" si="32"/>
        <v/>
      </c>
    </row>
    <row r="265" spans="9:15" x14ac:dyDescent="0.55000000000000004">
      <c r="I265" s="1394">
        <f t="shared" si="33"/>
        <v>0</v>
      </c>
      <c r="J265" s="1393">
        <f t="shared" si="34"/>
        <v>26.300000000000104</v>
      </c>
      <c r="K265" s="1391">
        <f>(J265*h01_MdeMgmt!$F$8)+1+$Q$126</f>
        <v>2.5341666666666729</v>
      </c>
      <c r="L265" s="1396">
        <f t="shared" si="29"/>
        <v>25.341666666666729</v>
      </c>
      <c r="M265" s="1396">
        <f t="shared" si="30"/>
        <v>25</v>
      </c>
      <c r="N265" s="1396">
        <f t="shared" si="31"/>
        <v>2.5</v>
      </c>
      <c r="O265" t="str">
        <f t="shared" si="32"/>
        <v/>
      </c>
    </row>
    <row r="266" spans="9:15" x14ac:dyDescent="0.55000000000000004">
      <c r="I266" s="1394">
        <f t="shared" si="33"/>
        <v>0</v>
      </c>
      <c r="J266" s="1392">
        <f t="shared" si="34"/>
        <v>26.400000000000105</v>
      </c>
      <c r="K266" s="1391">
        <f>(J266*h01_MdeMgmt!$F$8)+1+$Q$126</f>
        <v>2.5400000000000063</v>
      </c>
      <c r="L266" s="1395">
        <f t="shared" si="29"/>
        <v>25.400000000000063</v>
      </c>
      <c r="M266" s="1395">
        <f t="shared" si="30"/>
        <v>25</v>
      </c>
      <c r="N266" s="1395">
        <f t="shared" si="31"/>
        <v>2.5</v>
      </c>
      <c r="O266" t="str">
        <f t="shared" si="32"/>
        <v/>
      </c>
    </row>
    <row r="267" spans="9:15" x14ac:dyDescent="0.55000000000000004">
      <c r="I267" s="1394">
        <f t="shared" si="33"/>
        <v>0</v>
      </c>
      <c r="J267" s="1392">
        <f t="shared" si="34"/>
        <v>26.500000000000107</v>
      </c>
      <c r="K267" s="1391">
        <f>(J267*h01_MdeMgmt!$F$8)+1+$Q$126</f>
        <v>2.5458333333333396</v>
      </c>
      <c r="L267" s="1395">
        <f t="shared" si="29"/>
        <v>25.458333333333396</v>
      </c>
      <c r="M267" s="1395">
        <f t="shared" si="30"/>
        <v>25</v>
      </c>
      <c r="N267" s="1395">
        <f t="shared" si="31"/>
        <v>2.5</v>
      </c>
      <c r="O267" t="str">
        <f t="shared" si="32"/>
        <v/>
      </c>
    </row>
    <row r="268" spans="9:15" x14ac:dyDescent="0.55000000000000004">
      <c r="I268" s="1394">
        <f t="shared" si="33"/>
        <v>0</v>
      </c>
      <c r="J268" s="1392">
        <f t="shared" si="34"/>
        <v>26.600000000000108</v>
      </c>
      <c r="K268" s="1391">
        <f>(J268*h01_MdeMgmt!$F$8)+1+$Q$126</f>
        <v>2.551666666666673</v>
      </c>
      <c r="L268" s="1395">
        <f t="shared" si="29"/>
        <v>25.51666666666673</v>
      </c>
      <c r="M268" s="1395">
        <f t="shared" si="30"/>
        <v>25</v>
      </c>
      <c r="N268" s="1395">
        <f t="shared" si="31"/>
        <v>2.5</v>
      </c>
      <c r="O268" t="str">
        <f t="shared" si="32"/>
        <v/>
      </c>
    </row>
    <row r="269" spans="9:15" x14ac:dyDescent="0.55000000000000004">
      <c r="I269" s="1394">
        <f t="shared" si="33"/>
        <v>0</v>
      </c>
      <c r="J269" s="1392">
        <f t="shared" si="34"/>
        <v>26.700000000000109</v>
      </c>
      <c r="K269" s="1391">
        <f>(J269*h01_MdeMgmt!$F$8)+1+$Q$126</f>
        <v>2.5575000000000063</v>
      </c>
      <c r="L269" s="1395">
        <f t="shared" si="29"/>
        <v>25.575000000000063</v>
      </c>
      <c r="M269" s="1395">
        <f t="shared" si="30"/>
        <v>25</v>
      </c>
      <c r="N269" s="1395">
        <f t="shared" si="31"/>
        <v>2.5</v>
      </c>
      <c r="O269" t="str">
        <f t="shared" si="32"/>
        <v/>
      </c>
    </row>
    <row r="270" spans="9:15" x14ac:dyDescent="0.55000000000000004">
      <c r="I270" s="1394">
        <f t="shared" si="33"/>
        <v>0</v>
      </c>
      <c r="J270" s="1392">
        <f t="shared" si="34"/>
        <v>26.800000000000111</v>
      </c>
      <c r="K270" s="1391">
        <f>(J270*h01_MdeMgmt!$F$8)+1+$Q$126</f>
        <v>2.5633333333333397</v>
      </c>
      <c r="L270" s="1395">
        <f t="shared" si="29"/>
        <v>25.633333333333397</v>
      </c>
      <c r="M270" s="1395">
        <f t="shared" si="30"/>
        <v>25</v>
      </c>
      <c r="N270" s="1395">
        <f t="shared" si="31"/>
        <v>2.5</v>
      </c>
      <c r="O270" t="str">
        <f t="shared" si="32"/>
        <v/>
      </c>
    </row>
    <row r="271" spans="9:15" x14ac:dyDescent="0.55000000000000004">
      <c r="I271" s="1394">
        <f t="shared" si="33"/>
        <v>0</v>
      </c>
      <c r="J271" s="1392">
        <f t="shared" si="34"/>
        <v>26.900000000000112</v>
      </c>
      <c r="K271" s="1391">
        <f>(J271*h01_MdeMgmt!$F$8)+1+$Q$126</f>
        <v>2.569166666666673</v>
      </c>
      <c r="L271" s="1395">
        <f t="shared" si="29"/>
        <v>25.69166666666673</v>
      </c>
      <c r="M271" s="1395">
        <f t="shared" si="30"/>
        <v>25</v>
      </c>
      <c r="N271" s="1395">
        <f t="shared" si="31"/>
        <v>2.5</v>
      </c>
      <c r="O271" t="str">
        <f t="shared" si="32"/>
        <v/>
      </c>
    </row>
    <row r="272" spans="9:15" x14ac:dyDescent="0.55000000000000004">
      <c r="I272" s="1394">
        <f t="shared" si="33"/>
        <v>0</v>
      </c>
      <c r="J272" s="1392">
        <f t="shared" si="34"/>
        <v>27.000000000000114</v>
      </c>
      <c r="K272" s="1391">
        <f>(J272*h01_MdeMgmt!$F$8)+1+$Q$126</f>
        <v>2.5750000000000064</v>
      </c>
      <c r="L272" s="1395">
        <f t="shared" si="29"/>
        <v>25.750000000000064</v>
      </c>
      <c r="M272" s="1395">
        <f t="shared" si="30"/>
        <v>25</v>
      </c>
      <c r="N272" s="1395">
        <f t="shared" si="31"/>
        <v>2.5</v>
      </c>
      <c r="O272" t="str">
        <f t="shared" si="32"/>
        <v/>
      </c>
    </row>
    <row r="273" spans="9:15" x14ac:dyDescent="0.55000000000000004">
      <c r="I273" s="1394">
        <f t="shared" si="33"/>
        <v>0</v>
      </c>
      <c r="J273" s="1392">
        <f t="shared" si="34"/>
        <v>27.100000000000115</v>
      </c>
      <c r="K273" s="1391">
        <f>(J273*h01_MdeMgmt!$F$8)+1+$Q$126</f>
        <v>2.5808333333333398</v>
      </c>
      <c r="L273" s="1395">
        <f t="shared" si="29"/>
        <v>25.808333333333398</v>
      </c>
      <c r="M273" s="1395">
        <f t="shared" si="30"/>
        <v>25</v>
      </c>
      <c r="N273" s="1395">
        <f t="shared" si="31"/>
        <v>2.5</v>
      </c>
      <c r="O273" t="str">
        <f t="shared" si="32"/>
        <v/>
      </c>
    </row>
    <row r="274" spans="9:15" x14ac:dyDescent="0.55000000000000004">
      <c r="I274" s="1394">
        <f t="shared" si="33"/>
        <v>0</v>
      </c>
      <c r="J274" s="1392">
        <f t="shared" si="34"/>
        <v>27.200000000000117</v>
      </c>
      <c r="K274" s="1391">
        <f>(J274*h01_MdeMgmt!$F$8)+1+$Q$126</f>
        <v>2.5866666666666736</v>
      </c>
      <c r="L274" s="1395">
        <f t="shared" si="29"/>
        <v>25.866666666666735</v>
      </c>
      <c r="M274" s="1395">
        <f t="shared" si="30"/>
        <v>25</v>
      </c>
      <c r="N274" s="1395">
        <f t="shared" si="31"/>
        <v>2.5</v>
      </c>
      <c r="O274" t="str">
        <f t="shared" si="32"/>
        <v/>
      </c>
    </row>
    <row r="275" spans="9:15" x14ac:dyDescent="0.55000000000000004">
      <c r="I275" s="1394">
        <f t="shared" si="33"/>
        <v>0</v>
      </c>
      <c r="J275" s="1392">
        <f t="shared" si="34"/>
        <v>27.300000000000118</v>
      </c>
      <c r="K275" s="1391">
        <f>(J275*h01_MdeMgmt!$F$8)+1+$Q$126</f>
        <v>2.5925000000000069</v>
      </c>
      <c r="L275" s="1395">
        <f t="shared" si="29"/>
        <v>25.925000000000068</v>
      </c>
      <c r="M275" s="1395">
        <f t="shared" si="30"/>
        <v>25</v>
      </c>
      <c r="N275" s="1395">
        <f t="shared" si="31"/>
        <v>2.5</v>
      </c>
      <c r="O275" t="str">
        <f t="shared" si="32"/>
        <v/>
      </c>
    </row>
    <row r="276" spans="9:15" x14ac:dyDescent="0.55000000000000004">
      <c r="I276" s="1394">
        <f t="shared" si="33"/>
        <v>0</v>
      </c>
      <c r="J276" s="1392">
        <f t="shared" si="34"/>
        <v>27.400000000000119</v>
      </c>
      <c r="K276" s="1391">
        <f>(J276*h01_MdeMgmt!$F$8)+1+$Q$126</f>
        <v>2.5983333333333403</v>
      </c>
      <c r="L276" s="1395">
        <f t="shared" si="29"/>
        <v>25.983333333333402</v>
      </c>
      <c r="M276" s="1395">
        <f t="shared" si="30"/>
        <v>25</v>
      </c>
      <c r="N276" s="1395">
        <f t="shared" si="31"/>
        <v>2.5</v>
      </c>
      <c r="O276" t="str">
        <f t="shared" si="32"/>
        <v/>
      </c>
    </row>
    <row r="277" spans="9:15" x14ac:dyDescent="0.55000000000000004">
      <c r="I277" s="1394">
        <f t="shared" si="33"/>
        <v>0</v>
      </c>
      <c r="J277" s="1392">
        <f t="shared" si="34"/>
        <v>27.500000000000121</v>
      </c>
      <c r="K277" s="1391">
        <f>(J277*h01_MdeMgmt!$F$8)+1+$Q$126</f>
        <v>2.6041666666666741</v>
      </c>
      <c r="L277" s="1395">
        <f t="shared" si="29"/>
        <v>26.041666666666742</v>
      </c>
      <c r="M277" s="1395">
        <f t="shared" si="30"/>
        <v>26</v>
      </c>
      <c r="N277" s="1395">
        <f t="shared" si="31"/>
        <v>2.6</v>
      </c>
      <c r="O277" t="str">
        <f t="shared" si="32"/>
        <v/>
      </c>
    </row>
    <row r="278" spans="9:15" x14ac:dyDescent="0.55000000000000004">
      <c r="I278" s="1394">
        <f t="shared" si="33"/>
        <v>0</v>
      </c>
      <c r="J278" s="1392">
        <f t="shared" si="34"/>
        <v>27.600000000000122</v>
      </c>
      <c r="K278" s="1391">
        <f>(J278*h01_MdeMgmt!$F$8)+1+$Q$126</f>
        <v>2.6100000000000074</v>
      </c>
      <c r="L278" s="1395">
        <f t="shared" si="29"/>
        <v>26.100000000000072</v>
      </c>
      <c r="M278" s="1395">
        <f t="shared" si="30"/>
        <v>26</v>
      </c>
      <c r="N278" s="1395">
        <f t="shared" si="31"/>
        <v>2.6</v>
      </c>
      <c r="O278" t="str">
        <f t="shared" si="32"/>
        <v/>
      </c>
    </row>
    <row r="279" spans="9:15" x14ac:dyDescent="0.55000000000000004">
      <c r="I279" s="1394">
        <f t="shared" si="33"/>
        <v>0</v>
      </c>
      <c r="J279" s="1392">
        <f t="shared" si="34"/>
        <v>27.700000000000124</v>
      </c>
      <c r="K279" s="1391">
        <f>(J279*h01_MdeMgmt!$F$8)+1+$Q$126</f>
        <v>2.6158333333333408</v>
      </c>
      <c r="L279" s="1395">
        <f t="shared" si="29"/>
        <v>26.15833333333341</v>
      </c>
      <c r="M279" s="1395">
        <f t="shared" si="30"/>
        <v>26</v>
      </c>
      <c r="N279" s="1395">
        <f t="shared" si="31"/>
        <v>2.6</v>
      </c>
      <c r="O279" t="str">
        <f t="shared" si="32"/>
        <v/>
      </c>
    </row>
    <row r="280" spans="9:15" x14ac:dyDescent="0.55000000000000004">
      <c r="I280" s="1394">
        <f t="shared" si="33"/>
        <v>0</v>
      </c>
      <c r="J280" s="1392">
        <f t="shared" si="34"/>
        <v>27.800000000000125</v>
      </c>
      <c r="K280" s="1391">
        <f>(J280*h01_MdeMgmt!$F$8)+1+$Q$126</f>
        <v>2.6216666666666741</v>
      </c>
      <c r="L280" s="1395">
        <f t="shared" si="29"/>
        <v>26.21666666666674</v>
      </c>
      <c r="M280" s="1395">
        <f t="shared" si="30"/>
        <v>26</v>
      </c>
      <c r="N280" s="1395">
        <f t="shared" si="31"/>
        <v>2.6</v>
      </c>
      <c r="O280" t="str">
        <f t="shared" si="32"/>
        <v/>
      </c>
    </row>
    <row r="281" spans="9:15" x14ac:dyDescent="0.55000000000000004">
      <c r="I281" s="1394">
        <f t="shared" si="33"/>
        <v>0</v>
      </c>
      <c r="J281" s="1392">
        <f t="shared" si="34"/>
        <v>27.900000000000126</v>
      </c>
      <c r="K281" s="1391">
        <f>(J281*h01_MdeMgmt!$F$8)+1+$Q$126</f>
        <v>2.6275000000000075</v>
      </c>
      <c r="L281" s="1395">
        <f t="shared" si="29"/>
        <v>26.275000000000077</v>
      </c>
      <c r="M281" s="1395">
        <f t="shared" si="30"/>
        <v>26</v>
      </c>
      <c r="N281" s="1395">
        <f t="shared" si="31"/>
        <v>2.6</v>
      </c>
      <c r="O281" t="str">
        <f t="shared" si="32"/>
        <v/>
      </c>
    </row>
    <row r="282" spans="9:15" x14ac:dyDescent="0.55000000000000004">
      <c r="I282" s="1394">
        <f t="shared" si="33"/>
        <v>0</v>
      </c>
      <c r="J282" s="1392">
        <f t="shared" si="34"/>
        <v>28.000000000000128</v>
      </c>
      <c r="K282" s="1391">
        <f>(J282*h01_MdeMgmt!$F$8)+1+$Q$126</f>
        <v>2.6333333333333409</v>
      </c>
      <c r="L282" s="1395">
        <f t="shared" si="29"/>
        <v>26.333333333333407</v>
      </c>
      <c r="M282" s="1395">
        <f t="shared" si="30"/>
        <v>26</v>
      </c>
      <c r="N282" s="1395">
        <f t="shared" si="31"/>
        <v>2.6</v>
      </c>
      <c r="O282" t="str">
        <f t="shared" si="32"/>
        <v/>
      </c>
    </row>
    <row r="283" spans="9:15" x14ac:dyDescent="0.55000000000000004">
      <c r="I283" s="1394">
        <f t="shared" si="33"/>
        <v>0</v>
      </c>
      <c r="J283" s="1392">
        <f t="shared" si="34"/>
        <v>28.100000000000129</v>
      </c>
      <c r="K283" s="1391">
        <f>(J283*h01_MdeMgmt!$F$8)+1+$Q$126</f>
        <v>2.6391666666666742</v>
      </c>
      <c r="L283" s="1395">
        <f t="shared" si="29"/>
        <v>26.391666666666744</v>
      </c>
      <c r="M283" s="1395">
        <f t="shared" si="30"/>
        <v>26</v>
      </c>
      <c r="N283" s="1395">
        <f t="shared" si="31"/>
        <v>2.6</v>
      </c>
      <c r="O283" t="str">
        <f t="shared" si="32"/>
        <v/>
      </c>
    </row>
    <row r="284" spans="9:15" x14ac:dyDescent="0.55000000000000004">
      <c r="I284" s="1394">
        <f t="shared" si="33"/>
        <v>0</v>
      </c>
      <c r="J284" s="1392">
        <f t="shared" si="34"/>
        <v>28.200000000000131</v>
      </c>
      <c r="K284" s="1391">
        <f>(J284*h01_MdeMgmt!$F$8)+1+$Q$126</f>
        <v>2.6450000000000076</v>
      </c>
      <c r="L284" s="1395">
        <f t="shared" si="29"/>
        <v>26.450000000000074</v>
      </c>
      <c r="M284" s="1395">
        <f t="shared" si="30"/>
        <v>26</v>
      </c>
      <c r="N284" s="1395">
        <f t="shared" si="31"/>
        <v>2.6</v>
      </c>
      <c r="O284" t="str">
        <f t="shared" si="32"/>
        <v/>
      </c>
    </row>
    <row r="285" spans="9:15" x14ac:dyDescent="0.55000000000000004">
      <c r="I285" s="1394">
        <f t="shared" si="33"/>
        <v>0</v>
      </c>
      <c r="J285" s="1392">
        <f t="shared" si="34"/>
        <v>28.300000000000132</v>
      </c>
      <c r="K285" s="1391">
        <f>(J285*h01_MdeMgmt!$F$8)+1+$Q$126</f>
        <v>2.6508333333333409</v>
      </c>
      <c r="L285" s="1395">
        <f t="shared" si="29"/>
        <v>26.508333333333411</v>
      </c>
      <c r="M285" s="1395">
        <f t="shared" si="30"/>
        <v>26</v>
      </c>
      <c r="N285" s="1395">
        <f t="shared" si="31"/>
        <v>2.6</v>
      </c>
      <c r="O285" t="str">
        <f t="shared" si="32"/>
        <v/>
      </c>
    </row>
    <row r="286" spans="9:15" x14ac:dyDescent="0.55000000000000004">
      <c r="I286" s="1394">
        <f t="shared" si="33"/>
        <v>0</v>
      </c>
      <c r="J286" s="1392">
        <f t="shared" si="34"/>
        <v>28.400000000000134</v>
      </c>
      <c r="K286" s="1391">
        <f>(J286*h01_MdeMgmt!$F$8)+1+$Q$126</f>
        <v>2.6566666666666743</v>
      </c>
      <c r="L286" s="1395">
        <f t="shared" si="29"/>
        <v>26.566666666666741</v>
      </c>
      <c r="M286" s="1395">
        <f t="shared" si="30"/>
        <v>26</v>
      </c>
      <c r="N286" s="1395">
        <f t="shared" si="31"/>
        <v>2.6</v>
      </c>
      <c r="O286" t="str">
        <f t="shared" si="32"/>
        <v/>
      </c>
    </row>
    <row r="287" spans="9:15" x14ac:dyDescent="0.55000000000000004">
      <c r="I287" s="1394">
        <f t="shared" si="33"/>
        <v>0</v>
      </c>
      <c r="J287" s="1392">
        <f t="shared" si="34"/>
        <v>28.500000000000135</v>
      </c>
      <c r="K287" s="1391">
        <f>(J287*h01_MdeMgmt!$F$8)+1+$Q$126</f>
        <v>2.6625000000000076</v>
      </c>
      <c r="L287" s="1395">
        <f t="shared" si="29"/>
        <v>26.625000000000078</v>
      </c>
      <c r="M287" s="1395">
        <f t="shared" si="30"/>
        <v>26</v>
      </c>
      <c r="N287" s="1395">
        <f t="shared" si="31"/>
        <v>2.6</v>
      </c>
      <c r="O287" t="str">
        <f t="shared" si="32"/>
        <v/>
      </c>
    </row>
    <row r="288" spans="9:15" x14ac:dyDescent="0.55000000000000004">
      <c r="I288" s="1394">
        <f t="shared" si="33"/>
        <v>0</v>
      </c>
      <c r="J288" s="1392">
        <f t="shared" si="34"/>
        <v>28.600000000000136</v>
      </c>
      <c r="K288" s="1391">
        <f>(J288*h01_MdeMgmt!$F$8)+1+$Q$126</f>
        <v>2.668333333333341</v>
      </c>
      <c r="L288" s="1395">
        <f t="shared" si="29"/>
        <v>26.683333333333408</v>
      </c>
      <c r="M288" s="1395">
        <f t="shared" si="30"/>
        <v>26</v>
      </c>
      <c r="N288" s="1395">
        <f t="shared" si="31"/>
        <v>2.6</v>
      </c>
      <c r="O288" t="str">
        <f t="shared" si="32"/>
        <v/>
      </c>
    </row>
    <row r="289" spans="9:15" x14ac:dyDescent="0.55000000000000004">
      <c r="I289" s="1394">
        <f t="shared" si="33"/>
        <v>0</v>
      </c>
      <c r="J289" s="1392">
        <f t="shared" si="34"/>
        <v>28.700000000000138</v>
      </c>
      <c r="K289" s="1391">
        <f>(J289*h01_MdeMgmt!$F$8)+1+$Q$126</f>
        <v>2.6741666666666748</v>
      </c>
      <c r="L289" s="1395">
        <f t="shared" si="29"/>
        <v>26.741666666666749</v>
      </c>
      <c r="M289" s="1395">
        <f t="shared" si="30"/>
        <v>26</v>
      </c>
      <c r="N289" s="1395">
        <f t="shared" si="31"/>
        <v>2.6</v>
      </c>
      <c r="O289" t="str">
        <f t="shared" si="32"/>
        <v/>
      </c>
    </row>
    <row r="290" spans="9:15" x14ac:dyDescent="0.55000000000000004">
      <c r="I290" s="1394">
        <f t="shared" si="33"/>
        <v>0</v>
      </c>
      <c r="J290" s="1392">
        <f t="shared" si="34"/>
        <v>28.800000000000139</v>
      </c>
      <c r="K290" s="1391">
        <f>(J290*h01_MdeMgmt!$F$8)+1+$Q$126</f>
        <v>2.6800000000000082</v>
      </c>
      <c r="L290" s="1395">
        <f t="shared" si="29"/>
        <v>26.800000000000082</v>
      </c>
      <c r="M290" s="1395">
        <f t="shared" si="30"/>
        <v>26</v>
      </c>
      <c r="N290" s="1395">
        <f t="shared" si="31"/>
        <v>2.6</v>
      </c>
      <c r="O290" t="str">
        <f t="shared" si="32"/>
        <v/>
      </c>
    </row>
    <row r="291" spans="9:15" x14ac:dyDescent="0.55000000000000004">
      <c r="I291" s="1394">
        <f t="shared" si="33"/>
        <v>0</v>
      </c>
      <c r="J291" s="1392">
        <f t="shared" si="34"/>
        <v>28.900000000000141</v>
      </c>
      <c r="K291" s="1391">
        <f>(J291*h01_MdeMgmt!$F$8)+1+$Q$126</f>
        <v>2.6858333333333415</v>
      </c>
      <c r="L291" s="1395">
        <f t="shared" si="29"/>
        <v>26.858333333333416</v>
      </c>
      <c r="M291" s="1395">
        <f t="shared" si="30"/>
        <v>26</v>
      </c>
      <c r="N291" s="1395">
        <f t="shared" si="31"/>
        <v>2.6</v>
      </c>
      <c r="O291" t="str">
        <f t="shared" si="32"/>
        <v/>
      </c>
    </row>
    <row r="292" spans="9:15" x14ac:dyDescent="0.55000000000000004">
      <c r="I292" s="1394">
        <f t="shared" si="33"/>
        <v>0</v>
      </c>
      <c r="J292" s="1392">
        <f t="shared" si="34"/>
        <v>29.000000000000142</v>
      </c>
      <c r="K292" s="1391">
        <f>(J292*h01_MdeMgmt!$F$8)+1+$Q$126</f>
        <v>2.6916666666666753</v>
      </c>
      <c r="L292" s="1395">
        <f t="shared" si="29"/>
        <v>26.916666666666753</v>
      </c>
      <c r="M292" s="1395">
        <f t="shared" si="30"/>
        <v>26</v>
      </c>
      <c r="N292" s="1395">
        <f t="shared" si="31"/>
        <v>2.6</v>
      </c>
      <c r="O292" t="str">
        <f t="shared" si="32"/>
        <v/>
      </c>
    </row>
    <row r="293" spans="9:15" x14ac:dyDescent="0.55000000000000004">
      <c r="I293" s="1394">
        <f t="shared" si="33"/>
        <v>0</v>
      </c>
      <c r="J293" s="1392">
        <f t="shared" si="34"/>
        <v>29.100000000000144</v>
      </c>
      <c r="K293" s="1391">
        <f>(J293*h01_MdeMgmt!$F$8)+1+$Q$126</f>
        <v>2.6975000000000087</v>
      </c>
      <c r="L293" s="1395">
        <f t="shared" si="29"/>
        <v>26.975000000000087</v>
      </c>
      <c r="M293" s="1395">
        <f t="shared" si="30"/>
        <v>26</v>
      </c>
      <c r="N293" s="1395">
        <f t="shared" si="31"/>
        <v>2.6</v>
      </c>
      <c r="O293" t="str">
        <f t="shared" si="32"/>
        <v/>
      </c>
    </row>
    <row r="294" spans="9:15" x14ac:dyDescent="0.55000000000000004">
      <c r="I294" s="1394">
        <f t="shared" si="33"/>
        <v>0</v>
      </c>
      <c r="J294" s="1392">
        <f t="shared" si="34"/>
        <v>29.200000000000145</v>
      </c>
      <c r="K294" s="1391">
        <f>(J294*h01_MdeMgmt!$F$8)+1+$Q$126</f>
        <v>2.703333333333342</v>
      </c>
      <c r="L294" s="1395">
        <f t="shared" si="29"/>
        <v>27.03333333333342</v>
      </c>
      <c r="M294" s="1395">
        <f t="shared" si="30"/>
        <v>27</v>
      </c>
      <c r="N294" s="1395">
        <f t="shared" si="31"/>
        <v>2.7</v>
      </c>
      <c r="O294" t="str">
        <f t="shared" si="32"/>
        <v/>
      </c>
    </row>
    <row r="295" spans="9:15" x14ac:dyDescent="0.55000000000000004">
      <c r="I295" s="1394">
        <f t="shared" si="33"/>
        <v>0</v>
      </c>
      <c r="J295" s="1392">
        <f t="shared" si="34"/>
        <v>29.300000000000146</v>
      </c>
      <c r="K295" s="1391">
        <f>(J295*h01_MdeMgmt!$F$8)+1+$Q$126</f>
        <v>2.7091666666666754</v>
      </c>
      <c r="L295" s="1395">
        <f t="shared" si="29"/>
        <v>27.091666666666754</v>
      </c>
      <c r="M295" s="1395">
        <f t="shared" si="30"/>
        <v>27</v>
      </c>
      <c r="N295" s="1395">
        <f t="shared" si="31"/>
        <v>2.7</v>
      </c>
      <c r="O295" t="str">
        <f t="shared" si="32"/>
        <v/>
      </c>
    </row>
    <row r="296" spans="9:15" x14ac:dyDescent="0.55000000000000004">
      <c r="I296" s="1394">
        <f t="shared" si="33"/>
        <v>0</v>
      </c>
      <c r="J296" s="1392">
        <f t="shared" si="34"/>
        <v>29.400000000000148</v>
      </c>
      <c r="K296" s="1391">
        <f>(J296*h01_MdeMgmt!$F$8)+1+$Q$126</f>
        <v>2.7150000000000087</v>
      </c>
      <c r="L296" s="1395">
        <f t="shared" si="29"/>
        <v>27.150000000000087</v>
      </c>
      <c r="M296" s="1395">
        <f t="shared" si="30"/>
        <v>27</v>
      </c>
      <c r="N296" s="1395">
        <f t="shared" si="31"/>
        <v>2.7</v>
      </c>
      <c r="O296" t="str">
        <f t="shared" si="32"/>
        <v/>
      </c>
    </row>
    <row r="297" spans="9:15" x14ac:dyDescent="0.55000000000000004">
      <c r="I297" s="1394">
        <f t="shared" si="33"/>
        <v>0</v>
      </c>
      <c r="J297" s="1392">
        <f t="shared" si="34"/>
        <v>29.500000000000149</v>
      </c>
      <c r="K297" s="1391">
        <f>(J297*h01_MdeMgmt!$F$8)+1+$Q$126</f>
        <v>2.7208333333333421</v>
      </c>
      <c r="L297" s="1395">
        <f t="shared" si="29"/>
        <v>27.208333333333421</v>
      </c>
      <c r="M297" s="1395">
        <f t="shared" si="30"/>
        <v>27</v>
      </c>
      <c r="N297" s="1395">
        <f t="shared" si="31"/>
        <v>2.7</v>
      </c>
      <c r="O297" t="str">
        <f t="shared" si="32"/>
        <v/>
      </c>
    </row>
    <row r="298" spans="9:15" x14ac:dyDescent="0.55000000000000004">
      <c r="I298" s="1394">
        <f t="shared" si="33"/>
        <v>0</v>
      </c>
      <c r="J298" s="1392">
        <f t="shared" si="34"/>
        <v>29.600000000000151</v>
      </c>
      <c r="K298" s="1391">
        <f>(J298*h01_MdeMgmt!$F$8)+1+$Q$126</f>
        <v>2.7266666666666755</v>
      </c>
      <c r="L298" s="1395">
        <f t="shared" si="29"/>
        <v>27.266666666666755</v>
      </c>
      <c r="M298" s="1395">
        <f t="shared" si="30"/>
        <v>27</v>
      </c>
      <c r="N298" s="1395">
        <f t="shared" si="31"/>
        <v>2.7</v>
      </c>
      <c r="O298" t="str">
        <f t="shared" si="32"/>
        <v/>
      </c>
    </row>
    <row r="299" spans="9:15" x14ac:dyDescent="0.55000000000000004">
      <c r="I299" s="1394">
        <f t="shared" si="33"/>
        <v>0</v>
      </c>
      <c r="J299" s="1392">
        <f t="shared" si="34"/>
        <v>29.700000000000152</v>
      </c>
      <c r="K299" s="1391">
        <f>(J299*h01_MdeMgmt!$F$8)+1+$Q$126</f>
        <v>2.7325000000000088</v>
      </c>
      <c r="L299" s="1395">
        <f t="shared" si="29"/>
        <v>27.325000000000088</v>
      </c>
      <c r="M299" s="1395">
        <f t="shared" si="30"/>
        <v>27</v>
      </c>
      <c r="N299" s="1395">
        <f t="shared" si="31"/>
        <v>2.7</v>
      </c>
      <c r="O299" t="str">
        <f t="shared" si="32"/>
        <v/>
      </c>
    </row>
    <row r="300" spans="9:15" x14ac:dyDescent="0.55000000000000004">
      <c r="I300" s="1394">
        <f t="shared" si="33"/>
        <v>0</v>
      </c>
      <c r="J300" s="1392">
        <f t="shared" si="34"/>
        <v>29.800000000000153</v>
      </c>
      <c r="K300" s="1391">
        <f>(J300*h01_MdeMgmt!$F$8)+1+$Q$126</f>
        <v>2.7383333333333422</v>
      </c>
      <c r="L300" s="1395">
        <f t="shared" si="29"/>
        <v>27.383333333333422</v>
      </c>
      <c r="M300" s="1395">
        <f t="shared" si="30"/>
        <v>27</v>
      </c>
      <c r="N300" s="1395">
        <f t="shared" si="31"/>
        <v>2.7</v>
      </c>
      <c r="O300" t="str">
        <f t="shared" si="32"/>
        <v/>
      </c>
    </row>
    <row r="301" spans="9:15" x14ac:dyDescent="0.55000000000000004">
      <c r="I301" s="1394">
        <f t="shared" si="33"/>
        <v>0</v>
      </c>
      <c r="J301" s="1392">
        <f t="shared" si="34"/>
        <v>29.900000000000155</v>
      </c>
      <c r="K301" s="1391">
        <f>(J301*h01_MdeMgmt!$F$8)+1+$Q$126</f>
        <v>2.7441666666666755</v>
      </c>
      <c r="L301" s="1395">
        <f t="shared" si="29"/>
        <v>27.441666666666755</v>
      </c>
      <c r="M301" s="1395">
        <f t="shared" si="30"/>
        <v>27</v>
      </c>
      <c r="N301" s="1395">
        <f t="shared" si="31"/>
        <v>2.7</v>
      </c>
      <c r="O301" t="str">
        <f t="shared" si="32"/>
        <v/>
      </c>
    </row>
    <row r="302" spans="9:15" x14ac:dyDescent="0.55000000000000004">
      <c r="I302" s="1394">
        <f t="shared" si="33"/>
        <v>0</v>
      </c>
      <c r="J302" s="1392">
        <f t="shared" si="34"/>
        <v>30.000000000000156</v>
      </c>
      <c r="K302" s="1391">
        <f>(J302*h01_MdeMgmt!$F$8)+1+$Q$126</f>
        <v>2.7500000000000089</v>
      </c>
      <c r="L302" s="1395">
        <f t="shared" si="29"/>
        <v>27.500000000000089</v>
      </c>
      <c r="M302" s="1395">
        <f t="shared" si="30"/>
        <v>27</v>
      </c>
      <c r="N302" s="1395">
        <f t="shared" si="31"/>
        <v>2.7</v>
      </c>
      <c r="O302" t="str">
        <f t="shared" si="32"/>
        <v/>
      </c>
    </row>
    <row r="303" spans="9:15" x14ac:dyDescent="0.55000000000000004">
      <c r="I303" s="1394">
        <f t="shared" si="33"/>
        <v>0</v>
      </c>
      <c r="J303" s="1392">
        <f t="shared" si="34"/>
        <v>30.100000000000158</v>
      </c>
      <c r="K303" s="1391">
        <f>(J303*h01_MdeMgmt!$F$8)+1+$Q$126</f>
        <v>2.7558333333333422</v>
      </c>
      <c r="L303" s="1395">
        <f t="shared" si="29"/>
        <v>27.558333333333422</v>
      </c>
      <c r="M303" s="1395">
        <f t="shared" si="30"/>
        <v>27</v>
      </c>
      <c r="N303" s="1395">
        <f t="shared" si="31"/>
        <v>2.7</v>
      </c>
      <c r="O303" t="str">
        <f t="shared" si="32"/>
        <v/>
      </c>
    </row>
    <row r="304" spans="9:15" x14ac:dyDescent="0.55000000000000004">
      <c r="I304" s="1394">
        <f t="shared" si="33"/>
        <v>0</v>
      </c>
      <c r="J304" s="1392">
        <f t="shared" si="34"/>
        <v>30.200000000000159</v>
      </c>
      <c r="K304" s="1391">
        <f>(J304*h01_MdeMgmt!$F$8)+1+$Q$126</f>
        <v>2.761666666666676</v>
      </c>
      <c r="L304" s="1395">
        <f t="shared" si="29"/>
        <v>27.61666666666676</v>
      </c>
      <c r="M304" s="1395">
        <f t="shared" si="30"/>
        <v>27</v>
      </c>
      <c r="N304" s="1395">
        <f t="shared" si="31"/>
        <v>2.7</v>
      </c>
      <c r="O304" t="str">
        <f t="shared" si="32"/>
        <v/>
      </c>
    </row>
    <row r="305" spans="9:15" x14ac:dyDescent="0.55000000000000004">
      <c r="I305" s="1394">
        <f t="shared" si="33"/>
        <v>0</v>
      </c>
      <c r="J305" s="1392">
        <f t="shared" si="34"/>
        <v>30.300000000000161</v>
      </c>
      <c r="K305" s="1391">
        <f>(J305*h01_MdeMgmt!$F$8)+1+$Q$126</f>
        <v>2.7675000000000094</v>
      </c>
      <c r="L305" s="1395">
        <f t="shared" si="29"/>
        <v>27.675000000000093</v>
      </c>
      <c r="M305" s="1395">
        <f t="shared" si="30"/>
        <v>27</v>
      </c>
      <c r="N305" s="1395">
        <f t="shared" si="31"/>
        <v>2.7</v>
      </c>
      <c r="O305" t="str">
        <f t="shared" si="32"/>
        <v/>
      </c>
    </row>
    <row r="306" spans="9:15" x14ac:dyDescent="0.55000000000000004">
      <c r="I306" s="1394">
        <f t="shared" si="33"/>
        <v>0</v>
      </c>
      <c r="J306" s="1392">
        <f t="shared" si="34"/>
        <v>30.400000000000162</v>
      </c>
      <c r="K306" s="1391">
        <f>(J306*h01_MdeMgmt!$F$8)+1+$Q$126</f>
        <v>2.7733333333333428</v>
      </c>
      <c r="L306" s="1395">
        <f t="shared" si="29"/>
        <v>27.733333333333427</v>
      </c>
      <c r="M306" s="1395">
        <f t="shared" si="30"/>
        <v>27</v>
      </c>
      <c r="N306" s="1395">
        <f t="shared" si="31"/>
        <v>2.7</v>
      </c>
      <c r="O306" t="str">
        <f t="shared" si="32"/>
        <v/>
      </c>
    </row>
    <row r="307" spans="9:15" x14ac:dyDescent="0.55000000000000004">
      <c r="I307" s="1394">
        <f t="shared" si="33"/>
        <v>0</v>
      </c>
      <c r="J307" s="1392">
        <f t="shared" si="34"/>
        <v>30.500000000000163</v>
      </c>
      <c r="K307" s="1391">
        <f>(J307*h01_MdeMgmt!$F$8)+1+$Q$126</f>
        <v>2.7791666666666766</v>
      </c>
      <c r="L307" s="1395">
        <f t="shared" si="29"/>
        <v>27.791666666666764</v>
      </c>
      <c r="M307" s="1395">
        <f t="shared" si="30"/>
        <v>27</v>
      </c>
      <c r="N307" s="1395">
        <f t="shared" si="31"/>
        <v>2.7</v>
      </c>
      <c r="O307" t="str">
        <f t="shared" si="32"/>
        <v/>
      </c>
    </row>
    <row r="308" spans="9:15" x14ac:dyDescent="0.55000000000000004">
      <c r="I308" s="1394">
        <f t="shared" si="33"/>
        <v>0</v>
      </c>
      <c r="J308" s="1392">
        <f t="shared" si="34"/>
        <v>30.600000000000165</v>
      </c>
      <c r="K308" s="1391">
        <f>(J308*h01_MdeMgmt!$F$8)+1+$Q$126</f>
        <v>2.7850000000000099</v>
      </c>
      <c r="L308" s="1395">
        <f t="shared" si="29"/>
        <v>27.850000000000101</v>
      </c>
      <c r="M308" s="1395">
        <f t="shared" si="30"/>
        <v>27</v>
      </c>
      <c r="N308" s="1395">
        <f t="shared" si="31"/>
        <v>2.7</v>
      </c>
      <c r="O308" t="str">
        <f t="shared" si="32"/>
        <v/>
      </c>
    </row>
    <row r="309" spans="9:15" x14ac:dyDescent="0.55000000000000004">
      <c r="I309" s="1394">
        <f t="shared" si="33"/>
        <v>0</v>
      </c>
      <c r="J309" s="1392">
        <f t="shared" si="34"/>
        <v>30.700000000000166</v>
      </c>
      <c r="K309" s="1391">
        <f>(J309*h01_MdeMgmt!$F$8)+1+$Q$126</f>
        <v>2.7908333333333433</v>
      </c>
      <c r="L309" s="1395">
        <f t="shared" si="29"/>
        <v>27.908333333333431</v>
      </c>
      <c r="M309" s="1395">
        <f t="shared" si="30"/>
        <v>27</v>
      </c>
      <c r="N309" s="1395">
        <f t="shared" si="31"/>
        <v>2.7</v>
      </c>
      <c r="O309" t="str">
        <f t="shared" si="32"/>
        <v/>
      </c>
    </row>
    <row r="310" spans="9:15" x14ac:dyDescent="0.55000000000000004">
      <c r="I310" s="1394">
        <f t="shared" si="33"/>
        <v>0</v>
      </c>
      <c r="J310" s="1392">
        <f t="shared" si="34"/>
        <v>30.800000000000168</v>
      </c>
      <c r="K310" s="1391">
        <f>(J310*h01_MdeMgmt!$F$8)+1+$Q$126</f>
        <v>2.7966666666666766</v>
      </c>
      <c r="L310" s="1395">
        <f t="shared" si="29"/>
        <v>27.966666666666768</v>
      </c>
      <c r="M310" s="1395">
        <f t="shared" si="30"/>
        <v>27</v>
      </c>
      <c r="N310" s="1395">
        <f t="shared" si="31"/>
        <v>2.7</v>
      </c>
      <c r="O310" t="str">
        <f t="shared" si="32"/>
        <v/>
      </c>
    </row>
    <row r="311" spans="9:15" x14ac:dyDescent="0.55000000000000004">
      <c r="I311" s="1394">
        <f t="shared" si="33"/>
        <v>0</v>
      </c>
      <c r="J311" s="1392">
        <f t="shared" si="34"/>
        <v>30.900000000000169</v>
      </c>
      <c r="K311" s="1391">
        <f>(J311*h01_MdeMgmt!$F$8)+1+$Q$126</f>
        <v>2.80250000000001</v>
      </c>
      <c r="L311" s="1395">
        <f t="shared" si="29"/>
        <v>28.025000000000098</v>
      </c>
      <c r="M311" s="1395">
        <f t="shared" si="30"/>
        <v>28</v>
      </c>
      <c r="N311" s="1395">
        <f t="shared" si="31"/>
        <v>2.8</v>
      </c>
      <c r="O311" t="str">
        <f t="shared" si="32"/>
        <v/>
      </c>
    </row>
    <row r="312" spans="9:15" x14ac:dyDescent="0.55000000000000004">
      <c r="I312" s="1394">
        <f t="shared" si="33"/>
        <v>0</v>
      </c>
      <c r="J312" s="1392">
        <f t="shared" si="34"/>
        <v>31.000000000000171</v>
      </c>
      <c r="K312" s="1391">
        <f>(J312*h01_MdeMgmt!$F$8)+1+$Q$126</f>
        <v>2.8083333333333433</v>
      </c>
      <c r="L312" s="1395">
        <f t="shared" si="29"/>
        <v>28.083333333333435</v>
      </c>
      <c r="M312" s="1395">
        <f t="shared" si="30"/>
        <v>28</v>
      </c>
      <c r="N312" s="1395">
        <f t="shared" si="31"/>
        <v>2.8</v>
      </c>
      <c r="O312" t="str">
        <f t="shared" si="32"/>
        <v/>
      </c>
    </row>
    <row r="313" spans="9:15" x14ac:dyDescent="0.55000000000000004">
      <c r="I313" s="1394">
        <f t="shared" si="33"/>
        <v>0</v>
      </c>
      <c r="J313" s="1392">
        <f t="shared" si="34"/>
        <v>31.100000000000172</v>
      </c>
      <c r="K313" s="1391">
        <f>(J313*h01_MdeMgmt!$F$8)+1+$Q$126</f>
        <v>2.8141666666666767</v>
      </c>
      <c r="L313" s="1395">
        <f t="shared" si="29"/>
        <v>28.141666666666765</v>
      </c>
      <c r="M313" s="1395">
        <f t="shared" si="30"/>
        <v>28</v>
      </c>
      <c r="N313" s="1395">
        <f t="shared" si="31"/>
        <v>2.8</v>
      </c>
      <c r="O313" t="str">
        <f t="shared" si="32"/>
        <v/>
      </c>
    </row>
    <row r="314" spans="9:15" x14ac:dyDescent="0.55000000000000004">
      <c r="I314" s="1394">
        <f t="shared" si="33"/>
        <v>0</v>
      </c>
      <c r="J314" s="1392">
        <f t="shared" si="34"/>
        <v>31.200000000000173</v>
      </c>
      <c r="K314" s="1391">
        <f>(J314*h01_MdeMgmt!$F$8)+1+$Q$126</f>
        <v>2.8200000000000101</v>
      </c>
      <c r="L314" s="1395">
        <f t="shared" si="29"/>
        <v>28.200000000000102</v>
      </c>
      <c r="M314" s="1395">
        <f t="shared" si="30"/>
        <v>28</v>
      </c>
      <c r="N314" s="1395">
        <f t="shared" si="31"/>
        <v>2.8</v>
      </c>
      <c r="O314" t="str">
        <f t="shared" si="32"/>
        <v/>
      </c>
    </row>
    <row r="315" spans="9:15" x14ac:dyDescent="0.55000000000000004">
      <c r="I315" s="1394">
        <f t="shared" si="33"/>
        <v>0</v>
      </c>
      <c r="J315" s="1392">
        <f t="shared" si="34"/>
        <v>31.300000000000175</v>
      </c>
      <c r="K315" s="1391">
        <f>(J315*h01_MdeMgmt!$F$8)+1+$Q$126</f>
        <v>2.8258333333333434</v>
      </c>
      <c r="L315" s="1395">
        <f t="shared" si="29"/>
        <v>28.258333333333432</v>
      </c>
      <c r="M315" s="1395">
        <f t="shared" si="30"/>
        <v>28</v>
      </c>
      <c r="N315" s="1395">
        <f t="shared" si="31"/>
        <v>2.8</v>
      </c>
      <c r="O315" t="str">
        <f t="shared" si="32"/>
        <v/>
      </c>
    </row>
    <row r="316" spans="9:15" x14ac:dyDescent="0.55000000000000004">
      <c r="I316" s="1394">
        <f t="shared" si="33"/>
        <v>0</v>
      </c>
      <c r="J316" s="1392">
        <f t="shared" si="34"/>
        <v>31.400000000000176</v>
      </c>
      <c r="K316" s="1391">
        <f>(J316*h01_MdeMgmt!$F$8)+1+$Q$126</f>
        <v>2.8316666666666768</v>
      </c>
      <c r="L316" s="1395">
        <f t="shared" si="29"/>
        <v>28.316666666666769</v>
      </c>
      <c r="M316" s="1395">
        <f t="shared" si="30"/>
        <v>28</v>
      </c>
      <c r="N316" s="1395">
        <f t="shared" si="31"/>
        <v>2.8</v>
      </c>
      <c r="O316" t="str">
        <f t="shared" si="32"/>
        <v/>
      </c>
    </row>
    <row r="317" spans="9:15" x14ac:dyDescent="0.55000000000000004">
      <c r="I317" s="1394">
        <f t="shared" si="33"/>
        <v>0</v>
      </c>
      <c r="J317" s="1392">
        <f t="shared" si="34"/>
        <v>31.500000000000178</v>
      </c>
      <c r="K317" s="1391">
        <f>(J317*h01_MdeMgmt!$F$8)+1+$Q$126</f>
        <v>2.8375000000000101</v>
      </c>
      <c r="L317" s="1395">
        <f t="shared" si="29"/>
        <v>28.375000000000099</v>
      </c>
      <c r="M317" s="1395">
        <f t="shared" si="30"/>
        <v>28</v>
      </c>
      <c r="N317" s="1395">
        <f t="shared" si="31"/>
        <v>2.8</v>
      </c>
      <c r="O317" t="str">
        <f t="shared" si="32"/>
        <v/>
      </c>
    </row>
    <row r="318" spans="9:15" x14ac:dyDescent="0.55000000000000004">
      <c r="I318" s="1394">
        <f t="shared" si="33"/>
        <v>0</v>
      </c>
      <c r="J318" s="1392">
        <f t="shared" si="34"/>
        <v>31.600000000000179</v>
      </c>
      <c r="K318" s="1391">
        <f>(J318*h01_MdeMgmt!$F$8)+1+$Q$126</f>
        <v>2.8433333333333435</v>
      </c>
      <c r="L318" s="1395">
        <f t="shared" si="29"/>
        <v>28.433333333333437</v>
      </c>
      <c r="M318" s="1395">
        <f t="shared" si="30"/>
        <v>28</v>
      </c>
      <c r="N318" s="1395">
        <f t="shared" si="31"/>
        <v>2.8</v>
      </c>
      <c r="O318" t="str">
        <f t="shared" si="32"/>
        <v/>
      </c>
    </row>
    <row r="319" spans="9:15" x14ac:dyDescent="0.55000000000000004">
      <c r="I319" s="1394">
        <f t="shared" si="33"/>
        <v>0</v>
      </c>
      <c r="J319" s="1392">
        <f t="shared" si="34"/>
        <v>31.70000000000018</v>
      </c>
      <c r="K319" s="1391">
        <f>(J319*h01_MdeMgmt!$F$8)+1+$Q$126</f>
        <v>2.8491666666666773</v>
      </c>
      <c r="L319" s="1395">
        <f t="shared" si="29"/>
        <v>28.491666666666774</v>
      </c>
      <c r="M319" s="1395">
        <f t="shared" si="30"/>
        <v>28</v>
      </c>
      <c r="N319" s="1395">
        <f t="shared" si="31"/>
        <v>2.8</v>
      </c>
      <c r="O319" t="str">
        <f t="shared" si="32"/>
        <v/>
      </c>
    </row>
    <row r="320" spans="9:15" x14ac:dyDescent="0.55000000000000004">
      <c r="I320" s="1394">
        <f t="shared" si="33"/>
        <v>0</v>
      </c>
      <c r="J320" s="1392">
        <f t="shared" si="34"/>
        <v>31.800000000000182</v>
      </c>
      <c r="K320" s="1391">
        <f>(J320*h01_MdeMgmt!$F$8)+1+$Q$126</f>
        <v>2.8550000000000106</v>
      </c>
      <c r="L320" s="1395">
        <f t="shared" si="29"/>
        <v>28.550000000000107</v>
      </c>
      <c r="M320" s="1395">
        <f t="shared" si="30"/>
        <v>28</v>
      </c>
      <c r="N320" s="1395">
        <f t="shared" si="31"/>
        <v>2.8</v>
      </c>
      <c r="O320" t="str">
        <f t="shared" si="32"/>
        <v/>
      </c>
    </row>
    <row r="321" spans="9:15" x14ac:dyDescent="0.55000000000000004">
      <c r="I321" s="1394">
        <f t="shared" si="33"/>
        <v>0</v>
      </c>
      <c r="J321" s="1392">
        <f t="shared" si="34"/>
        <v>31.900000000000183</v>
      </c>
      <c r="K321" s="1391">
        <f>(J321*h01_MdeMgmt!$F$8)+1+$Q$126</f>
        <v>2.860833333333344</v>
      </c>
      <c r="L321" s="1395">
        <f t="shared" si="29"/>
        <v>28.608333333333441</v>
      </c>
      <c r="M321" s="1395">
        <f t="shared" si="30"/>
        <v>28</v>
      </c>
      <c r="N321" s="1395">
        <f t="shared" si="31"/>
        <v>2.8</v>
      </c>
      <c r="O321" t="str">
        <f t="shared" si="32"/>
        <v/>
      </c>
    </row>
    <row r="322" spans="9:15" x14ac:dyDescent="0.55000000000000004">
      <c r="I322" s="1394">
        <f t="shared" si="33"/>
        <v>0</v>
      </c>
      <c r="J322" s="1392">
        <f t="shared" si="34"/>
        <v>32.000000000000185</v>
      </c>
      <c r="K322" s="1391">
        <f>(J322*h01_MdeMgmt!$F$8)+1+$Q$126</f>
        <v>2.8666666666666778</v>
      </c>
      <c r="L322" s="1395">
        <f t="shared" si="29"/>
        <v>28.666666666666778</v>
      </c>
      <c r="M322" s="1395">
        <f t="shared" si="30"/>
        <v>28</v>
      </c>
      <c r="N322" s="1395">
        <f t="shared" si="31"/>
        <v>2.8</v>
      </c>
      <c r="O322" t="str">
        <f t="shared" si="32"/>
        <v/>
      </c>
    </row>
    <row r="323" spans="9:15" x14ac:dyDescent="0.55000000000000004">
      <c r="I323" s="1394">
        <f t="shared" si="33"/>
        <v>0</v>
      </c>
      <c r="J323" s="1392">
        <f t="shared" si="34"/>
        <v>32.100000000000186</v>
      </c>
      <c r="K323" s="1391">
        <f>(J323*h01_MdeMgmt!$F$8)+1+$Q$126</f>
        <v>2.8725000000000112</v>
      </c>
      <c r="L323" s="1395">
        <f t="shared" ref="L323:L386" si="35">K323*10</f>
        <v>28.725000000000112</v>
      </c>
      <c r="M323" s="1395">
        <f t="shared" ref="M323:M386" si="36">INT(L323)</f>
        <v>28</v>
      </c>
      <c r="N323" s="1395">
        <f t="shared" ref="N323:N386" si="37">M323/10</f>
        <v>2.8</v>
      </c>
      <c r="O323" t="str">
        <f t="shared" ref="O323:O386" si="38">IF(INT(N323)=N323,N323,"")</f>
        <v/>
      </c>
    </row>
    <row r="324" spans="9:15" x14ac:dyDescent="0.55000000000000004">
      <c r="I324" s="1394">
        <f t="shared" ref="I324:I387" si="39">INT(H324)</f>
        <v>0</v>
      </c>
      <c r="J324" s="1392">
        <f t="shared" si="34"/>
        <v>32.200000000000188</v>
      </c>
      <c r="K324" s="1391">
        <f>(J324*h01_MdeMgmt!$F$8)+1+$Q$126</f>
        <v>2.8783333333333445</v>
      </c>
      <c r="L324" s="1395">
        <f t="shared" si="35"/>
        <v>28.783333333333445</v>
      </c>
      <c r="M324" s="1395">
        <f t="shared" si="36"/>
        <v>28</v>
      </c>
      <c r="N324" s="1395">
        <f t="shared" si="37"/>
        <v>2.8</v>
      </c>
      <c r="O324" t="str">
        <f t="shared" si="38"/>
        <v/>
      </c>
    </row>
    <row r="325" spans="9:15" x14ac:dyDescent="0.55000000000000004">
      <c r="I325" s="1394">
        <f t="shared" si="39"/>
        <v>0</v>
      </c>
      <c r="J325" s="1392">
        <f t="shared" ref="J325:J361" si="40">J324+$J$3</f>
        <v>32.300000000000189</v>
      </c>
      <c r="K325" s="1391">
        <f>(J325*h01_MdeMgmt!$F$8)+1+$Q$126</f>
        <v>2.8841666666666779</v>
      </c>
      <c r="L325" s="1395">
        <f t="shared" si="35"/>
        <v>28.841666666666779</v>
      </c>
      <c r="M325" s="1395">
        <f t="shared" si="36"/>
        <v>28</v>
      </c>
      <c r="N325" s="1395">
        <f t="shared" si="37"/>
        <v>2.8</v>
      </c>
      <c r="O325" t="str">
        <f t="shared" si="38"/>
        <v/>
      </c>
    </row>
    <row r="326" spans="9:15" x14ac:dyDescent="0.55000000000000004">
      <c r="I326" s="1394">
        <f t="shared" si="39"/>
        <v>0</v>
      </c>
      <c r="J326" s="1392">
        <f t="shared" si="40"/>
        <v>32.40000000000019</v>
      </c>
      <c r="K326" s="1391">
        <f>(J326*h01_MdeMgmt!$F$8)+1+$Q$126</f>
        <v>2.8900000000000112</v>
      </c>
      <c r="L326" s="1395">
        <f t="shared" si="35"/>
        <v>28.900000000000112</v>
      </c>
      <c r="M326" s="1395">
        <f t="shared" si="36"/>
        <v>28</v>
      </c>
      <c r="N326" s="1395">
        <f t="shared" si="37"/>
        <v>2.8</v>
      </c>
      <c r="O326" t="str">
        <f t="shared" si="38"/>
        <v/>
      </c>
    </row>
    <row r="327" spans="9:15" x14ac:dyDescent="0.55000000000000004">
      <c r="I327" s="1394">
        <f t="shared" si="39"/>
        <v>0</v>
      </c>
      <c r="J327" s="1392">
        <f t="shared" si="40"/>
        <v>32.500000000000192</v>
      </c>
      <c r="K327" s="1391">
        <f>(J327*h01_MdeMgmt!$F$8)+1+$Q$126</f>
        <v>2.8958333333333446</v>
      </c>
      <c r="L327" s="1395">
        <f t="shared" si="35"/>
        <v>28.958333333333446</v>
      </c>
      <c r="M327" s="1395">
        <f t="shared" si="36"/>
        <v>28</v>
      </c>
      <c r="N327" s="1395">
        <f t="shared" si="37"/>
        <v>2.8</v>
      </c>
      <c r="O327" t="str">
        <f t="shared" si="38"/>
        <v/>
      </c>
    </row>
    <row r="328" spans="9:15" x14ac:dyDescent="0.55000000000000004">
      <c r="I328" s="1394">
        <f t="shared" si="39"/>
        <v>0</v>
      </c>
      <c r="J328" s="1392">
        <f t="shared" si="40"/>
        <v>32.600000000000193</v>
      </c>
      <c r="K328" s="1391">
        <f>(J328*h01_MdeMgmt!$F$8)+1+$Q$126</f>
        <v>2.9016666666666779</v>
      </c>
      <c r="L328" s="1395">
        <f t="shared" si="35"/>
        <v>29.016666666666779</v>
      </c>
      <c r="M328" s="1395">
        <f t="shared" si="36"/>
        <v>29</v>
      </c>
      <c r="N328" s="1395">
        <f t="shared" si="37"/>
        <v>2.9</v>
      </c>
      <c r="O328" t="str">
        <f t="shared" si="38"/>
        <v/>
      </c>
    </row>
    <row r="329" spans="9:15" x14ac:dyDescent="0.55000000000000004">
      <c r="I329" s="1394">
        <f t="shared" si="39"/>
        <v>0</v>
      </c>
      <c r="J329" s="1392">
        <f t="shared" si="40"/>
        <v>32.700000000000195</v>
      </c>
      <c r="K329" s="1391">
        <f>(J329*h01_MdeMgmt!$F$8)+1+$Q$126</f>
        <v>2.9075000000000113</v>
      </c>
      <c r="L329" s="1395">
        <f t="shared" si="35"/>
        <v>29.075000000000113</v>
      </c>
      <c r="M329" s="1395">
        <f t="shared" si="36"/>
        <v>29</v>
      </c>
      <c r="N329" s="1395">
        <f t="shared" si="37"/>
        <v>2.9</v>
      </c>
      <c r="O329" t="str">
        <f t="shared" si="38"/>
        <v/>
      </c>
    </row>
    <row r="330" spans="9:15" x14ac:dyDescent="0.55000000000000004">
      <c r="I330" s="1394">
        <f t="shared" si="39"/>
        <v>0</v>
      </c>
      <c r="J330" s="1392">
        <f t="shared" si="40"/>
        <v>32.800000000000196</v>
      </c>
      <c r="K330" s="1391">
        <f>(J330*h01_MdeMgmt!$F$8)+1+$Q$126</f>
        <v>2.9133333333333447</v>
      </c>
      <c r="L330" s="1395">
        <f t="shared" si="35"/>
        <v>29.133333333333447</v>
      </c>
      <c r="M330" s="1395">
        <f t="shared" si="36"/>
        <v>29</v>
      </c>
      <c r="N330" s="1395">
        <f t="shared" si="37"/>
        <v>2.9</v>
      </c>
      <c r="O330" t="str">
        <f t="shared" si="38"/>
        <v/>
      </c>
    </row>
    <row r="331" spans="9:15" x14ac:dyDescent="0.55000000000000004">
      <c r="I331" s="1394">
        <f t="shared" si="39"/>
        <v>0</v>
      </c>
      <c r="J331" s="1392">
        <f t="shared" si="40"/>
        <v>32.900000000000198</v>
      </c>
      <c r="K331" s="1391">
        <f>(J331*h01_MdeMgmt!$F$8)+1+$Q$126</f>
        <v>2.919166666666678</v>
      </c>
      <c r="L331" s="1395">
        <f t="shared" si="35"/>
        <v>29.19166666666678</v>
      </c>
      <c r="M331" s="1395">
        <f t="shared" si="36"/>
        <v>29</v>
      </c>
      <c r="N331" s="1395">
        <f t="shared" si="37"/>
        <v>2.9</v>
      </c>
      <c r="O331" t="str">
        <f t="shared" si="38"/>
        <v/>
      </c>
    </row>
    <row r="332" spans="9:15" x14ac:dyDescent="0.55000000000000004">
      <c r="I332" s="1394">
        <f t="shared" si="39"/>
        <v>0</v>
      </c>
      <c r="J332" s="1392">
        <f t="shared" si="40"/>
        <v>33.000000000000199</v>
      </c>
      <c r="K332" s="1391">
        <f>(J332*h01_MdeMgmt!$F$8)+1+$Q$126</f>
        <v>2.9250000000000114</v>
      </c>
      <c r="L332" s="1395">
        <f t="shared" si="35"/>
        <v>29.250000000000114</v>
      </c>
      <c r="M332" s="1395">
        <f t="shared" si="36"/>
        <v>29</v>
      </c>
      <c r="N332" s="1395">
        <f t="shared" si="37"/>
        <v>2.9</v>
      </c>
      <c r="O332" t="str">
        <f t="shared" si="38"/>
        <v/>
      </c>
    </row>
    <row r="333" spans="9:15" x14ac:dyDescent="0.55000000000000004">
      <c r="I333" s="1394">
        <f t="shared" si="39"/>
        <v>0</v>
      </c>
      <c r="J333" s="1392">
        <f t="shared" si="40"/>
        <v>33.1000000000002</v>
      </c>
      <c r="K333" s="1391">
        <f>(J333*h01_MdeMgmt!$F$8)+1+$Q$126</f>
        <v>2.9308333333333447</v>
      </c>
      <c r="L333" s="1395">
        <f t="shared" si="35"/>
        <v>29.308333333333447</v>
      </c>
      <c r="M333" s="1395">
        <f t="shared" si="36"/>
        <v>29</v>
      </c>
      <c r="N333" s="1395">
        <f t="shared" si="37"/>
        <v>2.9</v>
      </c>
      <c r="O333" t="str">
        <f t="shared" si="38"/>
        <v/>
      </c>
    </row>
    <row r="334" spans="9:15" x14ac:dyDescent="0.55000000000000004">
      <c r="I334" s="1394">
        <f t="shared" si="39"/>
        <v>0</v>
      </c>
      <c r="J334" s="1392">
        <f t="shared" si="40"/>
        <v>33.200000000000202</v>
      </c>
      <c r="K334" s="1391">
        <f>(J334*h01_MdeMgmt!$F$8)+1+$Q$126</f>
        <v>2.9366666666666785</v>
      </c>
      <c r="L334" s="1395">
        <f t="shared" si="35"/>
        <v>29.366666666666784</v>
      </c>
      <c r="M334" s="1395">
        <f t="shared" si="36"/>
        <v>29</v>
      </c>
      <c r="N334" s="1395">
        <f t="shared" si="37"/>
        <v>2.9</v>
      </c>
      <c r="O334" t="str">
        <f t="shared" si="38"/>
        <v/>
      </c>
    </row>
    <row r="335" spans="9:15" x14ac:dyDescent="0.55000000000000004">
      <c r="I335" s="1394">
        <f t="shared" si="39"/>
        <v>0</v>
      </c>
      <c r="J335" s="1392">
        <f t="shared" si="40"/>
        <v>33.300000000000203</v>
      </c>
      <c r="K335" s="1391">
        <f>(J335*h01_MdeMgmt!$F$8)+1+$Q$126</f>
        <v>2.9425000000000119</v>
      </c>
      <c r="L335" s="1395">
        <f t="shared" si="35"/>
        <v>29.425000000000118</v>
      </c>
      <c r="M335" s="1395">
        <f t="shared" si="36"/>
        <v>29</v>
      </c>
      <c r="N335" s="1395">
        <f t="shared" si="37"/>
        <v>2.9</v>
      </c>
      <c r="O335" t="str">
        <f t="shared" si="38"/>
        <v/>
      </c>
    </row>
    <row r="336" spans="9:15" x14ac:dyDescent="0.55000000000000004">
      <c r="I336" s="1394">
        <f t="shared" si="39"/>
        <v>0</v>
      </c>
      <c r="J336" s="1392">
        <f t="shared" si="40"/>
        <v>33.400000000000205</v>
      </c>
      <c r="K336" s="1391">
        <f>(J336*h01_MdeMgmt!$F$8)+1+$Q$126</f>
        <v>2.9483333333333452</v>
      </c>
      <c r="L336" s="1395">
        <f t="shared" si="35"/>
        <v>29.483333333333452</v>
      </c>
      <c r="M336" s="1395">
        <f t="shared" si="36"/>
        <v>29</v>
      </c>
      <c r="N336" s="1395">
        <f t="shared" si="37"/>
        <v>2.9</v>
      </c>
      <c r="O336" t="str">
        <f t="shared" si="38"/>
        <v/>
      </c>
    </row>
    <row r="337" spans="9:15" x14ac:dyDescent="0.55000000000000004">
      <c r="I337" s="1394">
        <f t="shared" si="39"/>
        <v>0</v>
      </c>
      <c r="J337" s="1392">
        <f t="shared" si="40"/>
        <v>33.500000000000206</v>
      </c>
      <c r="K337" s="1391">
        <f>(J337*h01_MdeMgmt!$F$8)+1+$Q$126</f>
        <v>2.954166666666679</v>
      </c>
      <c r="L337" s="1395">
        <f t="shared" si="35"/>
        <v>29.541666666666792</v>
      </c>
      <c r="M337" s="1395">
        <f t="shared" si="36"/>
        <v>29</v>
      </c>
      <c r="N337" s="1395">
        <f t="shared" si="37"/>
        <v>2.9</v>
      </c>
      <c r="O337" t="str">
        <f t="shared" si="38"/>
        <v/>
      </c>
    </row>
    <row r="338" spans="9:15" x14ac:dyDescent="0.55000000000000004">
      <c r="I338" s="1394">
        <f t="shared" si="39"/>
        <v>0</v>
      </c>
      <c r="J338" s="1392">
        <f t="shared" si="40"/>
        <v>33.600000000000207</v>
      </c>
      <c r="K338" s="1391">
        <f>(J338*h01_MdeMgmt!$F$8)+1+$Q$126</f>
        <v>2.9600000000000124</v>
      </c>
      <c r="L338" s="1395">
        <f t="shared" si="35"/>
        <v>29.600000000000122</v>
      </c>
      <c r="M338" s="1395">
        <f t="shared" si="36"/>
        <v>29</v>
      </c>
      <c r="N338" s="1395">
        <f t="shared" si="37"/>
        <v>2.9</v>
      </c>
      <c r="O338" t="str">
        <f t="shared" si="38"/>
        <v/>
      </c>
    </row>
    <row r="339" spans="9:15" x14ac:dyDescent="0.55000000000000004">
      <c r="I339" s="1394">
        <f t="shared" si="39"/>
        <v>0</v>
      </c>
      <c r="J339" s="1392">
        <f t="shared" si="40"/>
        <v>33.700000000000209</v>
      </c>
      <c r="K339" s="1391">
        <f>(J339*h01_MdeMgmt!$F$8)+1+$Q$126</f>
        <v>2.9658333333333458</v>
      </c>
      <c r="L339" s="1395">
        <f t="shared" si="35"/>
        <v>29.658333333333459</v>
      </c>
      <c r="M339" s="1395">
        <f t="shared" si="36"/>
        <v>29</v>
      </c>
      <c r="N339" s="1395">
        <f t="shared" si="37"/>
        <v>2.9</v>
      </c>
      <c r="O339" t="str">
        <f t="shared" si="38"/>
        <v/>
      </c>
    </row>
    <row r="340" spans="9:15" x14ac:dyDescent="0.55000000000000004">
      <c r="I340" s="1394">
        <f t="shared" si="39"/>
        <v>0</v>
      </c>
      <c r="J340" s="1392">
        <f t="shared" si="40"/>
        <v>33.80000000000021</v>
      </c>
      <c r="K340" s="1391">
        <f>(J340*h01_MdeMgmt!$F$8)+1+$Q$126</f>
        <v>2.9716666666666791</v>
      </c>
      <c r="L340" s="1395">
        <f t="shared" si="35"/>
        <v>29.716666666666789</v>
      </c>
      <c r="M340" s="1395">
        <f t="shared" si="36"/>
        <v>29</v>
      </c>
      <c r="N340" s="1395">
        <f t="shared" si="37"/>
        <v>2.9</v>
      </c>
      <c r="O340" t="str">
        <f t="shared" si="38"/>
        <v/>
      </c>
    </row>
    <row r="341" spans="9:15" x14ac:dyDescent="0.55000000000000004">
      <c r="I341" s="1394">
        <f t="shared" si="39"/>
        <v>0</v>
      </c>
      <c r="J341" s="1392">
        <f t="shared" si="40"/>
        <v>33.900000000000212</v>
      </c>
      <c r="K341" s="1391">
        <f>(J341*h01_MdeMgmt!$F$8)+1+$Q$126</f>
        <v>2.9775000000000125</v>
      </c>
      <c r="L341" s="1395">
        <f t="shared" si="35"/>
        <v>29.775000000000126</v>
      </c>
      <c r="M341" s="1395">
        <f t="shared" si="36"/>
        <v>29</v>
      </c>
      <c r="N341" s="1395">
        <f t="shared" si="37"/>
        <v>2.9</v>
      </c>
      <c r="O341" t="str">
        <f t="shared" si="38"/>
        <v/>
      </c>
    </row>
    <row r="342" spans="9:15" x14ac:dyDescent="0.55000000000000004">
      <c r="I342" s="1394">
        <f t="shared" si="39"/>
        <v>0</v>
      </c>
      <c r="J342" s="1392">
        <f t="shared" si="40"/>
        <v>34.000000000000213</v>
      </c>
      <c r="K342" s="1391">
        <f>(J342*h01_MdeMgmt!$F$8)+1+$Q$126</f>
        <v>2.9833333333333458</v>
      </c>
      <c r="L342" s="1395">
        <f t="shared" si="35"/>
        <v>29.833333333333456</v>
      </c>
      <c r="M342" s="1395">
        <f t="shared" si="36"/>
        <v>29</v>
      </c>
      <c r="N342" s="1395">
        <f t="shared" si="37"/>
        <v>2.9</v>
      </c>
      <c r="O342" t="str">
        <f t="shared" si="38"/>
        <v/>
      </c>
    </row>
    <row r="343" spans="9:15" x14ac:dyDescent="0.55000000000000004">
      <c r="I343" s="1394">
        <f t="shared" si="39"/>
        <v>0</v>
      </c>
      <c r="J343" s="1392">
        <f t="shared" si="40"/>
        <v>34.100000000000215</v>
      </c>
      <c r="K343" s="1391">
        <f>(J343*h01_MdeMgmt!$F$8)+1+$Q$126</f>
        <v>2.9891666666666792</v>
      </c>
      <c r="L343" s="1395">
        <f t="shared" si="35"/>
        <v>29.891666666666794</v>
      </c>
      <c r="M343" s="1395">
        <f t="shared" si="36"/>
        <v>29</v>
      </c>
      <c r="N343" s="1395">
        <f t="shared" si="37"/>
        <v>2.9</v>
      </c>
      <c r="O343" t="str">
        <f t="shared" si="38"/>
        <v/>
      </c>
    </row>
    <row r="344" spans="9:15" x14ac:dyDescent="0.55000000000000004">
      <c r="I344" s="1394">
        <f t="shared" si="39"/>
        <v>0</v>
      </c>
      <c r="J344" s="1392">
        <f t="shared" si="40"/>
        <v>34.200000000000216</v>
      </c>
      <c r="K344" s="1391">
        <f>(J344*h01_MdeMgmt!$F$8)+1+$Q$126</f>
        <v>2.9950000000000125</v>
      </c>
      <c r="L344" s="1395">
        <f t="shared" si="35"/>
        <v>29.950000000000124</v>
      </c>
      <c r="M344" s="1395">
        <f t="shared" si="36"/>
        <v>29</v>
      </c>
      <c r="N344" s="1395">
        <f t="shared" si="37"/>
        <v>2.9</v>
      </c>
      <c r="O344" t="str">
        <f t="shared" si="38"/>
        <v/>
      </c>
    </row>
    <row r="345" spans="9:15" x14ac:dyDescent="0.55000000000000004">
      <c r="I345" s="1394">
        <f t="shared" si="39"/>
        <v>0</v>
      </c>
      <c r="J345" s="1392">
        <f t="shared" si="40"/>
        <v>34.300000000000217</v>
      </c>
      <c r="K345" s="1391">
        <f>(J345*h01_MdeMgmt!$F$8)+1+$Q$126</f>
        <v>3.0008333333333459</v>
      </c>
      <c r="L345" s="1395">
        <f t="shared" si="35"/>
        <v>30.008333333333461</v>
      </c>
      <c r="M345" s="1395">
        <f t="shared" si="36"/>
        <v>30</v>
      </c>
      <c r="N345" s="1395">
        <f t="shared" si="37"/>
        <v>3</v>
      </c>
      <c r="O345">
        <f t="shared" si="38"/>
        <v>3</v>
      </c>
    </row>
    <row r="346" spans="9:15" x14ac:dyDescent="0.55000000000000004">
      <c r="I346" s="1394">
        <f t="shared" si="39"/>
        <v>0</v>
      </c>
      <c r="J346" s="1392">
        <f t="shared" si="40"/>
        <v>34.400000000000219</v>
      </c>
      <c r="K346" s="1391">
        <f>(J346*h01_MdeMgmt!$F$8)+1+$Q$126</f>
        <v>3.0066666666666793</v>
      </c>
      <c r="L346" s="1395">
        <f t="shared" si="35"/>
        <v>30.066666666666791</v>
      </c>
      <c r="M346" s="1395">
        <f t="shared" si="36"/>
        <v>30</v>
      </c>
      <c r="N346" s="1395">
        <f t="shared" si="37"/>
        <v>3</v>
      </c>
      <c r="O346">
        <f t="shared" si="38"/>
        <v>3</v>
      </c>
    </row>
    <row r="347" spans="9:15" x14ac:dyDescent="0.55000000000000004">
      <c r="I347" s="1394">
        <f t="shared" si="39"/>
        <v>0</v>
      </c>
      <c r="J347" s="1392">
        <f t="shared" si="40"/>
        <v>34.50000000000022</v>
      </c>
      <c r="K347" s="1391">
        <f>(J347*h01_MdeMgmt!$F$8)+1+$Q$126</f>
        <v>3.0125000000000131</v>
      </c>
      <c r="L347" s="1395">
        <f t="shared" si="35"/>
        <v>30.125000000000131</v>
      </c>
      <c r="M347" s="1395">
        <f t="shared" si="36"/>
        <v>30</v>
      </c>
      <c r="N347" s="1395">
        <f t="shared" si="37"/>
        <v>3</v>
      </c>
      <c r="O347">
        <f t="shared" si="38"/>
        <v>3</v>
      </c>
    </row>
    <row r="348" spans="9:15" x14ac:dyDescent="0.55000000000000004">
      <c r="I348" s="1394">
        <f t="shared" si="39"/>
        <v>0</v>
      </c>
      <c r="J348" s="1392">
        <f t="shared" si="40"/>
        <v>34.600000000000222</v>
      </c>
      <c r="K348" s="1391">
        <f>(J348*h01_MdeMgmt!$F$8)+1+$Q$126</f>
        <v>3.0183333333333464</v>
      </c>
      <c r="L348" s="1395">
        <f t="shared" si="35"/>
        <v>30.183333333333465</v>
      </c>
      <c r="M348" s="1395">
        <f t="shared" si="36"/>
        <v>30</v>
      </c>
      <c r="N348" s="1395">
        <f t="shared" si="37"/>
        <v>3</v>
      </c>
      <c r="O348">
        <f t="shared" si="38"/>
        <v>3</v>
      </c>
    </row>
    <row r="349" spans="9:15" x14ac:dyDescent="0.55000000000000004">
      <c r="I349" s="1394">
        <f t="shared" si="39"/>
        <v>0</v>
      </c>
      <c r="J349" s="1392">
        <f t="shared" si="40"/>
        <v>34.700000000000223</v>
      </c>
      <c r="K349" s="1391">
        <f>(J349*h01_MdeMgmt!$F$8)+1+$Q$126</f>
        <v>3.0241666666666798</v>
      </c>
      <c r="L349" s="1395">
        <f t="shared" si="35"/>
        <v>30.241666666666799</v>
      </c>
      <c r="M349" s="1395">
        <f t="shared" si="36"/>
        <v>30</v>
      </c>
      <c r="N349" s="1395">
        <f t="shared" si="37"/>
        <v>3</v>
      </c>
      <c r="O349">
        <f t="shared" si="38"/>
        <v>3</v>
      </c>
    </row>
    <row r="350" spans="9:15" x14ac:dyDescent="0.55000000000000004">
      <c r="I350" s="1394">
        <f t="shared" si="39"/>
        <v>0</v>
      </c>
      <c r="J350" s="1392">
        <f t="shared" si="40"/>
        <v>34.800000000000225</v>
      </c>
      <c r="K350" s="1391">
        <f>(J350*h01_MdeMgmt!$F$8)+1+$Q$126</f>
        <v>3.0300000000000131</v>
      </c>
      <c r="L350" s="1395">
        <f t="shared" si="35"/>
        <v>30.300000000000132</v>
      </c>
      <c r="M350" s="1395">
        <f t="shared" si="36"/>
        <v>30</v>
      </c>
      <c r="N350" s="1395">
        <f t="shared" si="37"/>
        <v>3</v>
      </c>
      <c r="O350">
        <f t="shared" si="38"/>
        <v>3</v>
      </c>
    </row>
    <row r="351" spans="9:15" x14ac:dyDescent="0.55000000000000004">
      <c r="I351" s="1394">
        <f t="shared" si="39"/>
        <v>0</v>
      </c>
      <c r="J351" s="1392">
        <f t="shared" si="40"/>
        <v>34.900000000000226</v>
      </c>
      <c r="K351" s="1391">
        <f>(J351*h01_MdeMgmt!$F$8)+1+$Q$126</f>
        <v>3.0358333333333465</v>
      </c>
      <c r="L351" s="1395">
        <f t="shared" si="35"/>
        <v>30.358333333333466</v>
      </c>
      <c r="M351" s="1395">
        <f t="shared" si="36"/>
        <v>30</v>
      </c>
      <c r="N351" s="1395">
        <f t="shared" si="37"/>
        <v>3</v>
      </c>
      <c r="O351">
        <f t="shared" si="38"/>
        <v>3</v>
      </c>
    </row>
    <row r="352" spans="9:15" x14ac:dyDescent="0.55000000000000004">
      <c r="I352" s="1394">
        <f t="shared" si="39"/>
        <v>0</v>
      </c>
      <c r="J352" s="1392">
        <f t="shared" si="40"/>
        <v>35.000000000000227</v>
      </c>
      <c r="K352" s="1391">
        <f>(J352*h01_MdeMgmt!$F$8)+1+$Q$126</f>
        <v>3.0416666666666798</v>
      </c>
      <c r="L352" s="1395">
        <f t="shared" si="35"/>
        <v>30.416666666666799</v>
      </c>
      <c r="M352" s="1395">
        <f t="shared" si="36"/>
        <v>30</v>
      </c>
      <c r="N352" s="1395">
        <f t="shared" si="37"/>
        <v>3</v>
      </c>
      <c r="O352">
        <f t="shared" si="38"/>
        <v>3</v>
      </c>
    </row>
    <row r="353" spans="9:15" x14ac:dyDescent="0.55000000000000004">
      <c r="I353" s="1394">
        <f t="shared" si="39"/>
        <v>0</v>
      </c>
      <c r="J353" s="1392">
        <f t="shared" si="40"/>
        <v>35.100000000000229</v>
      </c>
      <c r="K353" s="1391">
        <f>(J353*h01_MdeMgmt!$F$8)+1+$Q$126</f>
        <v>3.0475000000000132</v>
      </c>
      <c r="L353" s="1395">
        <f t="shared" si="35"/>
        <v>30.475000000000133</v>
      </c>
      <c r="M353" s="1395">
        <f t="shared" si="36"/>
        <v>30</v>
      </c>
      <c r="N353" s="1395">
        <f t="shared" si="37"/>
        <v>3</v>
      </c>
      <c r="O353">
        <f t="shared" si="38"/>
        <v>3</v>
      </c>
    </row>
    <row r="354" spans="9:15" x14ac:dyDescent="0.55000000000000004">
      <c r="I354" s="1394">
        <f t="shared" si="39"/>
        <v>0</v>
      </c>
      <c r="J354" s="1392">
        <f t="shared" si="40"/>
        <v>35.20000000000023</v>
      </c>
      <c r="K354" s="1391">
        <f>(J354*h01_MdeMgmt!$F$8)+1+$Q$126</f>
        <v>3.053333333333347</v>
      </c>
      <c r="L354" s="1395">
        <f t="shared" si="35"/>
        <v>30.53333333333347</v>
      </c>
      <c r="M354" s="1395">
        <f t="shared" si="36"/>
        <v>30</v>
      </c>
      <c r="N354" s="1395">
        <f t="shared" si="37"/>
        <v>3</v>
      </c>
      <c r="O354">
        <f t="shared" si="38"/>
        <v>3</v>
      </c>
    </row>
    <row r="355" spans="9:15" x14ac:dyDescent="0.55000000000000004">
      <c r="I355" s="1394">
        <f t="shared" si="39"/>
        <v>0</v>
      </c>
      <c r="J355" s="1392">
        <f t="shared" si="40"/>
        <v>35.300000000000232</v>
      </c>
      <c r="K355" s="1391">
        <f>(J355*h01_MdeMgmt!$F$8)+1+$Q$126</f>
        <v>3.0591666666666804</v>
      </c>
      <c r="L355" s="1395">
        <f t="shared" si="35"/>
        <v>30.591666666666804</v>
      </c>
      <c r="M355" s="1395">
        <f t="shared" si="36"/>
        <v>30</v>
      </c>
      <c r="N355" s="1395">
        <f t="shared" si="37"/>
        <v>3</v>
      </c>
      <c r="O355">
        <f t="shared" si="38"/>
        <v>3</v>
      </c>
    </row>
    <row r="356" spans="9:15" x14ac:dyDescent="0.55000000000000004">
      <c r="I356" s="1394">
        <f t="shared" si="39"/>
        <v>0</v>
      </c>
      <c r="J356" s="1392">
        <f t="shared" si="40"/>
        <v>35.400000000000233</v>
      </c>
      <c r="K356" s="1391">
        <f>(J356*h01_MdeMgmt!$F$8)+1+$Q$126</f>
        <v>3.0650000000000137</v>
      </c>
      <c r="L356" s="1395">
        <f t="shared" si="35"/>
        <v>30.650000000000137</v>
      </c>
      <c r="M356" s="1395">
        <f t="shared" si="36"/>
        <v>30</v>
      </c>
      <c r="N356" s="1395">
        <f t="shared" si="37"/>
        <v>3</v>
      </c>
      <c r="O356">
        <f t="shared" si="38"/>
        <v>3</v>
      </c>
    </row>
    <row r="357" spans="9:15" x14ac:dyDescent="0.55000000000000004">
      <c r="I357" s="1394">
        <f t="shared" si="39"/>
        <v>0</v>
      </c>
      <c r="J357" s="1392">
        <f t="shared" si="40"/>
        <v>35.500000000000234</v>
      </c>
      <c r="K357" s="1391">
        <f>(J357*h01_MdeMgmt!$F$8)+1+$Q$126</f>
        <v>3.0708333333333471</v>
      </c>
      <c r="L357" s="1395">
        <f t="shared" si="35"/>
        <v>30.708333333333471</v>
      </c>
      <c r="M357" s="1395">
        <f t="shared" si="36"/>
        <v>30</v>
      </c>
      <c r="N357" s="1395">
        <f t="shared" si="37"/>
        <v>3</v>
      </c>
      <c r="O357">
        <f t="shared" si="38"/>
        <v>3</v>
      </c>
    </row>
    <row r="358" spans="9:15" x14ac:dyDescent="0.55000000000000004">
      <c r="I358" s="1394">
        <f t="shared" si="39"/>
        <v>0</v>
      </c>
      <c r="J358" s="1392">
        <f t="shared" si="40"/>
        <v>35.600000000000236</v>
      </c>
      <c r="K358" s="1391">
        <f>(J358*h01_MdeMgmt!$F$8)+1+$Q$126</f>
        <v>3.0766666666666804</v>
      </c>
      <c r="L358" s="1395">
        <f t="shared" si="35"/>
        <v>30.766666666666804</v>
      </c>
      <c r="M358" s="1395">
        <f t="shared" si="36"/>
        <v>30</v>
      </c>
      <c r="N358" s="1395">
        <f t="shared" si="37"/>
        <v>3</v>
      </c>
      <c r="O358">
        <f t="shared" si="38"/>
        <v>3</v>
      </c>
    </row>
    <row r="359" spans="9:15" x14ac:dyDescent="0.55000000000000004">
      <c r="I359" s="1394">
        <f t="shared" si="39"/>
        <v>0</v>
      </c>
      <c r="J359" s="1392">
        <f t="shared" si="40"/>
        <v>35.700000000000237</v>
      </c>
      <c r="K359" s="1391">
        <f>(J359*h01_MdeMgmt!$F$8)+1+$Q$126</f>
        <v>3.0825000000000138</v>
      </c>
      <c r="L359" s="1395">
        <f t="shared" si="35"/>
        <v>30.825000000000138</v>
      </c>
      <c r="M359" s="1395">
        <f t="shared" si="36"/>
        <v>30</v>
      </c>
      <c r="N359" s="1395">
        <f t="shared" si="37"/>
        <v>3</v>
      </c>
      <c r="O359">
        <f t="shared" si="38"/>
        <v>3</v>
      </c>
    </row>
    <row r="360" spans="9:15" x14ac:dyDescent="0.55000000000000004">
      <c r="I360" s="1394">
        <f t="shared" si="39"/>
        <v>0</v>
      </c>
      <c r="J360" s="1392">
        <f t="shared" si="40"/>
        <v>35.800000000000239</v>
      </c>
      <c r="K360" s="1391">
        <f>(J360*h01_MdeMgmt!$F$8)+1+$Q$126</f>
        <v>3.0883333333333471</v>
      </c>
      <c r="L360" s="1395">
        <f t="shared" si="35"/>
        <v>30.883333333333471</v>
      </c>
      <c r="M360" s="1395">
        <f t="shared" si="36"/>
        <v>30</v>
      </c>
      <c r="N360" s="1395">
        <f t="shared" si="37"/>
        <v>3</v>
      </c>
      <c r="O360">
        <f t="shared" si="38"/>
        <v>3</v>
      </c>
    </row>
    <row r="361" spans="9:15" x14ac:dyDescent="0.55000000000000004">
      <c r="I361" s="1394">
        <f t="shared" si="39"/>
        <v>0</v>
      </c>
      <c r="J361" s="1392">
        <f t="shared" si="40"/>
        <v>35.90000000000024</v>
      </c>
      <c r="K361" s="1391">
        <f>(J361*h01_MdeMgmt!$F$8)+1+$Q$126</f>
        <v>3.0941666666666805</v>
      </c>
      <c r="L361" s="1395">
        <f t="shared" si="35"/>
        <v>30.941666666666805</v>
      </c>
      <c r="M361" s="1395">
        <f t="shared" si="36"/>
        <v>30</v>
      </c>
      <c r="N361" s="1395">
        <f t="shared" si="37"/>
        <v>3</v>
      </c>
      <c r="O361">
        <f t="shared" si="38"/>
        <v>3</v>
      </c>
    </row>
    <row r="362" spans="9:15" x14ac:dyDescent="0.55000000000000004">
      <c r="I362" s="1394">
        <f t="shared" si="39"/>
        <v>0</v>
      </c>
      <c r="J362" s="1392">
        <f t="shared" ref="J362:J425" si="41">J361+$J$3</f>
        <v>36.000000000000242</v>
      </c>
      <c r="K362" s="1391">
        <f>(J362*h01_MdeMgmt!$F$8)+1+$Q$126</f>
        <v>3.1000000000000143</v>
      </c>
      <c r="L362" s="1395">
        <f t="shared" si="35"/>
        <v>31.000000000000142</v>
      </c>
      <c r="M362" s="1395">
        <f t="shared" si="36"/>
        <v>31</v>
      </c>
      <c r="N362" s="1395">
        <f t="shared" si="37"/>
        <v>3.1</v>
      </c>
      <c r="O362" t="str">
        <f t="shared" si="38"/>
        <v/>
      </c>
    </row>
    <row r="363" spans="9:15" x14ac:dyDescent="0.55000000000000004">
      <c r="I363" s="1394">
        <f t="shared" si="39"/>
        <v>0</v>
      </c>
      <c r="J363" s="1392">
        <f t="shared" si="41"/>
        <v>36.100000000000243</v>
      </c>
      <c r="K363" s="1391">
        <f>(J363*h01_MdeMgmt!$F$8)+1+$Q$126</f>
        <v>3.1058333333333477</v>
      </c>
      <c r="L363" s="1395">
        <f t="shared" si="35"/>
        <v>31.058333333333476</v>
      </c>
      <c r="M363" s="1395">
        <f t="shared" si="36"/>
        <v>31</v>
      </c>
      <c r="N363" s="1395">
        <f t="shared" si="37"/>
        <v>3.1</v>
      </c>
      <c r="O363" t="str">
        <f t="shared" si="38"/>
        <v/>
      </c>
    </row>
    <row r="364" spans="9:15" x14ac:dyDescent="0.55000000000000004">
      <c r="I364" s="1394">
        <f t="shared" si="39"/>
        <v>0</v>
      </c>
      <c r="J364" s="1392">
        <f t="shared" si="41"/>
        <v>36.200000000000244</v>
      </c>
      <c r="K364" s="1391">
        <f>(J364*h01_MdeMgmt!$F$8)+1+$Q$126</f>
        <v>3.111666666666681</v>
      </c>
      <c r="L364" s="1395">
        <f t="shared" si="35"/>
        <v>31.116666666666809</v>
      </c>
      <c r="M364" s="1395">
        <f t="shared" si="36"/>
        <v>31</v>
      </c>
      <c r="N364" s="1395">
        <f t="shared" si="37"/>
        <v>3.1</v>
      </c>
      <c r="O364" t="str">
        <f t="shared" si="38"/>
        <v/>
      </c>
    </row>
    <row r="365" spans="9:15" x14ac:dyDescent="0.55000000000000004">
      <c r="I365" s="1394">
        <f t="shared" si="39"/>
        <v>0</v>
      </c>
      <c r="J365" s="1392">
        <f t="shared" si="41"/>
        <v>36.300000000000246</v>
      </c>
      <c r="K365" s="1391">
        <f>(J365*h01_MdeMgmt!$F$8)+1+$Q$126</f>
        <v>3.1175000000000144</v>
      </c>
      <c r="L365" s="1395">
        <f t="shared" si="35"/>
        <v>31.175000000000143</v>
      </c>
      <c r="M365" s="1395">
        <f t="shared" si="36"/>
        <v>31</v>
      </c>
      <c r="N365" s="1395">
        <f t="shared" si="37"/>
        <v>3.1</v>
      </c>
      <c r="O365" t="str">
        <f t="shared" si="38"/>
        <v/>
      </c>
    </row>
    <row r="366" spans="9:15" x14ac:dyDescent="0.55000000000000004">
      <c r="I366" s="1394">
        <f t="shared" si="39"/>
        <v>0</v>
      </c>
      <c r="J366" s="1392">
        <f t="shared" si="41"/>
        <v>36.400000000000247</v>
      </c>
      <c r="K366" s="1391">
        <f>(J366*h01_MdeMgmt!$F$8)+1+$Q$126</f>
        <v>3.1233333333333477</v>
      </c>
      <c r="L366" s="1395">
        <f t="shared" si="35"/>
        <v>31.233333333333476</v>
      </c>
      <c r="M366" s="1395">
        <f t="shared" si="36"/>
        <v>31</v>
      </c>
      <c r="N366" s="1395">
        <f t="shared" si="37"/>
        <v>3.1</v>
      </c>
      <c r="O366" t="str">
        <f t="shared" si="38"/>
        <v/>
      </c>
    </row>
    <row r="367" spans="9:15" x14ac:dyDescent="0.55000000000000004">
      <c r="I367" s="1394">
        <f t="shared" si="39"/>
        <v>0</v>
      </c>
      <c r="J367" s="1392">
        <f t="shared" si="41"/>
        <v>36.500000000000249</v>
      </c>
      <c r="K367" s="1391">
        <f>(J367*h01_MdeMgmt!$F$8)+1+$Q$126</f>
        <v>3.1291666666666811</v>
      </c>
      <c r="L367" s="1395">
        <f t="shared" si="35"/>
        <v>31.29166666666681</v>
      </c>
      <c r="M367" s="1395">
        <f t="shared" si="36"/>
        <v>31</v>
      </c>
      <c r="N367" s="1395">
        <f t="shared" si="37"/>
        <v>3.1</v>
      </c>
      <c r="O367" t="str">
        <f t="shared" si="38"/>
        <v/>
      </c>
    </row>
    <row r="368" spans="9:15" x14ac:dyDescent="0.55000000000000004">
      <c r="I368" s="1394">
        <f t="shared" si="39"/>
        <v>0</v>
      </c>
      <c r="J368" s="1392">
        <f t="shared" si="41"/>
        <v>36.60000000000025</v>
      </c>
      <c r="K368" s="1391">
        <f>(J368*h01_MdeMgmt!$F$8)+1+$Q$126</f>
        <v>3.1350000000000144</v>
      </c>
      <c r="L368" s="1395">
        <f t="shared" si="35"/>
        <v>31.350000000000144</v>
      </c>
      <c r="M368" s="1395">
        <f t="shared" si="36"/>
        <v>31</v>
      </c>
      <c r="N368" s="1395">
        <f t="shared" si="37"/>
        <v>3.1</v>
      </c>
      <c r="O368" t="str">
        <f t="shared" si="38"/>
        <v/>
      </c>
    </row>
    <row r="369" spans="9:15" x14ac:dyDescent="0.55000000000000004">
      <c r="I369" s="1394">
        <f t="shared" si="39"/>
        <v>0</v>
      </c>
      <c r="J369" s="1392">
        <f t="shared" si="41"/>
        <v>36.700000000000252</v>
      </c>
      <c r="K369" s="1391">
        <f>(J369*h01_MdeMgmt!$F$8)+1+$Q$126</f>
        <v>3.1408333333333482</v>
      </c>
      <c r="L369" s="1395">
        <f t="shared" si="35"/>
        <v>31.408333333333481</v>
      </c>
      <c r="M369" s="1395">
        <f t="shared" si="36"/>
        <v>31</v>
      </c>
      <c r="N369" s="1395">
        <f t="shared" si="37"/>
        <v>3.1</v>
      </c>
      <c r="O369" t="str">
        <f t="shared" si="38"/>
        <v/>
      </c>
    </row>
    <row r="370" spans="9:15" x14ac:dyDescent="0.55000000000000004">
      <c r="I370" s="1394">
        <f t="shared" si="39"/>
        <v>0</v>
      </c>
      <c r="J370" s="1392">
        <f t="shared" si="41"/>
        <v>36.800000000000253</v>
      </c>
      <c r="K370" s="1391">
        <f>(J370*h01_MdeMgmt!$F$8)+1+$Q$126</f>
        <v>3.1466666666666816</v>
      </c>
      <c r="L370" s="1395">
        <f t="shared" si="35"/>
        <v>31.466666666666818</v>
      </c>
      <c r="M370" s="1395">
        <f t="shared" si="36"/>
        <v>31</v>
      </c>
      <c r="N370" s="1395">
        <f t="shared" si="37"/>
        <v>3.1</v>
      </c>
      <c r="O370" t="str">
        <f t="shared" si="38"/>
        <v/>
      </c>
    </row>
    <row r="371" spans="9:15" x14ac:dyDescent="0.55000000000000004">
      <c r="I371" s="1394">
        <f t="shared" si="39"/>
        <v>0</v>
      </c>
      <c r="J371" s="1392">
        <f t="shared" si="41"/>
        <v>36.900000000000254</v>
      </c>
      <c r="K371" s="1391">
        <f>(J371*h01_MdeMgmt!$F$8)+1+$Q$126</f>
        <v>3.152500000000015</v>
      </c>
      <c r="L371" s="1395">
        <f t="shared" si="35"/>
        <v>31.525000000000148</v>
      </c>
      <c r="M371" s="1395">
        <f t="shared" si="36"/>
        <v>31</v>
      </c>
      <c r="N371" s="1395">
        <f t="shared" si="37"/>
        <v>3.1</v>
      </c>
      <c r="O371" t="str">
        <f t="shared" si="38"/>
        <v/>
      </c>
    </row>
    <row r="372" spans="9:15" x14ac:dyDescent="0.55000000000000004">
      <c r="I372" s="1394">
        <f t="shared" si="39"/>
        <v>0</v>
      </c>
      <c r="J372" s="1392">
        <f t="shared" si="41"/>
        <v>37.000000000000256</v>
      </c>
      <c r="K372" s="1391">
        <f>(J372*h01_MdeMgmt!$F$8)+1+$Q$126</f>
        <v>3.1583333333333483</v>
      </c>
      <c r="L372" s="1395">
        <f t="shared" si="35"/>
        <v>31.583333333333485</v>
      </c>
      <c r="M372" s="1395">
        <f t="shared" si="36"/>
        <v>31</v>
      </c>
      <c r="N372" s="1395">
        <f t="shared" si="37"/>
        <v>3.1</v>
      </c>
      <c r="O372" t="str">
        <f t="shared" si="38"/>
        <v/>
      </c>
    </row>
    <row r="373" spans="9:15" x14ac:dyDescent="0.55000000000000004">
      <c r="I373" s="1394">
        <f t="shared" si="39"/>
        <v>0</v>
      </c>
      <c r="J373" s="1392">
        <f t="shared" si="41"/>
        <v>37.100000000000257</v>
      </c>
      <c r="K373" s="1391">
        <f>(J373*h01_MdeMgmt!$F$8)+1+$Q$126</f>
        <v>3.1641666666666817</v>
      </c>
      <c r="L373" s="1395">
        <f t="shared" si="35"/>
        <v>31.641666666666815</v>
      </c>
      <c r="M373" s="1395">
        <f t="shared" si="36"/>
        <v>31</v>
      </c>
      <c r="N373" s="1395">
        <f t="shared" si="37"/>
        <v>3.1</v>
      </c>
      <c r="O373" t="str">
        <f t="shared" si="38"/>
        <v/>
      </c>
    </row>
    <row r="374" spans="9:15" x14ac:dyDescent="0.55000000000000004">
      <c r="I374" s="1394">
        <f t="shared" si="39"/>
        <v>0</v>
      </c>
      <c r="J374" s="1392">
        <f t="shared" si="41"/>
        <v>37.200000000000259</v>
      </c>
      <c r="K374" s="1391">
        <f>(J374*h01_MdeMgmt!$F$8)+1+$Q$126</f>
        <v>3.170000000000015</v>
      </c>
      <c r="L374" s="1395">
        <f t="shared" si="35"/>
        <v>31.700000000000152</v>
      </c>
      <c r="M374" s="1395">
        <f t="shared" si="36"/>
        <v>31</v>
      </c>
      <c r="N374" s="1395">
        <f t="shared" si="37"/>
        <v>3.1</v>
      </c>
      <c r="O374" t="str">
        <f t="shared" si="38"/>
        <v/>
      </c>
    </row>
    <row r="375" spans="9:15" x14ac:dyDescent="0.55000000000000004">
      <c r="I375" s="1394">
        <f t="shared" si="39"/>
        <v>0</v>
      </c>
      <c r="J375" s="1392">
        <f t="shared" si="41"/>
        <v>37.30000000000026</v>
      </c>
      <c r="K375" s="1391">
        <f>(J375*h01_MdeMgmt!$F$8)+1+$Q$126</f>
        <v>3.1758333333333484</v>
      </c>
      <c r="L375" s="1395">
        <f t="shared" si="35"/>
        <v>31.758333333333482</v>
      </c>
      <c r="M375" s="1395">
        <f t="shared" si="36"/>
        <v>31</v>
      </c>
      <c r="N375" s="1395">
        <f t="shared" si="37"/>
        <v>3.1</v>
      </c>
      <c r="O375" t="str">
        <f t="shared" si="38"/>
        <v/>
      </c>
    </row>
    <row r="376" spans="9:15" x14ac:dyDescent="0.55000000000000004">
      <c r="I376" s="1394">
        <f t="shared" si="39"/>
        <v>0</v>
      </c>
      <c r="J376" s="1392">
        <f t="shared" si="41"/>
        <v>37.400000000000261</v>
      </c>
      <c r="K376" s="1391">
        <f>(J376*h01_MdeMgmt!$F$8)+1+$Q$126</f>
        <v>3.1816666666666817</v>
      </c>
      <c r="L376" s="1395">
        <f t="shared" si="35"/>
        <v>31.816666666666819</v>
      </c>
      <c r="M376" s="1395">
        <f t="shared" si="36"/>
        <v>31</v>
      </c>
      <c r="N376" s="1395">
        <f t="shared" si="37"/>
        <v>3.1</v>
      </c>
      <c r="O376" t="str">
        <f t="shared" si="38"/>
        <v/>
      </c>
    </row>
    <row r="377" spans="9:15" x14ac:dyDescent="0.55000000000000004">
      <c r="I377" s="1394">
        <f t="shared" si="39"/>
        <v>0</v>
      </c>
      <c r="J377" s="1392">
        <f t="shared" si="41"/>
        <v>37.500000000000263</v>
      </c>
      <c r="K377" s="1391">
        <f>(J377*h01_MdeMgmt!$F$8)+1+$Q$126</f>
        <v>3.1875000000000155</v>
      </c>
      <c r="L377" s="1395">
        <f t="shared" si="35"/>
        <v>31.875000000000156</v>
      </c>
      <c r="M377" s="1395">
        <f t="shared" si="36"/>
        <v>31</v>
      </c>
      <c r="N377" s="1395">
        <f t="shared" si="37"/>
        <v>3.1</v>
      </c>
      <c r="O377" t="str">
        <f t="shared" si="38"/>
        <v/>
      </c>
    </row>
    <row r="378" spans="9:15" x14ac:dyDescent="0.55000000000000004">
      <c r="I378" s="1394">
        <f t="shared" si="39"/>
        <v>0</v>
      </c>
      <c r="J378" s="1392">
        <f t="shared" si="41"/>
        <v>37.600000000000264</v>
      </c>
      <c r="K378" s="1391">
        <f>(J378*h01_MdeMgmt!$F$8)+1+$Q$126</f>
        <v>3.1933333333333489</v>
      </c>
      <c r="L378" s="1395">
        <f t="shared" si="35"/>
        <v>31.93333333333349</v>
      </c>
      <c r="M378" s="1395">
        <f t="shared" si="36"/>
        <v>31</v>
      </c>
      <c r="N378" s="1395">
        <f t="shared" si="37"/>
        <v>3.1</v>
      </c>
      <c r="O378" t="str">
        <f t="shared" si="38"/>
        <v/>
      </c>
    </row>
    <row r="379" spans="9:15" x14ac:dyDescent="0.55000000000000004">
      <c r="I379" s="1394">
        <f t="shared" si="39"/>
        <v>0</v>
      </c>
      <c r="J379" s="1392">
        <f t="shared" si="41"/>
        <v>37.700000000000266</v>
      </c>
      <c r="K379" s="1391">
        <f>(J379*h01_MdeMgmt!$F$8)+1+$Q$126</f>
        <v>3.1991666666666823</v>
      </c>
      <c r="L379" s="1395">
        <f t="shared" si="35"/>
        <v>31.991666666666823</v>
      </c>
      <c r="M379" s="1395">
        <f t="shared" si="36"/>
        <v>31</v>
      </c>
      <c r="N379" s="1395">
        <f t="shared" si="37"/>
        <v>3.1</v>
      </c>
      <c r="O379" t="str">
        <f t="shared" si="38"/>
        <v/>
      </c>
    </row>
    <row r="380" spans="9:15" x14ac:dyDescent="0.55000000000000004">
      <c r="I380" s="1394">
        <f t="shared" si="39"/>
        <v>0</v>
      </c>
      <c r="J380" s="1392">
        <f t="shared" si="41"/>
        <v>37.800000000000267</v>
      </c>
      <c r="K380" s="1391">
        <f>(J380*h01_MdeMgmt!$F$8)+1+$Q$126</f>
        <v>3.2050000000000156</v>
      </c>
      <c r="L380" s="1395">
        <f t="shared" si="35"/>
        <v>32.050000000000153</v>
      </c>
      <c r="M380" s="1395">
        <f t="shared" si="36"/>
        <v>32</v>
      </c>
      <c r="N380" s="1395">
        <f t="shared" si="37"/>
        <v>3.2</v>
      </c>
      <c r="O380" t="str">
        <f t="shared" si="38"/>
        <v/>
      </c>
    </row>
    <row r="381" spans="9:15" x14ac:dyDescent="0.55000000000000004">
      <c r="I381" s="1394">
        <f t="shared" si="39"/>
        <v>0</v>
      </c>
      <c r="J381" s="1392">
        <f t="shared" si="41"/>
        <v>37.900000000000269</v>
      </c>
      <c r="K381" s="1391">
        <f>(J381*h01_MdeMgmt!$F$8)+1+$Q$126</f>
        <v>3.210833333333349</v>
      </c>
      <c r="L381" s="1395">
        <f t="shared" si="35"/>
        <v>32.108333333333491</v>
      </c>
      <c r="M381" s="1395">
        <f t="shared" si="36"/>
        <v>32</v>
      </c>
      <c r="N381" s="1395">
        <f t="shared" si="37"/>
        <v>3.2</v>
      </c>
      <c r="O381" t="str">
        <f t="shared" si="38"/>
        <v/>
      </c>
    </row>
    <row r="382" spans="9:15" x14ac:dyDescent="0.55000000000000004">
      <c r="I382" s="1394">
        <f t="shared" si="39"/>
        <v>0</v>
      </c>
      <c r="J382" s="1392">
        <f t="shared" si="41"/>
        <v>38.00000000000027</v>
      </c>
      <c r="K382" s="1391">
        <f>(J382*h01_MdeMgmt!$F$8)+1+$Q$126</f>
        <v>3.2166666666666823</v>
      </c>
      <c r="L382" s="1395">
        <f t="shared" si="35"/>
        <v>32.166666666666821</v>
      </c>
      <c r="M382" s="1395">
        <f t="shared" si="36"/>
        <v>32</v>
      </c>
      <c r="N382" s="1395">
        <f t="shared" si="37"/>
        <v>3.2</v>
      </c>
      <c r="O382" t="str">
        <f t="shared" si="38"/>
        <v/>
      </c>
    </row>
    <row r="383" spans="9:15" x14ac:dyDescent="0.55000000000000004">
      <c r="I383" s="1394">
        <f t="shared" si="39"/>
        <v>0</v>
      </c>
      <c r="J383" s="1392">
        <f t="shared" si="41"/>
        <v>38.100000000000271</v>
      </c>
      <c r="K383" s="1391">
        <f>(J383*h01_MdeMgmt!$F$8)+1+$Q$126</f>
        <v>3.2225000000000157</v>
      </c>
      <c r="L383" s="1395">
        <f t="shared" si="35"/>
        <v>32.225000000000158</v>
      </c>
      <c r="M383" s="1395">
        <f t="shared" si="36"/>
        <v>32</v>
      </c>
      <c r="N383" s="1395">
        <f t="shared" si="37"/>
        <v>3.2</v>
      </c>
      <c r="O383" t="str">
        <f t="shared" si="38"/>
        <v/>
      </c>
    </row>
    <row r="384" spans="9:15" x14ac:dyDescent="0.55000000000000004">
      <c r="I384" s="1394">
        <f t="shared" si="39"/>
        <v>0</v>
      </c>
      <c r="J384" s="1392">
        <f t="shared" si="41"/>
        <v>38.200000000000273</v>
      </c>
      <c r="K384" s="1391">
        <f>(J384*h01_MdeMgmt!$F$8)+1+$Q$126</f>
        <v>3.2283333333333495</v>
      </c>
      <c r="L384" s="1395">
        <f t="shared" si="35"/>
        <v>32.283333333333495</v>
      </c>
      <c r="M384" s="1395">
        <f t="shared" si="36"/>
        <v>32</v>
      </c>
      <c r="N384" s="1395">
        <f t="shared" si="37"/>
        <v>3.2</v>
      </c>
      <c r="O384" t="str">
        <f t="shared" si="38"/>
        <v/>
      </c>
    </row>
    <row r="385" spans="9:15" x14ac:dyDescent="0.55000000000000004">
      <c r="I385" s="1394">
        <f t="shared" si="39"/>
        <v>0</v>
      </c>
      <c r="J385" s="1392">
        <f t="shared" si="41"/>
        <v>38.300000000000274</v>
      </c>
      <c r="K385" s="1391">
        <f>(J385*h01_MdeMgmt!$F$8)+1+$Q$126</f>
        <v>3.2341666666666828</v>
      </c>
      <c r="L385" s="1395">
        <f t="shared" si="35"/>
        <v>32.341666666666825</v>
      </c>
      <c r="M385" s="1395">
        <f t="shared" si="36"/>
        <v>32</v>
      </c>
      <c r="N385" s="1395">
        <f t="shared" si="37"/>
        <v>3.2</v>
      </c>
      <c r="O385" t="str">
        <f t="shared" si="38"/>
        <v/>
      </c>
    </row>
    <row r="386" spans="9:15" x14ac:dyDescent="0.55000000000000004">
      <c r="I386" s="1394">
        <f t="shared" si="39"/>
        <v>0</v>
      </c>
      <c r="J386" s="1392">
        <f t="shared" si="41"/>
        <v>38.400000000000276</v>
      </c>
      <c r="K386" s="1391">
        <f>(J386*h01_MdeMgmt!$F$8)+1+$Q$126</f>
        <v>3.2400000000000162</v>
      </c>
      <c r="L386" s="1395">
        <f t="shared" si="35"/>
        <v>32.400000000000162</v>
      </c>
      <c r="M386" s="1395">
        <f t="shared" si="36"/>
        <v>32</v>
      </c>
      <c r="N386" s="1395">
        <f t="shared" si="37"/>
        <v>3.2</v>
      </c>
      <c r="O386" t="str">
        <f t="shared" si="38"/>
        <v/>
      </c>
    </row>
    <row r="387" spans="9:15" x14ac:dyDescent="0.55000000000000004">
      <c r="I387" s="1394">
        <f t="shared" si="39"/>
        <v>0</v>
      </c>
      <c r="J387" s="1392">
        <f t="shared" si="41"/>
        <v>38.500000000000277</v>
      </c>
      <c r="K387" s="1391">
        <f>(J387*h01_MdeMgmt!$F$8)+1+$Q$126</f>
        <v>3.2458333333333496</v>
      </c>
      <c r="L387" s="1395">
        <f t="shared" ref="L387:L450" si="42">K387*10</f>
        <v>32.458333333333499</v>
      </c>
      <c r="M387" s="1395">
        <f t="shared" ref="M387:M450" si="43">INT(L387)</f>
        <v>32</v>
      </c>
      <c r="N387" s="1395">
        <f t="shared" ref="N387:N450" si="44">M387/10</f>
        <v>3.2</v>
      </c>
      <c r="O387" t="str">
        <f t="shared" ref="O387:O450" si="45">IF(INT(N387)=N387,N387,"")</f>
        <v/>
      </c>
    </row>
    <row r="388" spans="9:15" x14ac:dyDescent="0.55000000000000004">
      <c r="I388" s="1394">
        <f t="shared" ref="I388:I451" si="46">INT(H388)</f>
        <v>0</v>
      </c>
      <c r="J388" s="1392">
        <f t="shared" si="41"/>
        <v>38.600000000000279</v>
      </c>
      <c r="K388" s="1391">
        <f>(J388*h01_MdeMgmt!$F$8)+1+$Q$126</f>
        <v>3.2516666666666829</v>
      </c>
      <c r="L388" s="1395">
        <f t="shared" si="42"/>
        <v>32.516666666666829</v>
      </c>
      <c r="M388" s="1395">
        <f t="shared" si="43"/>
        <v>32</v>
      </c>
      <c r="N388" s="1395">
        <f t="shared" si="44"/>
        <v>3.2</v>
      </c>
      <c r="O388" t="str">
        <f t="shared" si="45"/>
        <v/>
      </c>
    </row>
    <row r="389" spans="9:15" x14ac:dyDescent="0.55000000000000004">
      <c r="I389" s="1394">
        <f t="shared" si="46"/>
        <v>0</v>
      </c>
      <c r="J389" s="1392">
        <f t="shared" si="41"/>
        <v>38.70000000000028</v>
      </c>
      <c r="K389" s="1391">
        <f>(J389*h01_MdeMgmt!$F$8)+1+$Q$126</f>
        <v>3.2575000000000163</v>
      </c>
      <c r="L389" s="1395">
        <f t="shared" si="42"/>
        <v>32.575000000000159</v>
      </c>
      <c r="M389" s="1395">
        <f t="shared" si="43"/>
        <v>32</v>
      </c>
      <c r="N389" s="1395">
        <f t="shared" si="44"/>
        <v>3.2</v>
      </c>
      <c r="O389" t="str">
        <f t="shared" si="45"/>
        <v/>
      </c>
    </row>
    <row r="390" spans="9:15" x14ac:dyDescent="0.55000000000000004">
      <c r="I390" s="1394">
        <f t="shared" si="46"/>
        <v>0</v>
      </c>
      <c r="J390" s="1392">
        <f t="shared" si="41"/>
        <v>38.800000000000281</v>
      </c>
      <c r="K390" s="1391">
        <f>(J390*h01_MdeMgmt!$F$8)+1+$Q$126</f>
        <v>3.2633333333333496</v>
      </c>
      <c r="L390" s="1395">
        <f t="shared" si="42"/>
        <v>32.633333333333496</v>
      </c>
      <c r="M390" s="1395">
        <f t="shared" si="43"/>
        <v>32</v>
      </c>
      <c r="N390" s="1395">
        <f t="shared" si="44"/>
        <v>3.2</v>
      </c>
      <c r="O390" t="str">
        <f t="shared" si="45"/>
        <v/>
      </c>
    </row>
    <row r="391" spans="9:15" x14ac:dyDescent="0.55000000000000004">
      <c r="I391" s="1394">
        <f t="shared" si="46"/>
        <v>0</v>
      </c>
      <c r="J391" s="1392">
        <f t="shared" si="41"/>
        <v>38.900000000000283</v>
      </c>
      <c r="K391" s="1391">
        <f>(J391*h01_MdeMgmt!$F$8)+1+$Q$126</f>
        <v>3.269166666666683</v>
      </c>
      <c r="L391" s="1395">
        <f t="shared" si="42"/>
        <v>32.691666666666833</v>
      </c>
      <c r="M391" s="1395">
        <f t="shared" si="43"/>
        <v>32</v>
      </c>
      <c r="N391" s="1395">
        <f t="shared" si="44"/>
        <v>3.2</v>
      </c>
      <c r="O391" t="str">
        <f t="shared" si="45"/>
        <v/>
      </c>
    </row>
    <row r="392" spans="9:15" x14ac:dyDescent="0.55000000000000004">
      <c r="I392" s="1394">
        <f t="shared" si="46"/>
        <v>0</v>
      </c>
      <c r="J392" s="1392">
        <f t="shared" si="41"/>
        <v>39.000000000000284</v>
      </c>
      <c r="K392" s="1391">
        <f>(J392*h01_MdeMgmt!$F$8)+1+$Q$126</f>
        <v>3.2750000000000168</v>
      </c>
      <c r="L392" s="1395">
        <f t="shared" si="42"/>
        <v>32.750000000000171</v>
      </c>
      <c r="M392" s="1395">
        <f t="shared" si="43"/>
        <v>32</v>
      </c>
      <c r="N392" s="1395">
        <f t="shared" si="44"/>
        <v>3.2</v>
      </c>
      <c r="O392" t="str">
        <f t="shared" si="45"/>
        <v/>
      </c>
    </row>
    <row r="393" spans="9:15" x14ac:dyDescent="0.55000000000000004">
      <c r="I393" s="1394">
        <f t="shared" si="46"/>
        <v>0</v>
      </c>
      <c r="J393" s="1392">
        <f t="shared" si="41"/>
        <v>39.100000000000286</v>
      </c>
      <c r="K393" s="1391">
        <f>(J393*h01_MdeMgmt!$F$8)+1+$Q$126</f>
        <v>3.2808333333333501</v>
      </c>
      <c r="L393" s="1395">
        <f t="shared" si="42"/>
        <v>32.808333333333501</v>
      </c>
      <c r="M393" s="1395">
        <f t="shared" si="43"/>
        <v>32</v>
      </c>
      <c r="N393" s="1395">
        <f t="shared" si="44"/>
        <v>3.2</v>
      </c>
      <c r="O393" t="str">
        <f t="shared" si="45"/>
        <v/>
      </c>
    </row>
    <row r="394" spans="9:15" x14ac:dyDescent="0.55000000000000004">
      <c r="I394" s="1394">
        <f t="shared" si="46"/>
        <v>0</v>
      </c>
      <c r="J394" s="1392">
        <f t="shared" si="41"/>
        <v>39.200000000000287</v>
      </c>
      <c r="K394" s="1391">
        <f>(J394*h01_MdeMgmt!$F$8)+1+$Q$126</f>
        <v>3.2866666666666835</v>
      </c>
      <c r="L394" s="1395">
        <f t="shared" si="42"/>
        <v>32.866666666666838</v>
      </c>
      <c r="M394" s="1395">
        <f t="shared" si="43"/>
        <v>32</v>
      </c>
      <c r="N394" s="1395">
        <f t="shared" si="44"/>
        <v>3.2</v>
      </c>
      <c r="O394" t="str">
        <f t="shared" si="45"/>
        <v/>
      </c>
    </row>
    <row r="395" spans="9:15" x14ac:dyDescent="0.55000000000000004">
      <c r="I395" s="1394">
        <f t="shared" si="46"/>
        <v>0</v>
      </c>
      <c r="J395" s="1392">
        <f t="shared" si="41"/>
        <v>39.300000000000288</v>
      </c>
      <c r="K395" s="1391">
        <f>(J395*h01_MdeMgmt!$F$8)+1+$Q$126</f>
        <v>3.2925000000000169</v>
      </c>
      <c r="L395" s="1395">
        <f t="shared" si="42"/>
        <v>32.925000000000168</v>
      </c>
      <c r="M395" s="1395">
        <f t="shared" si="43"/>
        <v>32</v>
      </c>
      <c r="N395" s="1395">
        <f t="shared" si="44"/>
        <v>3.2</v>
      </c>
      <c r="O395" t="str">
        <f t="shared" si="45"/>
        <v/>
      </c>
    </row>
    <row r="396" spans="9:15" x14ac:dyDescent="0.55000000000000004">
      <c r="I396" s="1394">
        <f t="shared" si="46"/>
        <v>0</v>
      </c>
      <c r="J396" s="1392">
        <f t="shared" si="41"/>
        <v>39.40000000000029</v>
      </c>
      <c r="K396" s="1391">
        <f>(J396*h01_MdeMgmt!$F$8)+1+$Q$126</f>
        <v>3.2983333333333502</v>
      </c>
      <c r="L396" s="1395">
        <f t="shared" si="42"/>
        <v>32.983333333333505</v>
      </c>
      <c r="M396" s="1395">
        <f t="shared" si="43"/>
        <v>32</v>
      </c>
      <c r="N396" s="1395">
        <f t="shared" si="44"/>
        <v>3.2</v>
      </c>
      <c r="O396" t="str">
        <f t="shared" si="45"/>
        <v/>
      </c>
    </row>
    <row r="397" spans="9:15" x14ac:dyDescent="0.55000000000000004">
      <c r="I397" s="1394">
        <f t="shared" si="46"/>
        <v>0</v>
      </c>
      <c r="J397" s="1392">
        <f t="shared" si="41"/>
        <v>39.500000000000291</v>
      </c>
      <c r="K397" s="1391">
        <f>(J397*h01_MdeMgmt!$F$8)+1+$Q$126</f>
        <v>3.3041666666666836</v>
      </c>
      <c r="L397" s="1395">
        <f t="shared" si="42"/>
        <v>33.041666666666835</v>
      </c>
      <c r="M397" s="1395">
        <f t="shared" si="43"/>
        <v>33</v>
      </c>
      <c r="N397" s="1395">
        <f t="shared" si="44"/>
        <v>3.3</v>
      </c>
      <c r="O397" t="str">
        <f t="shared" si="45"/>
        <v/>
      </c>
    </row>
    <row r="398" spans="9:15" x14ac:dyDescent="0.55000000000000004">
      <c r="I398" s="1394">
        <f t="shared" si="46"/>
        <v>0</v>
      </c>
      <c r="J398" s="1392">
        <f t="shared" si="41"/>
        <v>39.600000000000293</v>
      </c>
      <c r="K398" s="1391">
        <f>(J398*h01_MdeMgmt!$F$8)+1+$Q$126</f>
        <v>3.3100000000000169</v>
      </c>
      <c r="L398" s="1395">
        <f t="shared" si="42"/>
        <v>33.100000000000172</v>
      </c>
      <c r="M398" s="1395">
        <f t="shared" si="43"/>
        <v>33</v>
      </c>
      <c r="N398" s="1395">
        <f t="shared" si="44"/>
        <v>3.3</v>
      </c>
      <c r="O398" t="str">
        <f t="shared" si="45"/>
        <v/>
      </c>
    </row>
    <row r="399" spans="9:15" x14ac:dyDescent="0.55000000000000004">
      <c r="I399" s="1394">
        <f t="shared" si="46"/>
        <v>0</v>
      </c>
      <c r="J399" s="1392">
        <f t="shared" si="41"/>
        <v>39.700000000000294</v>
      </c>
      <c r="K399" s="1391">
        <f>(J399*h01_MdeMgmt!$F$8)+1+$Q$126</f>
        <v>3.3158333333333507</v>
      </c>
      <c r="L399" s="1395">
        <f t="shared" si="42"/>
        <v>33.158333333333509</v>
      </c>
      <c r="M399" s="1395">
        <f t="shared" si="43"/>
        <v>33</v>
      </c>
      <c r="N399" s="1395">
        <f t="shared" si="44"/>
        <v>3.3</v>
      </c>
      <c r="O399" t="str">
        <f t="shared" si="45"/>
        <v/>
      </c>
    </row>
    <row r="400" spans="9:15" x14ac:dyDescent="0.55000000000000004">
      <c r="I400" s="1394">
        <f t="shared" si="46"/>
        <v>0</v>
      </c>
      <c r="J400" s="1392">
        <f t="shared" si="41"/>
        <v>39.800000000000296</v>
      </c>
      <c r="K400" s="1391">
        <f>(J400*h01_MdeMgmt!$F$8)+1+$Q$126</f>
        <v>3.3216666666666841</v>
      </c>
      <c r="L400" s="1395">
        <f t="shared" si="42"/>
        <v>33.216666666666839</v>
      </c>
      <c r="M400" s="1395">
        <f t="shared" si="43"/>
        <v>33</v>
      </c>
      <c r="N400" s="1395">
        <f t="shared" si="44"/>
        <v>3.3</v>
      </c>
      <c r="O400" t="str">
        <f t="shared" si="45"/>
        <v/>
      </c>
    </row>
    <row r="401" spans="9:15" x14ac:dyDescent="0.55000000000000004">
      <c r="I401" s="1394">
        <f t="shared" si="46"/>
        <v>0</v>
      </c>
      <c r="J401" s="1392">
        <f t="shared" si="41"/>
        <v>39.900000000000297</v>
      </c>
      <c r="K401" s="1391">
        <f>(J401*h01_MdeMgmt!$F$8)+1+$Q$126</f>
        <v>3.3275000000000174</v>
      </c>
      <c r="L401" s="1395">
        <f t="shared" si="42"/>
        <v>33.275000000000176</v>
      </c>
      <c r="M401" s="1395">
        <f t="shared" si="43"/>
        <v>33</v>
      </c>
      <c r="N401" s="1395">
        <f t="shared" si="44"/>
        <v>3.3</v>
      </c>
      <c r="O401" t="str">
        <f t="shared" si="45"/>
        <v/>
      </c>
    </row>
    <row r="402" spans="9:15" x14ac:dyDescent="0.55000000000000004">
      <c r="I402" s="1394">
        <f t="shared" si="46"/>
        <v>0</v>
      </c>
      <c r="J402" s="1392">
        <f t="shared" si="41"/>
        <v>40.000000000000298</v>
      </c>
      <c r="K402" s="1391">
        <f>(J402*h01_MdeMgmt!$F$8)+1+$Q$126</f>
        <v>3.3333333333333508</v>
      </c>
      <c r="L402" s="1395">
        <f t="shared" si="42"/>
        <v>33.333333333333506</v>
      </c>
      <c r="M402" s="1395">
        <f t="shared" si="43"/>
        <v>33</v>
      </c>
      <c r="N402" s="1395">
        <f t="shared" si="44"/>
        <v>3.3</v>
      </c>
      <c r="O402" t="str">
        <f t="shared" si="45"/>
        <v/>
      </c>
    </row>
    <row r="403" spans="9:15" x14ac:dyDescent="0.55000000000000004">
      <c r="I403" s="1394">
        <f t="shared" si="46"/>
        <v>0</v>
      </c>
      <c r="J403" s="1392">
        <f t="shared" si="41"/>
        <v>40.1000000000003</v>
      </c>
      <c r="K403" s="1391">
        <f>(J403*h01_MdeMgmt!$F$8)+1+$Q$126</f>
        <v>3.3391666666666842</v>
      </c>
      <c r="L403" s="1395">
        <f t="shared" si="42"/>
        <v>33.391666666666843</v>
      </c>
      <c r="M403" s="1395">
        <f t="shared" si="43"/>
        <v>33</v>
      </c>
      <c r="N403" s="1395">
        <f t="shared" si="44"/>
        <v>3.3</v>
      </c>
      <c r="O403" t="str">
        <f t="shared" si="45"/>
        <v/>
      </c>
    </row>
    <row r="404" spans="9:15" x14ac:dyDescent="0.55000000000000004">
      <c r="I404" s="1394">
        <f t="shared" si="46"/>
        <v>0</v>
      </c>
      <c r="J404" s="1392">
        <f t="shared" si="41"/>
        <v>40.200000000000301</v>
      </c>
      <c r="K404" s="1391">
        <f>(J404*h01_MdeMgmt!$F$8)+1+$Q$126</f>
        <v>3.3450000000000175</v>
      </c>
      <c r="L404" s="1395">
        <f t="shared" si="42"/>
        <v>33.450000000000173</v>
      </c>
      <c r="M404" s="1395">
        <f t="shared" si="43"/>
        <v>33</v>
      </c>
      <c r="N404" s="1395">
        <f t="shared" si="44"/>
        <v>3.3</v>
      </c>
      <c r="O404" t="str">
        <f t="shared" si="45"/>
        <v/>
      </c>
    </row>
    <row r="405" spans="9:15" x14ac:dyDescent="0.55000000000000004">
      <c r="I405" s="1394">
        <f t="shared" si="46"/>
        <v>0</v>
      </c>
      <c r="J405" s="1392">
        <f t="shared" si="41"/>
        <v>40.300000000000303</v>
      </c>
      <c r="K405" s="1391">
        <f>(J405*h01_MdeMgmt!$F$8)+1+$Q$126</f>
        <v>3.3508333333333509</v>
      </c>
      <c r="L405" s="1395">
        <f t="shared" si="42"/>
        <v>33.50833333333351</v>
      </c>
      <c r="M405" s="1395">
        <f t="shared" si="43"/>
        <v>33</v>
      </c>
      <c r="N405" s="1395">
        <f t="shared" si="44"/>
        <v>3.3</v>
      </c>
      <c r="O405" t="str">
        <f t="shared" si="45"/>
        <v/>
      </c>
    </row>
    <row r="406" spans="9:15" x14ac:dyDescent="0.55000000000000004">
      <c r="I406" s="1394">
        <f t="shared" si="46"/>
        <v>0</v>
      </c>
      <c r="J406" s="1392">
        <f t="shared" si="41"/>
        <v>40.400000000000304</v>
      </c>
      <c r="K406" s="1391">
        <f>(J406*h01_MdeMgmt!$F$8)+1+$Q$126</f>
        <v>3.3566666666666842</v>
      </c>
      <c r="L406" s="1395">
        <f t="shared" si="42"/>
        <v>33.566666666666841</v>
      </c>
      <c r="M406" s="1395">
        <f t="shared" si="43"/>
        <v>33</v>
      </c>
      <c r="N406" s="1395">
        <f t="shared" si="44"/>
        <v>3.3</v>
      </c>
      <c r="O406" t="str">
        <f t="shared" si="45"/>
        <v/>
      </c>
    </row>
    <row r="407" spans="9:15" x14ac:dyDescent="0.55000000000000004">
      <c r="I407" s="1394">
        <f t="shared" si="46"/>
        <v>0</v>
      </c>
      <c r="J407" s="1392">
        <f t="shared" si="41"/>
        <v>40.500000000000306</v>
      </c>
      <c r="K407" s="1391">
        <f>(J407*h01_MdeMgmt!$F$8)+1+$Q$126</f>
        <v>3.362500000000018</v>
      </c>
      <c r="L407" s="1395">
        <f t="shared" si="42"/>
        <v>33.625000000000178</v>
      </c>
      <c r="M407" s="1395">
        <f t="shared" si="43"/>
        <v>33</v>
      </c>
      <c r="N407" s="1395">
        <f t="shared" si="44"/>
        <v>3.3</v>
      </c>
      <c r="O407" t="str">
        <f t="shared" si="45"/>
        <v/>
      </c>
    </row>
    <row r="408" spans="9:15" x14ac:dyDescent="0.55000000000000004">
      <c r="I408" s="1394">
        <f t="shared" si="46"/>
        <v>0</v>
      </c>
      <c r="J408" s="1392">
        <f t="shared" si="41"/>
        <v>40.600000000000307</v>
      </c>
      <c r="K408" s="1391">
        <f>(J408*h01_MdeMgmt!$F$8)+1+$Q$126</f>
        <v>3.3683333333333514</v>
      </c>
      <c r="L408" s="1395">
        <f t="shared" si="42"/>
        <v>33.683333333333515</v>
      </c>
      <c r="M408" s="1395">
        <f t="shared" si="43"/>
        <v>33</v>
      </c>
      <c r="N408" s="1395">
        <f t="shared" si="44"/>
        <v>3.3</v>
      </c>
      <c r="O408" t="str">
        <f t="shared" si="45"/>
        <v/>
      </c>
    </row>
    <row r="409" spans="9:15" x14ac:dyDescent="0.55000000000000004">
      <c r="I409" s="1394">
        <f t="shared" si="46"/>
        <v>0</v>
      </c>
      <c r="J409" s="1392">
        <f t="shared" si="41"/>
        <v>40.700000000000308</v>
      </c>
      <c r="K409" s="1391">
        <f>(J409*h01_MdeMgmt!$F$8)+1+$Q$126</f>
        <v>3.3741666666666847</v>
      </c>
      <c r="L409" s="1395">
        <f t="shared" si="42"/>
        <v>33.741666666666845</v>
      </c>
      <c r="M409" s="1395">
        <f t="shared" si="43"/>
        <v>33</v>
      </c>
      <c r="N409" s="1395">
        <f t="shared" si="44"/>
        <v>3.3</v>
      </c>
      <c r="O409" t="str">
        <f t="shared" si="45"/>
        <v/>
      </c>
    </row>
    <row r="410" spans="9:15" x14ac:dyDescent="0.55000000000000004">
      <c r="I410" s="1394">
        <f t="shared" si="46"/>
        <v>0</v>
      </c>
      <c r="J410" s="1392">
        <f t="shared" si="41"/>
        <v>40.80000000000031</v>
      </c>
      <c r="K410" s="1391">
        <f>(J410*h01_MdeMgmt!$F$8)+1+$Q$126</f>
        <v>3.3800000000000181</v>
      </c>
      <c r="L410" s="1395">
        <f t="shared" si="42"/>
        <v>33.800000000000182</v>
      </c>
      <c r="M410" s="1395">
        <f t="shared" si="43"/>
        <v>33</v>
      </c>
      <c r="N410" s="1395">
        <f t="shared" si="44"/>
        <v>3.3</v>
      </c>
      <c r="O410" t="str">
        <f t="shared" si="45"/>
        <v/>
      </c>
    </row>
    <row r="411" spans="9:15" x14ac:dyDescent="0.55000000000000004">
      <c r="I411" s="1394">
        <f t="shared" si="46"/>
        <v>0</v>
      </c>
      <c r="J411" s="1392">
        <f t="shared" si="41"/>
        <v>40.900000000000311</v>
      </c>
      <c r="K411" s="1391">
        <f>(J411*h01_MdeMgmt!$F$8)+1+$Q$126</f>
        <v>3.3858333333333515</v>
      </c>
      <c r="L411" s="1395">
        <f t="shared" si="42"/>
        <v>33.858333333333512</v>
      </c>
      <c r="M411" s="1395">
        <f t="shared" si="43"/>
        <v>33</v>
      </c>
      <c r="N411" s="1395">
        <f t="shared" si="44"/>
        <v>3.3</v>
      </c>
      <c r="O411" t="str">
        <f t="shared" si="45"/>
        <v/>
      </c>
    </row>
    <row r="412" spans="9:15" x14ac:dyDescent="0.55000000000000004">
      <c r="I412" s="1394">
        <f t="shared" si="46"/>
        <v>0</v>
      </c>
      <c r="J412" s="1392">
        <f t="shared" si="41"/>
        <v>41.000000000000313</v>
      </c>
      <c r="K412" s="1391">
        <f>(J412*h01_MdeMgmt!$F$8)+1+$Q$126</f>
        <v>3.3916666666666848</v>
      </c>
      <c r="L412" s="1395">
        <f t="shared" si="42"/>
        <v>33.916666666666849</v>
      </c>
      <c r="M412" s="1395">
        <f t="shared" si="43"/>
        <v>33</v>
      </c>
      <c r="N412" s="1395">
        <f t="shared" si="44"/>
        <v>3.3</v>
      </c>
      <c r="O412" t="str">
        <f t="shared" si="45"/>
        <v/>
      </c>
    </row>
    <row r="413" spans="9:15" x14ac:dyDescent="0.55000000000000004">
      <c r="I413" s="1394">
        <f t="shared" si="46"/>
        <v>0</v>
      </c>
      <c r="J413" s="1392">
        <f t="shared" si="41"/>
        <v>41.100000000000314</v>
      </c>
      <c r="K413" s="1391">
        <f>(J413*h01_MdeMgmt!$F$8)+1+$Q$126</f>
        <v>3.3975000000000182</v>
      </c>
      <c r="L413" s="1395">
        <f t="shared" si="42"/>
        <v>33.975000000000179</v>
      </c>
      <c r="M413" s="1395">
        <f t="shared" si="43"/>
        <v>33</v>
      </c>
      <c r="N413" s="1395">
        <f t="shared" si="44"/>
        <v>3.3</v>
      </c>
      <c r="O413" t="str">
        <f t="shared" si="45"/>
        <v/>
      </c>
    </row>
    <row r="414" spans="9:15" x14ac:dyDescent="0.55000000000000004">
      <c r="I414" s="1394">
        <f t="shared" si="46"/>
        <v>0</v>
      </c>
      <c r="J414" s="1392">
        <f t="shared" si="41"/>
        <v>41.200000000000315</v>
      </c>
      <c r="K414" s="1391">
        <f>(J414*h01_MdeMgmt!$F$8)+1+$Q$126</f>
        <v>3.403333333333352</v>
      </c>
      <c r="L414" s="1395">
        <f t="shared" si="42"/>
        <v>34.033333333333516</v>
      </c>
      <c r="M414" s="1395">
        <f t="shared" si="43"/>
        <v>34</v>
      </c>
      <c r="N414" s="1395">
        <f t="shared" si="44"/>
        <v>3.4</v>
      </c>
      <c r="O414" t="str">
        <f t="shared" si="45"/>
        <v/>
      </c>
    </row>
    <row r="415" spans="9:15" x14ac:dyDescent="0.55000000000000004">
      <c r="I415" s="1394">
        <f t="shared" si="46"/>
        <v>0</v>
      </c>
      <c r="J415" s="1392">
        <f t="shared" si="41"/>
        <v>41.300000000000317</v>
      </c>
      <c r="K415" s="1391">
        <f>(J415*h01_MdeMgmt!$F$8)+1+$Q$126</f>
        <v>3.4091666666666853</v>
      </c>
      <c r="L415" s="1395">
        <f t="shared" si="42"/>
        <v>34.091666666666853</v>
      </c>
      <c r="M415" s="1395">
        <f t="shared" si="43"/>
        <v>34</v>
      </c>
      <c r="N415" s="1395">
        <f t="shared" si="44"/>
        <v>3.4</v>
      </c>
      <c r="O415" t="str">
        <f t="shared" si="45"/>
        <v/>
      </c>
    </row>
    <row r="416" spans="9:15" x14ac:dyDescent="0.55000000000000004">
      <c r="I416" s="1394">
        <f t="shared" si="46"/>
        <v>0</v>
      </c>
      <c r="J416" s="1392">
        <f t="shared" si="41"/>
        <v>41.400000000000318</v>
      </c>
      <c r="K416" s="1391">
        <f>(J416*h01_MdeMgmt!$F$8)+1+$Q$126</f>
        <v>3.4150000000000187</v>
      </c>
      <c r="L416" s="1395">
        <f t="shared" si="42"/>
        <v>34.15000000000019</v>
      </c>
      <c r="M416" s="1395">
        <f t="shared" si="43"/>
        <v>34</v>
      </c>
      <c r="N416" s="1395">
        <f t="shared" si="44"/>
        <v>3.4</v>
      </c>
      <c r="O416" t="str">
        <f t="shared" si="45"/>
        <v/>
      </c>
    </row>
    <row r="417" spans="9:15" x14ac:dyDescent="0.55000000000000004">
      <c r="I417" s="1394">
        <f t="shared" si="46"/>
        <v>0</v>
      </c>
      <c r="J417" s="1392">
        <f t="shared" si="41"/>
        <v>41.50000000000032</v>
      </c>
      <c r="K417" s="1391">
        <f>(J417*h01_MdeMgmt!$F$8)+1+$Q$126</f>
        <v>3.420833333333352</v>
      </c>
      <c r="L417" s="1395">
        <f t="shared" si="42"/>
        <v>34.20833333333352</v>
      </c>
      <c r="M417" s="1395">
        <f t="shared" si="43"/>
        <v>34</v>
      </c>
      <c r="N417" s="1395">
        <f t="shared" si="44"/>
        <v>3.4</v>
      </c>
      <c r="O417" t="str">
        <f t="shared" si="45"/>
        <v/>
      </c>
    </row>
    <row r="418" spans="9:15" x14ac:dyDescent="0.55000000000000004">
      <c r="I418" s="1394">
        <f t="shared" si="46"/>
        <v>0</v>
      </c>
      <c r="J418" s="1392">
        <f t="shared" si="41"/>
        <v>41.600000000000321</v>
      </c>
      <c r="K418" s="1391">
        <f>(J418*h01_MdeMgmt!$F$8)+1+$Q$126</f>
        <v>3.4266666666666854</v>
      </c>
      <c r="L418" s="1395">
        <f t="shared" si="42"/>
        <v>34.26666666666685</v>
      </c>
      <c r="M418" s="1395">
        <f t="shared" si="43"/>
        <v>34</v>
      </c>
      <c r="N418" s="1395">
        <f t="shared" si="44"/>
        <v>3.4</v>
      </c>
      <c r="O418" t="str">
        <f t="shared" si="45"/>
        <v/>
      </c>
    </row>
    <row r="419" spans="9:15" x14ac:dyDescent="0.55000000000000004">
      <c r="I419" s="1394">
        <f t="shared" si="46"/>
        <v>0</v>
      </c>
      <c r="J419" s="1392">
        <f t="shared" si="41"/>
        <v>41.700000000000323</v>
      </c>
      <c r="K419" s="1391">
        <f>(J419*h01_MdeMgmt!$F$8)+1+$Q$126</f>
        <v>3.4325000000000188</v>
      </c>
      <c r="L419" s="1395">
        <f t="shared" si="42"/>
        <v>34.325000000000188</v>
      </c>
      <c r="M419" s="1395">
        <f t="shared" si="43"/>
        <v>34</v>
      </c>
      <c r="N419" s="1395">
        <f t="shared" si="44"/>
        <v>3.4</v>
      </c>
      <c r="O419" t="str">
        <f t="shared" si="45"/>
        <v/>
      </c>
    </row>
    <row r="420" spans="9:15" x14ac:dyDescent="0.55000000000000004">
      <c r="I420" s="1394">
        <f t="shared" si="46"/>
        <v>0</v>
      </c>
      <c r="J420" s="1392">
        <f t="shared" si="41"/>
        <v>41.800000000000324</v>
      </c>
      <c r="K420" s="1391">
        <f>(J420*h01_MdeMgmt!$F$8)+1+$Q$126</f>
        <v>3.4383333333333521</v>
      </c>
      <c r="L420" s="1395">
        <f t="shared" si="42"/>
        <v>34.383333333333525</v>
      </c>
      <c r="M420" s="1395">
        <f t="shared" si="43"/>
        <v>34</v>
      </c>
      <c r="N420" s="1395">
        <f t="shared" si="44"/>
        <v>3.4</v>
      </c>
      <c r="O420" t="str">
        <f t="shared" si="45"/>
        <v/>
      </c>
    </row>
    <row r="421" spans="9:15" x14ac:dyDescent="0.55000000000000004">
      <c r="I421" s="1394">
        <f t="shared" si="46"/>
        <v>0</v>
      </c>
      <c r="J421" s="1392">
        <f t="shared" si="41"/>
        <v>41.900000000000325</v>
      </c>
      <c r="K421" s="1391">
        <f>(J421*h01_MdeMgmt!$F$8)+1+$Q$126</f>
        <v>3.4441666666666855</v>
      </c>
      <c r="L421" s="1395">
        <f t="shared" si="42"/>
        <v>34.441666666666855</v>
      </c>
      <c r="M421" s="1395">
        <f t="shared" si="43"/>
        <v>34</v>
      </c>
      <c r="N421" s="1395">
        <f t="shared" si="44"/>
        <v>3.4</v>
      </c>
      <c r="O421" t="str">
        <f t="shared" si="45"/>
        <v/>
      </c>
    </row>
    <row r="422" spans="9:15" x14ac:dyDescent="0.55000000000000004">
      <c r="I422" s="1394">
        <f t="shared" si="46"/>
        <v>0</v>
      </c>
      <c r="J422" s="1392">
        <f t="shared" si="41"/>
        <v>42.000000000000327</v>
      </c>
      <c r="K422" s="1391">
        <f>(J422*h01_MdeMgmt!$F$8)+1+$Q$126</f>
        <v>3.4500000000000193</v>
      </c>
      <c r="L422" s="1395">
        <f t="shared" si="42"/>
        <v>34.500000000000192</v>
      </c>
      <c r="M422" s="1395">
        <f t="shared" si="43"/>
        <v>34</v>
      </c>
      <c r="N422" s="1395">
        <f t="shared" si="44"/>
        <v>3.4</v>
      </c>
      <c r="O422" t="str">
        <f t="shared" si="45"/>
        <v/>
      </c>
    </row>
    <row r="423" spans="9:15" x14ac:dyDescent="0.55000000000000004">
      <c r="I423" s="1394">
        <f t="shared" si="46"/>
        <v>0</v>
      </c>
      <c r="J423" s="1392">
        <f t="shared" si="41"/>
        <v>42.100000000000328</v>
      </c>
      <c r="K423" s="1391">
        <f>(J423*h01_MdeMgmt!$F$8)+1+$Q$126</f>
        <v>3.4558333333333526</v>
      </c>
      <c r="L423" s="1395">
        <f t="shared" si="42"/>
        <v>34.558333333333529</v>
      </c>
      <c r="M423" s="1395">
        <f t="shared" si="43"/>
        <v>34</v>
      </c>
      <c r="N423" s="1395">
        <f t="shared" si="44"/>
        <v>3.4</v>
      </c>
      <c r="O423" t="str">
        <f t="shared" si="45"/>
        <v/>
      </c>
    </row>
    <row r="424" spans="9:15" x14ac:dyDescent="0.55000000000000004">
      <c r="I424" s="1394">
        <f t="shared" si="46"/>
        <v>0</v>
      </c>
      <c r="J424" s="1392">
        <f t="shared" si="41"/>
        <v>42.20000000000033</v>
      </c>
      <c r="K424" s="1391">
        <f>(J424*h01_MdeMgmt!$F$8)+1+$Q$126</f>
        <v>3.461666666666686</v>
      </c>
      <c r="L424" s="1395">
        <f t="shared" si="42"/>
        <v>34.616666666666859</v>
      </c>
      <c r="M424" s="1395">
        <f t="shared" si="43"/>
        <v>34</v>
      </c>
      <c r="N424" s="1395">
        <f t="shared" si="44"/>
        <v>3.4</v>
      </c>
      <c r="O424" t="str">
        <f t="shared" si="45"/>
        <v/>
      </c>
    </row>
    <row r="425" spans="9:15" x14ac:dyDescent="0.55000000000000004">
      <c r="I425" s="1394">
        <f t="shared" si="46"/>
        <v>0</v>
      </c>
      <c r="J425" s="1392">
        <f t="shared" si="41"/>
        <v>42.300000000000331</v>
      </c>
      <c r="K425" s="1391">
        <f>(J425*h01_MdeMgmt!$F$8)+1+$Q$126</f>
        <v>3.4675000000000193</v>
      </c>
      <c r="L425" s="1395">
        <f t="shared" si="42"/>
        <v>34.675000000000196</v>
      </c>
      <c r="M425" s="1395">
        <f t="shared" si="43"/>
        <v>34</v>
      </c>
      <c r="N425" s="1395">
        <f t="shared" si="44"/>
        <v>3.4</v>
      </c>
      <c r="O425" t="str">
        <f t="shared" si="45"/>
        <v/>
      </c>
    </row>
    <row r="426" spans="9:15" x14ac:dyDescent="0.55000000000000004">
      <c r="I426" s="1394">
        <f t="shared" si="46"/>
        <v>0</v>
      </c>
      <c r="J426" s="1392">
        <f t="shared" ref="J426:J489" si="47">J425+$J$3</f>
        <v>42.400000000000333</v>
      </c>
      <c r="K426" s="1391">
        <f>(J426*h01_MdeMgmt!$F$8)+1+$Q$126</f>
        <v>3.4733333333333527</v>
      </c>
      <c r="L426" s="1395">
        <f t="shared" si="42"/>
        <v>34.733333333333526</v>
      </c>
      <c r="M426" s="1395">
        <f t="shared" si="43"/>
        <v>34</v>
      </c>
      <c r="N426" s="1395">
        <f t="shared" si="44"/>
        <v>3.4</v>
      </c>
      <c r="O426" t="str">
        <f t="shared" si="45"/>
        <v/>
      </c>
    </row>
    <row r="427" spans="9:15" x14ac:dyDescent="0.55000000000000004">
      <c r="I427" s="1394">
        <f t="shared" si="46"/>
        <v>0</v>
      </c>
      <c r="J427" s="1392">
        <f t="shared" si="47"/>
        <v>42.500000000000334</v>
      </c>
      <c r="K427" s="1391">
        <f>(J427*h01_MdeMgmt!$F$8)+1+$Q$126</f>
        <v>3.4791666666666861</v>
      </c>
      <c r="L427" s="1395">
        <f t="shared" si="42"/>
        <v>34.791666666666863</v>
      </c>
      <c r="M427" s="1395">
        <f t="shared" si="43"/>
        <v>34</v>
      </c>
      <c r="N427" s="1395">
        <f t="shared" si="44"/>
        <v>3.4</v>
      </c>
      <c r="O427" t="str">
        <f t="shared" si="45"/>
        <v/>
      </c>
    </row>
    <row r="428" spans="9:15" x14ac:dyDescent="0.55000000000000004">
      <c r="I428" s="1394">
        <f t="shared" si="46"/>
        <v>0</v>
      </c>
      <c r="J428" s="1392">
        <f t="shared" si="47"/>
        <v>42.600000000000335</v>
      </c>
      <c r="K428" s="1391">
        <f>(J428*h01_MdeMgmt!$F$8)+1+$Q$126</f>
        <v>3.4850000000000194</v>
      </c>
      <c r="L428" s="1395">
        <f t="shared" si="42"/>
        <v>34.850000000000193</v>
      </c>
      <c r="M428" s="1395">
        <f t="shared" si="43"/>
        <v>34</v>
      </c>
      <c r="N428" s="1395">
        <f t="shared" si="44"/>
        <v>3.4</v>
      </c>
      <c r="O428" t="str">
        <f t="shared" si="45"/>
        <v/>
      </c>
    </row>
    <row r="429" spans="9:15" x14ac:dyDescent="0.55000000000000004">
      <c r="I429" s="1394">
        <f t="shared" si="46"/>
        <v>0</v>
      </c>
      <c r="J429" s="1392">
        <f t="shared" si="47"/>
        <v>42.700000000000337</v>
      </c>
      <c r="K429" s="1391">
        <f>(J429*h01_MdeMgmt!$F$8)+1+$Q$126</f>
        <v>3.4908333333333532</v>
      </c>
      <c r="L429" s="1395">
        <f t="shared" si="42"/>
        <v>34.90833333333353</v>
      </c>
      <c r="M429" s="1395">
        <f t="shared" si="43"/>
        <v>34</v>
      </c>
      <c r="N429" s="1395">
        <f t="shared" si="44"/>
        <v>3.4</v>
      </c>
      <c r="O429" t="str">
        <f t="shared" si="45"/>
        <v/>
      </c>
    </row>
    <row r="430" spans="9:15" x14ac:dyDescent="0.55000000000000004">
      <c r="I430" s="1394">
        <f t="shared" si="46"/>
        <v>0</v>
      </c>
      <c r="J430" s="1392">
        <f t="shared" si="47"/>
        <v>42.800000000000338</v>
      </c>
      <c r="K430" s="1391">
        <f>(J430*h01_MdeMgmt!$F$8)+1+$Q$126</f>
        <v>3.4966666666666866</v>
      </c>
      <c r="L430" s="1395">
        <f t="shared" si="42"/>
        <v>34.966666666666868</v>
      </c>
      <c r="M430" s="1395">
        <f t="shared" si="43"/>
        <v>34</v>
      </c>
      <c r="N430" s="1395">
        <f t="shared" si="44"/>
        <v>3.4</v>
      </c>
      <c r="O430" t="str">
        <f t="shared" si="45"/>
        <v/>
      </c>
    </row>
    <row r="431" spans="9:15" x14ac:dyDescent="0.55000000000000004">
      <c r="I431" s="1394">
        <f t="shared" si="46"/>
        <v>0</v>
      </c>
      <c r="J431" s="1392">
        <f t="shared" si="47"/>
        <v>42.90000000000034</v>
      </c>
      <c r="K431" s="1391">
        <f>(J431*h01_MdeMgmt!$F$8)+1+$Q$126</f>
        <v>3.5025000000000199</v>
      </c>
      <c r="L431" s="1395">
        <f t="shared" si="42"/>
        <v>35.025000000000198</v>
      </c>
      <c r="M431" s="1395">
        <f t="shared" si="43"/>
        <v>35</v>
      </c>
      <c r="N431" s="1395">
        <f t="shared" si="44"/>
        <v>3.5</v>
      </c>
      <c r="O431" t="str">
        <f t="shared" si="45"/>
        <v/>
      </c>
    </row>
    <row r="432" spans="9:15" x14ac:dyDescent="0.55000000000000004">
      <c r="I432" s="1394">
        <f t="shared" si="46"/>
        <v>0</v>
      </c>
      <c r="J432" s="1392">
        <f t="shared" si="47"/>
        <v>43.000000000000341</v>
      </c>
      <c r="K432" s="1391">
        <f>(J432*h01_MdeMgmt!$F$8)+1+$Q$126</f>
        <v>3.5083333333333533</v>
      </c>
      <c r="L432" s="1395">
        <f t="shared" si="42"/>
        <v>35.083333333333535</v>
      </c>
      <c r="M432" s="1395">
        <f t="shared" si="43"/>
        <v>35</v>
      </c>
      <c r="N432" s="1395">
        <f t="shared" si="44"/>
        <v>3.5</v>
      </c>
      <c r="O432" t="str">
        <f t="shared" si="45"/>
        <v/>
      </c>
    </row>
    <row r="433" spans="9:15" x14ac:dyDescent="0.55000000000000004">
      <c r="I433" s="1394">
        <f t="shared" si="46"/>
        <v>0</v>
      </c>
      <c r="J433" s="1392">
        <f t="shared" si="47"/>
        <v>43.100000000000342</v>
      </c>
      <c r="K433" s="1391">
        <f>(J433*h01_MdeMgmt!$F$8)+1+$Q$126</f>
        <v>3.5141666666666866</v>
      </c>
      <c r="L433" s="1395">
        <f t="shared" si="42"/>
        <v>35.141666666666865</v>
      </c>
      <c r="M433" s="1395">
        <f t="shared" si="43"/>
        <v>35</v>
      </c>
      <c r="N433" s="1395">
        <f t="shared" si="44"/>
        <v>3.5</v>
      </c>
      <c r="O433" t="str">
        <f t="shared" si="45"/>
        <v/>
      </c>
    </row>
    <row r="434" spans="9:15" x14ac:dyDescent="0.55000000000000004">
      <c r="I434" s="1394">
        <f t="shared" si="46"/>
        <v>0</v>
      </c>
      <c r="J434" s="1392">
        <f t="shared" si="47"/>
        <v>43.200000000000344</v>
      </c>
      <c r="K434" s="1391">
        <f>(J434*h01_MdeMgmt!$F$8)+1+$Q$126</f>
        <v>3.52000000000002</v>
      </c>
      <c r="L434" s="1395">
        <f t="shared" si="42"/>
        <v>35.200000000000202</v>
      </c>
      <c r="M434" s="1395">
        <f t="shared" si="43"/>
        <v>35</v>
      </c>
      <c r="N434" s="1395">
        <f t="shared" si="44"/>
        <v>3.5</v>
      </c>
      <c r="O434" t="str">
        <f t="shared" si="45"/>
        <v/>
      </c>
    </row>
    <row r="435" spans="9:15" x14ac:dyDescent="0.55000000000000004">
      <c r="I435" s="1394">
        <f t="shared" si="46"/>
        <v>0</v>
      </c>
      <c r="J435" s="1392">
        <f t="shared" si="47"/>
        <v>43.300000000000345</v>
      </c>
      <c r="K435" s="1391">
        <f>(J435*h01_MdeMgmt!$F$8)+1+$Q$126</f>
        <v>3.5258333333333534</v>
      </c>
      <c r="L435" s="1395">
        <f t="shared" si="42"/>
        <v>35.258333333333532</v>
      </c>
      <c r="M435" s="1395">
        <f t="shared" si="43"/>
        <v>35</v>
      </c>
      <c r="N435" s="1395">
        <f t="shared" si="44"/>
        <v>3.5</v>
      </c>
      <c r="O435" t="str">
        <f t="shared" si="45"/>
        <v/>
      </c>
    </row>
    <row r="436" spans="9:15" x14ac:dyDescent="0.55000000000000004">
      <c r="I436" s="1394">
        <f t="shared" si="46"/>
        <v>0</v>
      </c>
      <c r="J436" s="1392">
        <f t="shared" si="47"/>
        <v>43.400000000000347</v>
      </c>
      <c r="K436" s="1391">
        <f>(J436*h01_MdeMgmt!$F$8)+1+$Q$126</f>
        <v>3.5316666666666867</v>
      </c>
      <c r="L436" s="1395">
        <f t="shared" si="42"/>
        <v>35.316666666666869</v>
      </c>
      <c r="M436" s="1395">
        <f t="shared" si="43"/>
        <v>35</v>
      </c>
      <c r="N436" s="1395">
        <f t="shared" si="44"/>
        <v>3.5</v>
      </c>
      <c r="O436" t="str">
        <f t="shared" si="45"/>
        <v/>
      </c>
    </row>
    <row r="437" spans="9:15" x14ac:dyDescent="0.55000000000000004">
      <c r="I437" s="1394">
        <f t="shared" si="46"/>
        <v>0</v>
      </c>
      <c r="J437" s="1392">
        <f t="shared" si="47"/>
        <v>43.500000000000348</v>
      </c>
      <c r="K437" s="1391">
        <f>(J437*h01_MdeMgmt!$F$8)+1+$Q$126</f>
        <v>3.5375000000000205</v>
      </c>
      <c r="L437" s="1395">
        <f t="shared" si="42"/>
        <v>35.375000000000206</v>
      </c>
      <c r="M437" s="1395">
        <f t="shared" si="43"/>
        <v>35</v>
      </c>
      <c r="N437" s="1395">
        <f t="shared" si="44"/>
        <v>3.5</v>
      </c>
      <c r="O437" t="str">
        <f t="shared" si="45"/>
        <v/>
      </c>
    </row>
    <row r="438" spans="9:15" x14ac:dyDescent="0.55000000000000004">
      <c r="I438" s="1394">
        <f t="shared" si="46"/>
        <v>0</v>
      </c>
      <c r="J438" s="1392">
        <f t="shared" si="47"/>
        <v>43.60000000000035</v>
      </c>
      <c r="K438" s="1391">
        <f>(J438*h01_MdeMgmt!$F$8)+1+$Q$126</f>
        <v>3.5433333333333539</v>
      </c>
      <c r="L438" s="1395">
        <f t="shared" si="42"/>
        <v>35.433333333333536</v>
      </c>
      <c r="M438" s="1395">
        <f t="shared" si="43"/>
        <v>35</v>
      </c>
      <c r="N438" s="1395">
        <f t="shared" si="44"/>
        <v>3.5</v>
      </c>
      <c r="O438" t="str">
        <f t="shared" si="45"/>
        <v/>
      </c>
    </row>
    <row r="439" spans="9:15" x14ac:dyDescent="0.55000000000000004">
      <c r="I439" s="1394">
        <f t="shared" si="46"/>
        <v>0</v>
      </c>
      <c r="J439" s="1392">
        <f t="shared" si="47"/>
        <v>43.700000000000351</v>
      </c>
      <c r="K439" s="1391">
        <f>(J439*h01_MdeMgmt!$F$8)+1+$Q$126</f>
        <v>3.5491666666666872</v>
      </c>
      <c r="L439" s="1395">
        <f t="shared" si="42"/>
        <v>35.491666666666873</v>
      </c>
      <c r="M439" s="1395">
        <f t="shared" si="43"/>
        <v>35</v>
      </c>
      <c r="N439" s="1395">
        <f t="shared" si="44"/>
        <v>3.5</v>
      </c>
      <c r="O439" t="str">
        <f t="shared" si="45"/>
        <v/>
      </c>
    </row>
    <row r="440" spans="9:15" x14ac:dyDescent="0.55000000000000004">
      <c r="I440" s="1394">
        <f t="shared" si="46"/>
        <v>0</v>
      </c>
      <c r="J440" s="1392">
        <f t="shared" si="47"/>
        <v>43.800000000000352</v>
      </c>
      <c r="K440" s="1391">
        <f>(J440*h01_MdeMgmt!$F$8)+1+$Q$126</f>
        <v>3.5550000000000206</v>
      </c>
      <c r="L440" s="1395">
        <f t="shared" si="42"/>
        <v>35.550000000000203</v>
      </c>
      <c r="M440" s="1395">
        <f t="shared" si="43"/>
        <v>35</v>
      </c>
      <c r="N440" s="1395">
        <f t="shared" si="44"/>
        <v>3.5</v>
      </c>
      <c r="O440" t="str">
        <f t="shared" si="45"/>
        <v/>
      </c>
    </row>
    <row r="441" spans="9:15" x14ac:dyDescent="0.55000000000000004">
      <c r="I441" s="1394">
        <f t="shared" si="46"/>
        <v>0</v>
      </c>
      <c r="J441" s="1392">
        <f t="shared" si="47"/>
        <v>43.900000000000354</v>
      </c>
      <c r="K441" s="1391">
        <f>(J441*h01_MdeMgmt!$F$8)+1+$Q$126</f>
        <v>3.5608333333333539</v>
      </c>
      <c r="L441" s="1395">
        <f t="shared" si="42"/>
        <v>35.60833333333354</v>
      </c>
      <c r="M441" s="1395">
        <f t="shared" si="43"/>
        <v>35</v>
      </c>
      <c r="N441" s="1395">
        <f t="shared" si="44"/>
        <v>3.5</v>
      </c>
      <c r="O441" t="str">
        <f t="shared" si="45"/>
        <v/>
      </c>
    </row>
    <row r="442" spans="9:15" x14ac:dyDescent="0.55000000000000004">
      <c r="I442" s="1394">
        <f t="shared" si="46"/>
        <v>0</v>
      </c>
      <c r="J442" s="1392">
        <f t="shared" si="47"/>
        <v>44.000000000000355</v>
      </c>
      <c r="K442" s="1391">
        <f>(J442*h01_MdeMgmt!$F$8)+1+$Q$126</f>
        <v>3.5666666666666873</v>
      </c>
      <c r="L442" s="1395">
        <f t="shared" si="42"/>
        <v>35.66666666666687</v>
      </c>
      <c r="M442" s="1395">
        <f t="shared" si="43"/>
        <v>35</v>
      </c>
      <c r="N442" s="1395">
        <f t="shared" si="44"/>
        <v>3.5</v>
      </c>
      <c r="O442" t="str">
        <f t="shared" si="45"/>
        <v/>
      </c>
    </row>
    <row r="443" spans="9:15" x14ac:dyDescent="0.55000000000000004">
      <c r="I443" s="1394">
        <f t="shared" si="46"/>
        <v>0</v>
      </c>
      <c r="J443" s="1392">
        <f t="shared" si="47"/>
        <v>44.100000000000357</v>
      </c>
      <c r="K443" s="1391">
        <f>(J443*h01_MdeMgmt!$F$8)+1+$Q$126</f>
        <v>3.5725000000000207</v>
      </c>
      <c r="L443" s="1395">
        <f t="shared" si="42"/>
        <v>35.725000000000207</v>
      </c>
      <c r="M443" s="1395">
        <f t="shared" si="43"/>
        <v>35</v>
      </c>
      <c r="N443" s="1395">
        <f t="shared" si="44"/>
        <v>3.5</v>
      </c>
      <c r="O443" t="str">
        <f t="shared" si="45"/>
        <v/>
      </c>
    </row>
    <row r="444" spans="9:15" x14ac:dyDescent="0.55000000000000004">
      <c r="I444" s="1394">
        <f t="shared" si="46"/>
        <v>0</v>
      </c>
      <c r="J444" s="1392">
        <f t="shared" si="47"/>
        <v>44.200000000000358</v>
      </c>
      <c r="K444" s="1391">
        <f>(J444*h01_MdeMgmt!$F$8)+1+$Q$126</f>
        <v>3.5783333333333545</v>
      </c>
      <c r="L444" s="1395">
        <f t="shared" si="42"/>
        <v>35.783333333333545</v>
      </c>
      <c r="M444" s="1395">
        <f t="shared" si="43"/>
        <v>35</v>
      </c>
      <c r="N444" s="1395">
        <f t="shared" si="44"/>
        <v>3.5</v>
      </c>
      <c r="O444" t="str">
        <f t="shared" si="45"/>
        <v/>
      </c>
    </row>
    <row r="445" spans="9:15" x14ac:dyDescent="0.55000000000000004">
      <c r="I445" s="1394">
        <f t="shared" si="46"/>
        <v>0</v>
      </c>
      <c r="J445" s="1392">
        <f t="shared" si="47"/>
        <v>44.30000000000036</v>
      </c>
      <c r="K445" s="1391">
        <f>(J445*h01_MdeMgmt!$F$8)+1+$Q$126</f>
        <v>3.5841666666666878</v>
      </c>
      <c r="L445" s="1395">
        <f t="shared" si="42"/>
        <v>35.841666666666882</v>
      </c>
      <c r="M445" s="1395">
        <f t="shared" si="43"/>
        <v>35</v>
      </c>
      <c r="N445" s="1395">
        <f t="shared" si="44"/>
        <v>3.5</v>
      </c>
      <c r="O445" t="str">
        <f t="shared" si="45"/>
        <v/>
      </c>
    </row>
    <row r="446" spans="9:15" x14ac:dyDescent="0.55000000000000004">
      <c r="I446" s="1394">
        <f t="shared" si="46"/>
        <v>0</v>
      </c>
      <c r="J446" s="1392">
        <f t="shared" si="47"/>
        <v>44.400000000000361</v>
      </c>
      <c r="K446" s="1391">
        <f>(J446*h01_MdeMgmt!$F$8)+1+$Q$126</f>
        <v>3.5900000000000212</v>
      </c>
      <c r="L446" s="1395">
        <f t="shared" si="42"/>
        <v>35.900000000000212</v>
      </c>
      <c r="M446" s="1395">
        <f t="shared" si="43"/>
        <v>35</v>
      </c>
      <c r="N446" s="1395">
        <f t="shared" si="44"/>
        <v>3.5</v>
      </c>
      <c r="O446" t="str">
        <f t="shared" si="45"/>
        <v/>
      </c>
    </row>
    <row r="447" spans="9:15" x14ac:dyDescent="0.55000000000000004">
      <c r="I447" s="1394">
        <f t="shared" si="46"/>
        <v>0</v>
      </c>
      <c r="J447" s="1392">
        <f t="shared" si="47"/>
        <v>44.500000000000362</v>
      </c>
      <c r="K447" s="1391">
        <f>(J447*h01_MdeMgmt!$F$8)+1+$Q$126</f>
        <v>3.5958333333333545</v>
      </c>
      <c r="L447" s="1395">
        <f t="shared" si="42"/>
        <v>35.958333333333542</v>
      </c>
      <c r="M447" s="1395">
        <f t="shared" si="43"/>
        <v>35</v>
      </c>
      <c r="N447" s="1395">
        <f t="shared" si="44"/>
        <v>3.5</v>
      </c>
      <c r="O447" t="str">
        <f t="shared" si="45"/>
        <v/>
      </c>
    </row>
    <row r="448" spans="9:15" x14ac:dyDescent="0.55000000000000004">
      <c r="I448" s="1394">
        <f t="shared" si="46"/>
        <v>0</v>
      </c>
      <c r="J448" s="1392">
        <f t="shared" si="47"/>
        <v>44.600000000000364</v>
      </c>
      <c r="K448" s="1391">
        <f>(J448*h01_MdeMgmt!$F$8)+1+$Q$126</f>
        <v>3.6016666666666879</v>
      </c>
      <c r="L448" s="1395">
        <f t="shared" si="42"/>
        <v>36.016666666666879</v>
      </c>
      <c r="M448" s="1395">
        <f t="shared" si="43"/>
        <v>36</v>
      </c>
      <c r="N448" s="1395">
        <f t="shared" si="44"/>
        <v>3.6</v>
      </c>
      <c r="O448" t="str">
        <f t="shared" si="45"/>
        <v/>
      </c>
    </row>
    <row r="449" spans="9:15" x14ac:dyDescent="0.55000000000000004">
      <c r="I449" s="1394">
        <f t="shared" si="46"/>
        <v>0</v>
      </c>
      <c r="J449" s="1392">
        <f t="shared" si="47"/>
        <v>44.700000000000365</v>
      </c>
      <c r="K449" s="1391">
        <f>(J449*h01_MdeMgmt!$F$8)+1+$Q$126</f>
        <v>3.6075000000000212</v>
      </c>
      <c r="L449" s="1395">
        <f t="shared" si="42"/>
        <v>36.075000000000216</v>
      </c>
      <c r="M449" s="1395">
        <f t="shared" si="43"/>
        <v>36</v>
      </c>
      <c r="N449" s="1395">
        <f t="shared" si="44"/>
        <v>3.6</v>
      </c>
      <c r="O449" t="str">
        <f t="shared" si="45"/>
        <v/>
      </c>
    </row>
    <row r="450" spans="9:15" x14ac:dyDescent="0.55000000000000004">
      <c r="I450" s="1394">
        <f t="shared" si="46"/>
        <v>0</v>
      </c>
      <c r="J450" s="1392">
        <f t="shared" si="47"/>
        <v>44.800000000000367</v>
      </c>
      <c r="K450" s="1391">
        <f>(J450*h01_MdeMgmt!$F$8)+1+$Q$126</f>
        <v>3.6133333333333546</v>
      </c>
      <c r="L450" s="1395">
        <f t="shared" si="42"/>
        <v>36.133333333333546</v>
      </c>
      <c r="M450" s="1395">
        <f t="shared" si="43"/>
        <v>36</v>
      </c>
      <c r="N450" s="1395">
        <f t="shared" si="44"/>
        <v>3.6</v>
      </c>
      <c r="O450" t="str">
        <f t="shared" si="45"/>
        <v/>
      </c>
    </row>
    <row r="451" spans="9:15" x14ac:dyDescent="0.55000000000000004">
      <c r="I451" s="1394">
        <f t="shared" si="46"/>
        <v>0</v>
      </c>
      <c r="J451" s="1392">
        <f t="shared" si="47"/>
        <v>44.900000000000368</v>
      </c>
      <c r="K451" s="1391">
        <f>(J451*h01_MdeMgmt!$F$8)+1+$Q$126</f>
        <v>3.619166666666688</v>
      </c>
      <c r="L451" s="1395">
        <f t="shared" ref="L451:L514" si="48">K451*10</f>
        <v>36.191666666666876</v>
      </c>
      <c r="M451" s="1395">
        <f t="shared" ref="M451:M514" si="49">INT(L451)</f>
        <v>36</v>
      </c>
      <c r="N451" s="1395">
        <f t="shared" ref="N451:N514" si="50">M451/10</f>
        <v>3.6</v>
      </c>
      <c r="O451" t="str">
        <f t="shared" ref="O451:O514" si="51">IF(INT(N451)=N451,N451,"")</f>
        <v/>
      </c>
    </row>
    <row r="452" spans="9:15" x14ac:dyDescent="0.55000000000000004">
      <c r="I452" s="1394">
        <f t="shared" ref="I452:I515" si="52">INT(H452)</f>
        <v>0</v>
      </c>
      <c r="J452" s="1392">
        <f t="shared" si="47"/>
        <v>45.000000000000369</v>
      </c>
      <c r="K452" s="1391">
        <f>(J452*h01_MdeMgmt!$F$8)+1+$Q$126</f>
        <v>3.6250000000000218</v>
      </c>
      <c r="L452" s="1395">
        <f t="shared" si="48"/>
        <v>36.25000000000022</v>
      </c>
      <c r="M452" s="1395">
        <f t="shared" si="49"/>
        <v>36</v>
      </c>
      <c r="N452" s="1395">
        <f t="shared" si="50"/>
        <v>3.6</v>
      </c>
      <c r="O452" t="str">
        <f t="shared" si="51"/>
        <v/>
      </c>
    </row>
    <row r="453" spans="9:15" x14ac:dyDescent="0.55000000000000004">
      <c r="I453" s="1394">
        <f t="shared" si="52"/>
        <v>0</v>
      </c>
      <c r="J453" s="1392">
        <f t="shared" si="47"/>
        <v>45.100000000000371</v>
      </c>
      <c r="K453" s="1391">
        <f>(J453*h01_MdeMgmt!$F$8)+1+$Q$126</f>
        <v>3.6308333333333551</v>
      </c>
      <c r="L453" s="1395">
        <f t="shared" si="48"/>
        <v>36.30833333333355</v>
      </c>
      <c r="M453" s="1395">
        <f t="shared" si="49"/>
        <v>36</v>
      </c>
      <c r="N453" s="1395">
        <f t="shared" si="50"/>
        <v>3.6</v>
      </c>
      <c r="O453" t="str">
        <f t="shared" si="51"/>
        <v/>
      </c>
    </row>
    <row r="454" spans="9:15" x14ac:dyDescent="0.55000000000000004">
      <c r="I454" s="1394">
        <f t="shared" si="52"/>
        <v>0</v>
      </c>
      <c r="J454" s="1392">
        <f t="shared" si="47"/>
        <v>45.200000000000372</v>
      </c>
      <c r="K454" s="1391">
        <f>(J454*h01_MdeMgmt!$F$8)+1+$Q$126</f>
        <v>3.6366666666666885</v>
      </c>
      <c r="L454" s="1395">
        <f t="shared" si="48"/>
        <v>36.366666666666887</v>
      </c>
      <c r="M454" s="1395">
        <f t="shared" si="49"/>
        <v>36</v>
      </c>
      <c r="N454" s="1395">
        <f t="shared" si="50"/>
        <v>3.6</v>
      </c>
      <c r="O454" t="str">
        <f t="shared" si="51"/>
        <v/>
      </c>
    </row>
    <row r="455" spans="9:15" x14ac:dyDescent="0.55000000000000004">
      <c r="I455" s="1394">
        <f t="shared" si="52"/>
        <v>0</v>
      </c>
      <c r="J455" s="1392">
        <f t="shared" si="47"/>
        <v>45.300000000000374</v>
      </c>
      <c r="K455" s="1391">
        <f>(J455*h01_MdeMgmt!$F$8)+1+$Q$126</f>
        <v>3.6425000000000218</v>
      </c>
      <c r="L455" s="1395">
        <f t="shared" si="48"/>
        <v>36.425000000000217</v>
      </c>
      <c r="M455" s="1395">
        <f t="shared" si="49"/>
        <v>36</v>
      </c>
      <c r="N455" s="1395">
        <f t="shared" si="50"/>
        <v>3.6</v>
      </c>
      <c r="O455" t="str">
        <f t="shared" si="51"/>
        <v/>
      </c>
    </row>
    <row r="456" spans="9:15" x14ac:dyDescent="0.55000000000000004">
      <c r="I456" s="1394">
        <f t="shared" si="52"/>
        <v>0</v>
      </c>
      <c r="J456" s="1392">
        <f t="shared" si="47"/>
        <v>45.400000000000375</v>
      </c>
      <c r="K456" s="1391">
        <f>(J456*h01_MdeMgmt!$F$8)+1+$Q$126</f>
        <v>3.6483333333333552</v>
      </c>
      <c r="L456" s="1395">
        <f t="shared" si="48"/>
        <v>36.483333333333555</v>
      </c>
      <c r="M456" s="1395">
        <f t="shared" si="49"/>
        <v>36</v>
      </c>
      <c r="N456" s="1395">
        <f t="shared" si="50"/>
        <v>3.6</v>
      </c>
      <c r="O456" t="str">
        <f t="shared" si="51"/>
        <v/>
      </c>
    </row>
    <row r="457" spans="9:15" x14ac:dyDescent="0.55000000000000004">
      <c r="I457" s="1394">
        <f t="shared" si="52"/>
        <v>0</v>
      </c>
      <c r="J457" s="1392">
        <f t="shared" si="47"/>
        <v>45.500000000000377</v>
      </c>
      <c r="K457" s="1391">
        <f>(J457*h01_MdeMgmt!$F$8)+1+$Q$126</f>
        <v>3.6541666666666885</v>
      </c>
      <c r="L457" s="1395">
        <f t="shared" si="48"/>
        <v>36.541666666666885</v>
      </c>
      <c r="M457" s="1395">
        <f t="shared" si="49"/>
        <v>36</v>
      </c>
      <c r="N457" s="1395">
        <f t="shared" si="50"/>
        <v>3.6</v>
      </c>
      <c r="O457" t="str">
        <f t="shared" si="51"/>
        <v/>
      </c>
    </row>
    <row r="458" spans="9:15" x14ac:dyDescent="0.55000000000000004">
      <c r="I458" s="1394">
        <f t="shared" si="52"/>
        <v>0</v>
      </c>
      <c r="J458" s="1392">
        <f t="shared" si="47"/>
        <v>45.600000000000378</v>
      </c>
      <c r="K458" s="1391">
        <f>(J458*h01_MdeMgmt!$F$8)+1+$Q$126</f>
        <v>3.6600000000000219</v>
      </c>
      <c r="L458" s="1395">
        <f t="shared" si="48"/>
        <v>36.600000000000222</v>
      </c>
      <c r="M458" s="1395">
        <f t="shared" si="49"/>
        <v>36</v>
      </c>
      <c r="N458" s="1395">
        <f t="shared" si="50"/>
        <v>3.6</v>
      </c>
      <c r="O458" t="str">
        <f t="shared" si="51"/>
        <v/>
      </c>
    </row>
    <row r="459" spans="9:15" x14ac:dyDescent="0.55000000000000004">
      <c r="I459" s="1394">
        <f t="shared" si="52"/>
        <v>0</v>
      </c>
      <c r="J459" s="1392">
        <f t="shared" si="47"/>
        <v>45.700000000000379</v>
      </c>
      <c r="K459" s="1391">
        <f>(J459*h01_MdeMgmt!$F$8)+1+$Q$126</f>
        <v>3.6658333333333557</v>
      </c>
      <c r="L459" s="1395">
        <f t="shared" si="48"/>
        <v>36.658333333333559</v>
      </c>
      <c r="M459" s="1395">
        <f t="shared" si="49"/>
        <v>36</v>
      </c>
      <c r="N459" s="1395">
        <f t="shared" si="50"/>
        <v>3.6</v>
      </c>
      <c r="O459" t="str">
        <f t="shared" si="51"/>
        <v/>
      </c>
    </row>
    <row r="460" spans="9:15" x14ac:dyDescent="0.55000000000000004">
      <c r="I460" s="1394">
        <f t="shared" si="52"/>
        <v>0</v>
      </c>
      <c r="J460" s="1392">
        <f t="shared" si="47"/>
        <v>45.800000000000381</v>
      </c>
      <c r="K460" s="1391">
        <f>(J460*h01_MdeMgmt!$F$8)+1+$Q$126</f>
        <v>3.6716666666666891</v>
      </c>
      <c r="L460" s="1395">
        <f t="shared" si="48"/>
        <v>36.716666666666889</v>
      </c>
      <c r="M460" s="1395">
        <f t="shared" si="49"/>
        <v>36</v>
      </c>
      <c r="N460" s="1395">
        <f t="shared" si="50"/>
        <v>3.6</v>
      </c>
      <c r="O460" t="str">
        <f t="shared" si="51"/>
        <v/>
      </c>
    </row>
    <row r="461" spans="9:15" x14ac:dyDescent="0.55000000000000004">
      <c r="I461" s="1394">
        <f t="shared" si="52"/>
        <v>0</v>
      </c>
      <c r="J461" s="1392">
        <f t="shared" si="47"/>
        <v>45.900000000000382</v>
      </c>
      <c r="K461" s="1391">
        <f>(J461*h01_MdeMgmt!$F$8)+1+$Q$126</f>
        <v>3.6775000000000224</v>
      </c>
      <c r="L461" s="1395">
        <f t="shared" si="48"/>
        <v>36.775000000000226</v>
      </c>
      <c r="M461" s="1395">
        <f t="shared" si="49"/>
        <v>36</v>
      </c>
      <c r="N461" s="1395">
        <f t="shared" si="50"/>
        <v>3.6</v>
      </c>
      <c r="O461" t="str">
        <f t="shared" si="51"/>
        <v/>
      </c>
    </row>
    <row r="462" spans="9:15" x14ac:dyDescent="0.55000000000000004">
      <c r="I462" s="1394">
        <f t="shared" si="52"/>
        <v>0</v>
      </c>
      <c r="J462" s="1392">
        <f t="shared" si="47"/>
        <v>46.000000000000384</v>
      </c>
      <c r="K462" s="1391">
        <f>(J462*h01_MdeMgmt!$F$8)+1+$Q$126</f>
        <v>3.6833333333333558</v>
      </c>
      <c r="L462" s="1395">
        <f t="shared" si="48"/>
        <v>36.833333333333556</v>
      </c>
      <c r="M462" s="1395">
        <f t="shared" si="49"/>
        <v>36</v>
      </c>
      <c r="N462" s="1395">
        <f t="shared" si="50"/>
        <v>3.6</v>
      </c>
      <c r="O462" t="str">
        <f t="shared" si="51"/>
        <v/>
      </c>
    </row>
    <row r="463" spans="9:15" x14ac:dyDescent="0.55000000000000004">
      <c r="I463" s="1394">
        <f t="shared" si="52"/>
        <v>0</v>
      </c>
      <c r="J463" s="1392">
        <f t="shared" si="47"/>
        <v>46.100000000000385</v>
      </c>
      <c r="K463" s="1391">
        <f>(J463*h01_MdeMgmt!$F$8)+1+$Q$126</f>
        <v>3.6891666666666891</v>
      </c>
      <c r="L463" s="1395">
        <f t="shared" si="48"/>
        <v>36.891666666666893</v>
      </c>
      <c r="M463" s="1395">
        <f t="shared" si="49"/>
        <v>36</v>
      </c>
      <c r="N463" s="1395">
        <f t="shared" si="50"/>
        <v>3.6</v>
      </c>
      <c r="O463" t="str">
        <f t="shared" si="51"/>
        <v/>
      </c>
    </row>
    <row r="464" spans="9:15" x14ac:dyDescent="0.55000000000000004">
      <c r="I464" s="1394">
        <f t="shared" si="52"/>
        <v>0</v>
      </c>
      <c r="J464" s="1392">
        <f t="shared" si="47"/>
        <v>46.200000000000387</v>
      </c>
      <c r="K464" s="1391">
        <f>(J464*h01_MdeMgmt!$F$8)+1+$Q$126</f>
        <v>3.6950000000000225</v>
      </c>
      <c r="L464" s="1395">
        <f t="shared" si="48"/>
        <v>36.950000000000223</v>
      </c>
      <c r="M464" s="1395">
        <f t="shared" si="49"/>
        <v>36</v>
      </c>
      <c r="N464" s="1395">
        <f t="shared" si="50"/>
        <v>3.6</v>
      </c>
      <c r="O464" t="str">
        <f t="shared" si="51"/>
        <v/>
      </c>
    </row>
    <row r="465" spans="9:15" x14ac:dyDescent="0.55000000000000004">
      <c r="I465" s="1394">
        <f t="shared" si="52"/>
        <v>0</v>
      </c>
      <c r="J465" s="1392">
        <f t="shared" si="47"/>
        <v>46.300000000000388</v>
      </c>
      <c r="K465" s="1391">
        <f>(J465*h01_MdeMgmt!$F$8)+1+$Q$126</f>
        <v>3.7008333333333558</v>
      </c>
      <c r="L465" s="1395">
        <f t="shared" si="48"/>
        <v>37.00833333333356</v>
      </c>
      <c r="M465" s="1395">
        <f t="shared" si="49"/>
        <v>37</v>
      </c>
      <c r="N465" s="1395">
        <f t="shared" si="50"/>
        <v>3.7</v>
      </c>
      <c r="O465" t="str">
        <f t="shared" si="51"/>
        <v/>
      </c>
    </row>
    <row r="466" spans="9:15" x14ac:dyDescent="0.55000000000000004">
      <c r="I466" s="1394">
        <f t="shared" si="52"/>
        <v>0</v>
      </c>
      <c r="J466" s="1392">
        <f t="shared" si="47"/>
        <v>46.400000000000389</v>
      </c>
      <c r="K466" s="1391">
        <f>(J466*h01_MdeMgmt!$F$8)+1+$Q$126</f>
        <v>3.7066666666666892</v>
      </c>
      <c r="L466" s="1395">
        <f t="shared" si="48"/>
        <v>37.06666666666689</v>
      </c>
      <c r="M466" s="1395">
        <f t="shared" si="49"/>
        <v>37</v>
      </c>
      <c r="N466" s="1395">
        <f t="shared" si="50"/>
        <v>3.7</v>
      </c>
      <c r="O466" t="str">
        <f t="shared" si="51"/>
        <v/>
      </c>
    </row>
    <row r="467" spans="9:15" x14ac:dyDescent="0.55000000000000004">
      <c r="I467" s="1394">
        <f t="shared" si="52"/>
        <v>0</v>
      </c>
      <c r="J467" s="1392">
        <f t="shared" si="47"/>
        <v>46.500000000000391</v>
      </c>
      <c r="K467" s="1391">
        <f>(J467*h01_MdeMgmt!$F$8)+1+$Q$126</f>
        <v>3.712500000000023</v>
      </c>
      <c r="L467" s="1395">
        <f t="shared" si="48"/>
        <v>37.125000000000227</v>
      </c>
      <c r="M467" s="1395">
        <f t="shared" si="49"/>
        <v>37</v>
      </c>
      <c r="N467" s="1395">
        <f t="shared" si="50"/>
        <v>3.7</v>
      </c>
      <c r="O467" t="str">
        <f t="shared" si="51"/>
        <v/>
      </c>
    </row>
    <row r="468" spans="9:15" x14ac:dyDescent="0.55000000000000004">
      <c r="I468" s="1394">
        <f t="shared" si="52"/>
        <v>0</v>
      </c>
      <c r="J468" s="1392">
        <f t="shared" si="47"/>
        <v>46.600000000000392</v>
      </c>
      <c r="K468" s="1391">
        <f>(J468*h01_MdeMgmt!$F$8)+1+$Q$126</f>
        <v>3.7183333333333564</v>
      </c>
      <c r="L468" s="1395">
        <f t="shared" si="48"/>
        <v>37.183333333333564</v>
      </c>
      <c r="M468" s="1395">
        <f t="shared" si="49"/>
        <v>37</v>
      </c>
      <c r="N468" s="1395">
        <f t="shared" si="50"/>
        <v>3.7</v>
      </c>
      <c r="O468" t="str">
        <f t="shared" si="51"/>
        <v/>
      </c>
    </row>
    <row r="469" spans="9:15" x14ac:dyDescent="0.55000000000000004">
      <c r="I469" s="1394">
        <f t="shared" si="52"/>
        <v>0</v>
      </c>
      <c r="J469" s="1392">
        <f t="shared" si="47"/>
        <v>46.700000000000394</v>
      </c>
      <c r="K469" s="1391">
        <f>(J469*h01_MdeMgmt!$F$8)+1+$Q$126</f>
        <v>3.7241666666666897</v>
      </c>
      <c r="L469" s="1395">
        <f t="shared" si="48"/>
        <v>37.241666666666895</v>
      </c>
      <c r="M469" s="1395">
        <f t="shared" si="49"/>
        <v>37</v>
      </c>
      <c r="N469" s="1395">
        <f t="shared" si="50"/>
        <v>3.7</v>
      </c>
      <c r="O469" t="str">
        <f t="shared" si="51"/>
        <v/>
      </c>
    </row>
    <row r="470" spans="9:15" x14ac:dyDescent="0.55000000000000004">
      <c r="I470" s="1394">
        <f t="shared" si="52"/>
        <v>0</v>
      </c>
      <c r="J470" s="1392">
        <f t="shared" si="47"/>
        <v>46.800000000000395</v>
      </c>
      <c r="K470" s="1391">
        <f>(J470*h01_MdeMgmt!$F$8)+1+$Q$126</f>
        <v>3.7300000000000231</v>
      </c>
      <c r="L470" s="1395">
        <f t="shared" si="48"/>
        <v>37.300000000000232</v>
      </c>
      <c r="M470" s="1395">
        <f t="shared" si="49"/>
        <v>37</v>
      </c>
      <c r="N470" s="1395">
        <f t="shared" si="50"/>
        <v>3.7</v>
      </c>
      <c r="O470" t="str">
        <f t="shared" si="51"/>
        <v/>
      </c>
    </row>
    <row r="471" spans="9:15" x14ac:dyDescent="0.55000000000000004">
      <c r="I471" s="1394">
        <f t="shared" si="52"/>
        <v>0</v>
      </c>
      <c r="J471" s="1392">
        <f t="shared" si="47"/>
        <v>46.900000000000396</v>
      </c>
      <c r="K471" s="1391">
        <f>(J471*h01_MdeMgmt!$F$8)+1+$Q$126</f>
        <v>3.7358333333333564</v>
      </c>
      <c r="L471" s="1395">
        <f t="shared" si="48"/>
        <v>37.358333333333562</v>
      </c>
      <c r="M471" s="1395">
        <f t="shared" si="49"/>
        <v>37</v>
      </c>
      <c r="N471" s="1395">
        <f t="shared" si="50"/>
        <v>3.7</v>
      </c>
      <c r="O471" t="str">
        <f t="shared" si="51"/>
        <v/>
      </c>
    </row>
    <row r="472" spans="9:15" x14ac:dyDescent="0.55000000000000004">
      <c r="I472" s="1394">
        <f t="shared" si="52"/>
        <v>0</v>
      </c>
      <c r="J472" s="1392">
        <f t="shared" si="47"/>
        <v>47.000000000000398</v>
      </c>
      <c r="K472" s="1391">
        <f>(J472*h01_MdeMgmt!$F$8)+1+$Q$126</f>
        <v>3.7416666666666898</v>
      </c>
      <c r="L472" s="1395">
        <f t="shared" si="48"/>
        <v>37.416666666666899</v>
      </c>
      <c r="M472" s="1395">
        <f t="shared" si="49"/>
        <v>37</v>
      </c>
      <c r="N472" s="1395">
        <f t="shared" si="50"/>
        <v>3.7</v>
      </c>
      <c r="O472" t="str">
        <f t="shared" si="51"/>
        <v/>
      </c>
    </row>
    <row r="473" spans="9:15" x14ac:dyDescent="0.55000000000000004">
      <c r="I473" s="1394">
        <f t="shared" si="52"/>
        <v>0</v>
      </c>
      <c r="J473" s="1392">
        <f t="shared" si="47"/>
        <v>47.100000000000399</v>
      </c>
      <c r="K473" s="1391">
        <f>(J473*h01_MdeMgmt!$F$8)+1+$Q$126</f>
        <v>3.7475000000000231</v>
      </c>
      <c r="L473" s="1395">
        <f t="shared" si="48"/>
        <v>37.475000000000229</v>
      </c>
      <c r="M473" s="1395">
        <f t="shared" si="49"/>
        <v>37</v>
      </c>
      <c r="N473" s="1395">
        <f t="shared" si="50"/>
        <v>3.7</v>
      </c>
      <c r="O473" t="str">
        <f t="shared" si="51"/>
        <v/>
      </c>
    </row>
    <row r="474" spans="9:15" x14ac:dyDescent="0.55000000000000004">
      <c r="I474" s="1394">
        <f t="shared" si="52"/>
        <v>0</v>
      </c>
      <c r="J474" s="1392">
        <f t="shared" si="47"/>
        <v>47.200000000000401</v>
      </c>
      <c r="K474" s="1391">
        <f>(J474*h01_MdeMgmt!$F$8)+1+$Q$126</f>
        <v>3.7533333333333569</v>
      </c>
      <c r="L474" s="1395">
        <f t="shared" si="48"/>
        <v>37.533333333333573</v>
      </c>
      <c r="M474" s="1395">
        <f t="shared" si="49"/>
        <v>37</v>
      </c>
      <c r="N474" s="1395">
        <f t="shared" si="50"/>
        <v>3.7</v>
      </c>
      <c r="O474" t="str">
        <f t="shared" si="51"/>
        <v/>
      </c>
    </row>
    <row r="475" spans="9:15" x14ac:dyDescent="0.55000000000000004">
      <c r="I475" s="1394">
        <f t="shared" si="52"/>
        <v>0</v>
      </c>
      <c r="J475" s="1392">
        <f t="shared" si="47"/>
        <v>47.300000000000402</v>
      </c>
      <c r="K475" s="1391">
        <f>(J475*h01_MdeMgmt!$F$8)+1+$Q$126</f>
        <v>3.7591666666666903</v>
      </c>
      <c r="L475" s="1395">
        <f t="shared" si="48"/>
        <v>37.591666666666903</v>
      </c>
      <c r="M475" s="1395">
        <f t="shared" si="49"/>
        <v>37</v>
      </c>
      <c r="N475" s="1395">
        <f t="shared" si="50"/>
        <v>3.7</v>
      </c>
      <c r="O475" t="str">
        <f t="shared" si="51"/>
        <v/>
      </c>
    </row>
    <row r="476" spans="9:15" x14ac:dyDescent="0.55000000000000004">
      <c r="I476" s="1394">
        <f t="shared" si="52"/>
        <v>0</v>
      </c>
      <c r="J476" s="1392">
        <f t="shared" si="47"/>
        <v>47.400000000000404</v>
      </c>
      <c r="K476" s="1391">
        <f>(J476*h01_MdeMgmt!$F$8)+1+$Q$126</f>
        <v>3.7650000000000237</v>
      </c>
      <c r="L476" s="1395">
        <f t="shared" si="48"/>
        <v>37.650000000000233</v>
      </c>
      <c r="M476" s="1395">
        <f t="shared" si="49"/>
        <v>37</v>
      </c>
      <c r="N476" s="1395">
        <f t="shared" si="50"/>
        <v>3.7</v>
      </c>
      <c r="O476" t="str">
        <f t="shared" si="51"/>
        <v/>
      </c>
    </row>
    <row r="477" spans="9:15" x14ac:dyDescent="0.55000000000000004">
      <c r="I477" s="1394">
        <f t="shared" si="52"/>
        <v>0</v>
      </c>
      <c r="J477" s="1392">
        <f t="shared" si="47"/>
        <v>47.500000000000405</v>
      </c>
      <c r="K477" s="1391">
        <f>(J477*h01_MdeMgmt!$F$8)+1+$Q$126</f>
        <v>3.770833333333357</v>
      </c>
      <c r="L477" s="1395">
        <f t="shared" si="48"/>
        <v>37.70833333333357</v>
      </c>
      <c r="M477" s="1395">
        <f t="shared" si="49"/>
        <v>37</v>
      </c>
      <c r="N477" s="1395">
        <f t="shared" si="50"/>
        <v>3.7</v>
      </c>
      <c r="O477" t="str">
        <f t="shared" si="51"/>
        <v/>
      </c>
    </row>
    <row r="478" spans="9:15" x14ac:dyDescent="0.55000000000000004">
      <c r="I478" s="1394">
        <f t="shared" si="52"/>
        <v>0</v>
      </c>
      <c r="J478" s="1392">
        <f t="shared" si="47"/>
        <v>47.600000000000406</v>
      </c>
      <c r="K478" s="1391">
        <f>(J478*h01_MdeMgmt!$F$8)+1+$Q$126</f>
        <v>3.7766666666666904</v>
      </c>
      <c r="L478" s="1395">
        <f t="shared" si="48"/>
        <v>37.766666666666907</v>
      </c>
      <c r="M478" s="1395">
        <f t="shared" si="49"/>
        <v>37</v>
      </c>
      <c r="N478" s="1395">
        <f t="shared" si="50"/>
        <v>3.7</v>
      </c>
      <c r="O478" t="str">
        <f t="shared" si="51"/>
        <v/>
      </c>
    </row>
    <row r="479" spans="9:15" x14ac:dyDescent="0.55000000000000004">
      <c r="I479" s="1394">
        <f t="shared" si="52"/>
        <v>0</v>
      </c>
      <c r="J479" s="1392">
        <f t="shared" si="47"/>
        <v>47.700000000000408</v>
      </c>
      <c r="K479" s="1391">
        <f>(J479*h01_MdeMgmt!$F$8)+1+$Q$126</f>
        <v>3.7825000000000237</v>
      </c>
      <c r="L479" s="1395">
        <f t="shared" si="48"/>
        <v>37.825000000000237</v>
      </c>
      <c r="M479" s="1395">
        <f t="shared" si="49"/>
        <v>37</v>
      </c>
      <c r="N479" s="1395">
        <f t="shared" si="50"/>
        <v>3.7</v>
      </c>
      <c r="O479" t="str">
        <f t="shared" si="51"/>
        <v/>
      </c>
    </row>
    <row r="480" spans="9:15" x14ac:dyDescent="0.55000000000000004">
      <c r="I480" s="1394">
        <f t="shared" si="52"/>
        <v>0</v>
      </c>
      <c r="J480" s="1392">
        <f t="shared" si="47"/>
        <v>47.800000000000409</v>
      </c>
      <c r="K480" s="1391">
        <f>(J480*h01_MdeMgmt!$F$8)+1+$Q$126</f>
        <v>3.7883333333333571</v>
      </c>
      <c r="L480" s="1395">
        <f t="shared" si="48"/>
        <v>37.883333333333567</v>
      </c>
      <c r="M480" s="1395">
        <f t="shared" si="49"/>
        <v>37</v>
      </c>
      <c r="N480" s="1395">
        <f t="shared" si="50"/>
        <v>3.7</v>
      </c>
      <c r="O480" t="str">
        <f t="shared" si="51"/>
        <v/>
      </c>
    </row>
    <row r="481" spans="9:15" x14ac:dyDescent="0.55000000000000004">
      <c r="I481" s="1394">
        <f t="shared" si="52"/>
        <v>0</v>
      </c>
      <c r="J481" s="1392">
        <f t="shared" si="47"/>
        <v>47.900000000000411</v>
      </c>
      <c r="K481" s="1391">
        <f>(J481*h01_MdeMgmt!$F$8)+1+$Q$126</f>
        <v>3.7941666666666904</v>
      </c>
      <c r="L481" s="1395">
        <f t="shared" si="48"/>
        <v>37.941666666666904</v>
      </c>
      <c r="M481" s="1395">
        <f t="shared" si="49"/>
        <v>37</v>
      </c>
      <c r="N481" s="1395">
        <f t="shared" si="50"/>
        <v>3.7</v>
      </c>
      <c r="O481" t="str">
        <f t="shared" si="51"/>
        <v/>
      </c>
    </row>
    <row r="482" spans="9:15" x14ac:dyDescent="0.55000000000000004">
      <c r="I482" s="1394">
        <f t="shared" si="52"/>
        <v>0</v>
      </c>
      <c r="J482" s="1392">
        <f t="shared" si="47"/>
        <v>48.000000000000412</v>
      </c>
      <c r="K482" s="1391">
        <f>(J482*h01_MdeMgmt!$F$8)+1+$Q$126</f>
        <v>3.8000000000000242</v>
      </c>
      <c r="L482" s="1395">
        <f t="shared" si="48"/>
        <v>38.000000000000242</v>
      </c>
      <c r="M482" s="1395">
        <f t="shared" si="49"/>
        <v>38</v>
      </c>
      <c r="N482" s="1395">
        <f t="shared" si="50"/>
        <v>3.8</v>
      </c>
      <c r="O482" t="str">
        <f t="shared" si="51"/>
        <v/>
      </c>
    </row>
    <row r="483" spans="9:15" x14ac:dyDescent="0.55000000000000004">
      <c r="I483" s="1394">
        <f t="shared" si="52"/>
        <v>0</v>
      </c>
      <c r="J483" s="1392">
        <f t="shared" si="47"/>
        <v>48.100000000000414</v>
      </c>
      <c r="K483" s="1391">
        <f>(J483*h01_MdeMgmt!$F$8)+1+$Q$126</f>
        <v>3.8058333333333576</v>
      </c>
      <c r="L483" s="1395">
        <f t="shared" si="48"/>
        <v>38.058333333333579</v>
      </c>
      <c r="M483" s="1395">
        <f t="shared" si="49"/>
        <v>38</v>
      </c>
      <c r="N483" s="1395">
        <f t="shared" si="50"/>
        <v>3.8</v>
      </c>
      <c r="O483" t="str">
        <f t="shared" si="51"/>
        <v/>
      </c>
    </row>
    <row r="484" spans="9:15" x14ac:dyDescent="0.55000000000000004">
      <c r="I484" s="1394">
        <f t="shared" si="52"/>
        <v>0</v>
      </c>
      <c r="J484" s="1392">
        <f t="shared" si="47"/>
        <v>48.200000000000415</v>
      </c>
      <c r="K484" s="1391">
        <f>(J484*h01_MdeMgmt!$F$8)+1+$Q$126</f>
        <v>3.811666666666691</v>
      </c>
      <c r="L484" s="1395">
        <f t="shared" si="48"/>
        <v>38.116666666666909</v>
      </c>
      <c r="M484" s="1395">
        <f t="shared" si="49"/>
        <v>38</v>
      </c>
      <c r="N484" s="1395">
        <f t="shared" si="50"/>
        <v>3.8</v>
      </c>
      <c r="O484" t="str">
        <f t="shared" si="51"/>
        <v/>
      </c>
    </row>
    <row r="485" spans="9:15" x14ac:dyDescent="0.55000000000000004">
      <c r="I485" s="1394">
        <f t="shared" si="52"/>
        <v>0</v>
      </c>
      <c r="J485" s="1392">
        <f t="shared" si="47"/>
        <v>48.300000000000416</v>
      </c>
      <c r="K485" s="1391">
        <f>(J485*h01_MdeMgmt!$F$8)+1+$Q$126</f>
        <v>3.8175000000000243</v>
      </c>
      <c r="L485" s="1395">
        <f t="shared" si="48"/>
        <v>38.175000000000246</v>
      </c>
      <c r="M485" s="1395">
        <f t="shared" si="49"/>
        <v>38</v>
      </c>
      <c r="N485" s="1395">
        <f t="shared" si="50"/>
        <v>3.8</v>
      </c>
      <c r="O485" t="str">
        <f t="shared" si="51"/>
        <v/>
      </c>
    </row>
    <row r="486" spans="9:15" x14ac:dyDescent="0.55000000000000004">
      <c r="I486" s="1394">
        <f t="shared" si="52"/>
        <v>0</v>
      </c>
      <c r="J486" s="1392">
        <f t="shared" si="47"/>
        <v>48.400000000000418</v>
      </c>
      <c r="K486" s="1391">
        <f>(J486*h01_MdeMgmt!$F$8)+1+$Q$126</f>
        <v>3.8233333333333577</v>
      </c>
      <c r="L486" s="1395">
        <f t="shared" si="48"/>
        <v>38.233333333333576</v>
      </c>
      <c r="M486" s="1395">
        <f t="shared" si="49"/>
        <v>38</v>
      </c>
      <c r="N486" s="1395">
        <f t="shared" si="50"/>
        <v>3.8</v>
      </c>
      <c r="O486" t="str">
        <f t="shared" si="51"/>
        <v/>
      </c>
    </row>
    <row r="487" spans="9:15" x14ac:dyDescent="0.55000000000000004">
      <c r="I487" s="1394">
        <f t="shared" si="52"/>
        <v>0</v>
      </c>
      <c r="J487" s="1392">
        <f t="shared" si="47"/>
        <v>48.500000000000419</v>
      </c>
      <c r="K487" s="1391">
        <f>(J487*h01_MdeMgmt!$F$8)+1+$Q$126</f>
        <v>3.829166666666691</v>
      </c>
      <c r="L487" s="1395">
        <f t="shared" si="48"/>
        <v>38.291666666666913</v>
      </c>
      <c r="M487" s="1395">
        <f t="shared" si="49"/>
        <v>38</v>
      </c>
      <c r="N487" s="1395">
        <f t="shared" si="50"/>
        <v>3.8</v>
      </c>
      <c r="O487" t="str">
        <f t="shared" si="51"/>
        <v/>
      </c>
    </row>
    <row r="488" spans="9:15" x14ac:dyDescent="0.55000000000000004">
      <c r="I488" s="1394">
        <f t="shared" si="52"/>
        <v>0</v>
      </c>
      <c r="J488" s="1392">
        <f t="shared" si="47"/>
        <v>48.600000000000421</v>
      </c>
      <c r="K488" s="1391">
        <f>(J488*h01_MdeMgmt!$F$8)+1+$Q$126</f>
        <v>3.8350000000000244</v>
      </c>
      <c r="L488" s="1395">
        <f t="shared" si="48"/>
        <v>38.350000000000243</v>
      </c>
      <c r="M488" s="1395">
        <f t="shared" si="49"/>
        <v>38</v>
      </c>
      <c r="N488" s="1395">
        <f t="shared" si="50"/>
        <v>3.8</v>
      </c>
      <c r="O488" t="str">
        <f t="shared" si="51"/>
        <v/>
      </c>
    </row>
    <row r="489" spans="9:15" x14ac:dyDescent="0.55000000000000004">
      <c r="I489" s="1394">
        <f t="shared" si="52"/>
        <v>0</v>
      </c>
      <c r="J489" s="1392">
        <f t="shared" si="47"/>
        <v>48.700000000000422</v>
      </c>
      <c r="K489" s="1391">
        <f>(J489*h01_MdeMgmt!$F$8)+1+$Q$126</f>
        <v>3.8408333333333582</v>
      </c>
      <c r="L489" s="1395">
        <f t="shared" si="48"/>
        <v>38.40833333333358</v>
      </c>
      <c r="M489" s="1395">
        <f t="shared" si="49"/>
        <v>38</v>
      </c>
      <c r="N489" s="1395">
        <f t="shared" si="50"/>
        <v>3.8</v>
      </c>
      <c r="O489" t="str">
        <f t="shared" si="51"/>
        <v/>
      </c>
    </row>
    <row r="490" spans="9:15" x14ac:dyDescent="0.55000000000000004">
      <c r="I490" s="1394">
        <f t="shared" si="52"/>
        <v>0</v>
      </c>
      <c r="J490" s="1392">
        <f t="shared" ref="J490:J553" si="53">J489+$J$3</f>
        <v>48.800000000000423</v>
      </c>
      <c r="K490" s="1391">
        <f>(J490*h01_MdeMgmt!$F$8)+1+$Q$126</f>
        <v>3.8466666666666915</v>
      </c>
      <c r="L490" s="1395">
        <f t="shared" si="48"/>
        <v>38.466666666666917</v>
      </c>
      <c r="M490" s="1395">
        <f t="shared" si="49"/>
        <v>38</v>
      </c>
      <c r="N490" s="1395">
        <f t="shared" si="50"/>
        <v>3.8</v>
      </c>
      <c r="O490" t="str">
        <f t="shared" si="51"/>
        <v/>
      </c>
    </row>
    <row r="491" spans="9:15" x14ac:dyDescent="0.55000000000000004">
      <c r="I491" s="1394">
        <f t="shared" si="52"/>
        <v>0</v>
      </c>
      <c r="J491" s="1392">
        <f t="shared" si="53"/>
        <v>48.900000000000425</v>
      </c>
      <c r="K491" s="1391">
        <f>(J491*h01_MdeMgmt!$F$8)+1+$Q$126</f>
        <v>3.8525000000000249</v>
      </c>
      <c r="L491" s="1395">
        <f t="shared" si="48"/>
        <v>38.525000000000247</v>
      </c>
      <c r="M491" s="1395">
        <f t="shared" si="49"/>
        <v>38</v>
      </c>
      <c r="N491" s="1395">
        <f t="shared" si="50"/>
        <v>3.8</v>
      </c>
      <c r="O491" t="str">
        <f t="shared" si="51"/>
        <v/>
      </c>
    </row>
    <row r="492" spans="9:15" x14ac:dyDescent="0.55000000000000004">
      <c r="I492" s="1394">
        <f t="shared" si="52"/>
        <v>0</v>
      </c>
      <c r="J492" s="1392">
        <f t="shared" si="53"/>
        <v>49.000000000000426</v>
      </c>
      <c r="K492" s="1391">
        <f>(J492*h01_MdeMgmt!$F$8)+1+$Q$126</f>
        <v>3.8583333333333583</v>
      </c>
      <c r="L492" s="1395">
        <f t="shared" si="48"/>
        <v>38.583333333333584</v>
      </c>
      <c r="M492" s="1395">
        <f t="shared" si="49"/>
        <v>38</v>
      </c>
      <c r="N492" s="1395">
        <f t="shared" si="50"/>
        <v>3.8</v>
      </c>
      <c r="O492" t="str">
        <f t="shared" si="51"/>
        <v/>
      </c>
    </row>
    <row r="493" spans="9:15" x14ac:dyDescent="0.55000000000000004">
      <c r="I493" s="1394">
        <f t="shared" si="52"/>
        <v>0</v>
      </c>
      <c r="J493" s="1392">
        <f t="shared" si="53"/>
        <v>49.100000000000428</v>
      </c>
      <c r="K493" s="1391">
        <f>(J493*h01_MdeMgmt!$F$8)+1+$Q$126</f>
        <v>3.8641666666666916</v>
      </c>
      <c r="L493" s="1395">
        <f t="shared" si="48"/>
        <v>38.641666666666914</v>
      </c>
      <c r="M493" s="1395">
        <f t="shared" si="49"/>
        <v>38</v>
      </c>
      <c r="N493" s="1395">
        <f t="shared" si="50"/>
        <v>3.8</v>
      </c>
      <c r="O493" t="str">
        <f t="shared" si="51"/>
        <v/>
      </c>
    </row>
    <row r="494" spans="9:15" x14ac:dyDescent="0.55000000000000004">
      <c r="I494" s="1394">
        <f t="shared" si="52"/>
        <v>0</v>
      </c>
      <c r="J494" s="1392">
        <f t="shared" si="53"/>
        <v>49.200000000000429</v>
      </c>
      <c r="K494" s="1391">
        <f>(J494*h01_MdeMgmt!$F$8)+1+$Q$126</f>
        <v>3.870000000000025</v>
      </c>
      <c r="L494" s="1395">
        <f t="shared" si="48"/>
        <v>38.700000000000252</v>
      </c>
      <c r="M494" s="1395">
        <f t="shared" si="49"/>
        <v>38</v>
      </c>
      <c r="N494" s="1395">
        <f t="shared" si="50"/>
        <v>3.8</v>
      </c>
      <c r="O494" t="str">
        <f t="shared" si="51"/>
        <v/>
      </c>
    </row>
    <row r="495" spans="9:15" x14ac:dyDescent="0.55000000000000004">
      <c r="I495" s="1394">
        <f t="shared" si="52"/>
        <v>0</v>
      </c>
      <c r="J495" s="1392">
        <f t="shared" si="53"/>
        <v>49.300000000000431</v>
      </c>
      <c r="K495" s="1391">
        <f>(J495*h01_MdeMgmt!$F$8)+1+$Q$126</f>
        <v>3.8758333333333583</v>
      </c>
      <c r="L495" s="1395">
        <f t="shared" si="48"/>
        <v>38.758333333333582</v>
      </c>
      <c r="M495" s="1395">
        <f t="shared" si="49"/>
        <v>38</v>
      </c>
      <c r="N495" s="1395">
        <f t="shared" si="50"/>
        <v>3.8</v>
      </c>
      <c r="O495" t="str">
        <f t="shared" si="51"/>
        <v/>
      </c>
    </row>
    <row r="496" spans="9:15" x14ac:dyDescent="0.55000000000000004">
      <c r="I496" s="1394">
        <f t="shared" si="52"/>
        <v>0</v>
      </c>
      <c r="J496" s="1392">
        <f t="shared" si="53"/>
        <v>49.400000000000432</v>
      </c>
      <c r="K496" s="1391">
        <f>(J496*h01_MdeMgmt!$F$8)+1+$Q$126</f>
        <v>3.8816666666666921</v>
      </c>
      <c r="L496" s="1395">
        <f t="shared" si="48"/>
        <v>38.816666666666919</v>
      </c>
      <c r="M496" s="1395">
        <f t="shared" si="49"/>
        <v>38</v>
      </c>
      <c r="N496" s="1395">
        <f t="shared" si="50"/>
        <v>3.8</v>
      </c>
      <c r="O496" t="str">
        <f t="shared" si="51"/>
        <v/>
      </c>
    </row>
    <row r="497" spans="9:15" x14ac:dyDescent="0.55000000000000004">
      <c r="I497" s="1394">
        <f t="shared" si="52"/>
        <v>0</v>
      </c>
      <c r="J497" s="1392">
        <f t="shared" si="53"/>
        <v>49.500000000000433</v>
      </c>
      <c r="K497" s="1391">
        <f>(J497*h01_MdeMgmt!$F$8)+1+$Q$126</f>
        <v>3.8875000000000255</v>
      </c>
      <c r="L497" s="1395">
        <f t="shared" si="48"/>
        <v>38.875000000000256</v>
      </c>
      <c r="M497" s="1395">
        <f t="shared" si="49"/>
        <v>38</v>
      </c>
      <c r="N497" s="1395">
        <f t="shared" si="50"/>
        <v>3.8</v>
      </c>
      <c r="O497" t="str">
        <f t="shared" si="51"/>
        <v/>
      </c>
    </row>
    <row r="498" spans="9:15" x14ac:dyDescent="0.55000000000000004">
      <c r="I498" s="1394">
        <f t="shared" si="52"/>
        <v>0</v>
      </c>
      <c r="J498" s="1392">
        <f t="shared" si="53"/>
        <v>49.600000000000435</v>
      </c>
      <c r="K498" s="1391">
        <f>(J498*h01_MdeMgmt!$F$8)+1+$Q$126</f>
        <v>3.8933333333333588</v>
      </c>
      <c r="L498" s="1395">
        <f t="shared" si="48"/>
        <v>38.933333333333586</v>
      </c>
      <c r="M498" s="1395">
        <f t="shared" si="49"/>
        <v>38</v>
      </c>
      <c r="N498" s="1395">
        <f t="shared" si="50"/>
        <v>3.8</v>
      </c>
      <c r="O498" t="str">
        <f t="shared" si="51"/>
        <v/>
      </c>
    </row>
    <row r="499" spans="9:15" x14ac:dyDescent="0.55000000000000004">
      <c r="I499" s="1394">
        <f t="shared" si="52"/>
        <v>0</v>
      </c>
      <c r="J499" s="1392">
        <f t="shared" si="53"/>
        <v>49.700000000000436</v>
      </c>
      <c r="K499" s="1391">
        <f>(J499*h01_MdeMgmt!$F$8)+1+$Q$126</f>
        <v>3.8991666666666922</v>
      </c>
      <c r="L499" s="1395">
        <f t="shared" si="48"/>
        <v>38.991666666666923</v>
      </c>
      <c r="M499" s="1395">
        <f t="shared" si="49"/>
        <v>38</v>
      </c>
      <c r="N499" s="1395">
        <f t="shared" si="50"/>
        <v>3.8</v>
      </c>
      <c r="O499" t="str">
        <f t="shared" si="51"/>
        <v/>
      </c>
    </row>
    <row r="500" spans="9:15" x14ac:dyDescent="0.55000000000000004">
      <c r="I500" s="1394">
        <f t="shared" si="52"/>
        <v>0</v>
      </c>
      <c r="J500" s="1392">
        <f t="shared" si="53"/>
        <v>49.800000000000438</v>
      </c>
      <c r="K500" s="1391">
        <f>(J500*h01_MdeMgmt!$F$8)+1+$Q$126</f>
        <v>3.9050000000000256</v>
      </c>
      <c r="L500" s="1395">
        <f t="shared" si="48"/>
        <v>39.050000000000253</v>
      </c>
      <c r="M500" s="1395">
        <f t="shared" si="49"/>
        <v>39</v>
      </c>
      <c r="N500" s="1395">
        <f t="shared" si="50"/>
        <v>3.9</v>
      </c>
      <c r="O500" t="str">
        <f t="shared" si="51"/>
        <v/>
      </c>
    </row>
    <row r="501" spans="9:15" x14ac:dyDescent="0.55000000000000004">
      <c r="I501" s="1394">
        <f t="shared" si="52"/>
        <v>0</v>
      </c>
      <c r="J501" s="1392">
        <f t="shared" si="53"/>
        <v>49.900000000000439</v>
      </c>
      <c r="K501" s="1391">
        <f>(J501*h01_MdeMgmt!$F$8)+1+$Q$126</f>
        <v>3.9108333333333589</v>
      </c>
      <c r="L501" s="1395">
        <f t="shared" si="48"/>
        <v>39.10833333333359</v>
      </c>
      <c r="M501" s="1395">
        <f t="shared" si="49"/>
        <v>39</v>
      </c>
      <c r="N501" s="1395">
        <f t="shared" si="50"/>
        <v>3.9</v>
      </c>
      <c r="O501" t="str">
        <f t="shared" si="51"/>
        <v/>
      </c>
    </row>
    <row r="502" spans="9:15" x14ac:dyDescent="0.55000000000000004">
      <c r="I502" s="1394">
        <f t="shared" si="52"/>
        <v>0</v>
      </c>
      <c r="J502" s="1392">
        <f t="shared" si="53"/>
        <v>50.000000000000441</v>
      </c>
      <c r="K502" s="1391">
        <f>(J502*h01_MdeMgmt!$F$8)+1+$Q$126</f>
        <v>3.9166666666666923</v>
      </c>
      <c r="L502" s="1395">
        <f t="shared" si="48"/>
        <v>39.16666666666692</v>
      </c>
      <c r="M502" s="1395">
        <f t="shared" si="49"/>
        <v>39</v>
      </c>
      <c r="N502" s="1395">
        <f t="shared" si="50"/>
        <v>3.9</v>
      </c>
      <c r="O502" t="str">
        <f t="shared" si="51"/>
        <v/>
      </c>
    </row>
    <row r="503" spans="9:15" x14ac:dyDescent="0.55000000000000004">
      <c r="I503" s="1394">
        <f t="shared" si="52"/>
        <v>0</v>
      </c>
      <c r="J503" s="1392">
        <f t="shared" si="53"/>
        <v>50.100000000000442</v>
      </c>
      <c r="K503" s="1391">
        <f>(J503*h01_MdeMgmt!$F$8)+1+$Q$126</f>
        <v>3.9225000000000256</v>
      </c>
      <c r="L503" s="1395">
        <f t="shared" si="48"/>
        <v>39.225000000000257</v>
      </c>
      <c r="M503" s="1395">
        <f t="shared" si="49"/>
        <v>39</v>
      </c>
      <c r="N503" s="1395">
        <f t="shared" si="50"/>
        <v>3.9</v>
      </c>
      <c r="O503" t="str">
        <f t="shared" si="51"/>
        <v/>
      </c>
    </row>
    <row r="504" spans="9:15" x14ac:dyDescent="0.55000000000000004">
      <c r="I504" s="1394">
        <f t="shared" si="52"/>
        <v>0</v>
      </c>
      <c r="J504" s="1392">
        <f t="shared" si="53"/>
        <v>50.200000000000443</v>
      </c>
      <c r="K504" s="1391">
        <f>(J504*h01_MdeMgmt!$F$8)+1+$Q$126</f>
        <v>3.9283333333333594</v>
      </c>
      <c r="L504" s="1395">
        <f t="shared" si="48"/>
        <v>39.283333333333594</v>
      </c>
      <c r="M504" s="1395">
        <f t="shared" si="49"/>
        <v>39</v>
      </c>
      <c r="N504" s="1395">
        <f t="shared" si="50"/>
        <v>3.9</v>
      </c>
      <c r="O504" t="str">
        <f t="shared" si="51"/>
        <v/>
      </c>
    </row>
    <row r="505" spans="9:15" x14ac:dyDescent="0.55000000000000004">
      <c r="I505" s="1394">
        <f t="shared" si="52"/>
        <v>0</v>
      </c>
      <c r="J505" s="1392">
        <f t="shared" si="53"/>
        <v>50.300000000000445</v>
      </c>
      <c r="K505" s="1391">
        <f>(J505*h01_MdeMgmt!$F$8)+1+$Q$126</f>
        <v>3.9341666666666928</v>
      </c>
      <c r="L505" s="1395">
        <f t="shared" si="48"/>
        <v>39.341666666666924</v>
      </c>
      <c r="M505" s="1395">
        <f t="shared" si="49"/>
        <v>39</v>
      </c>
      <c r="N505" s="1395">
        <f t="shared" si="50"/>
        <v>3.9</v>
      </c>
      <c r="O505" t="str">
        <f t="shared" si="51"/>
        <v/>
      </c>
    </row>
    <row r="506" spans="9:15" x14ac:dyDescent="0.55000000000000004">
      <c r="I506" s="1394">
        <f t="shared" si="52"/>
        <v>0</v>
      </c>
      <c r="J506" s="1392">
        <f t="shared" si="53"/>
        <v>50.400000000000446</v>
      </c>
      <c r="K506" s="1391">
        <f>(J506*h01_MdeMgmt!$F$8)+1+$Q$126</f>
        <v>3.9400000000000261</v>
      </c>
      <c r="L506" s="1395">
        <f t="shared" si="48"/>
        <v>39.400000000000261</v>
      </c>
      <c r="M506" s="1395">
        <f t="shared" si="49"/>
        <v>39</v>
      </c>
      <c r="N506" s="1395">
        <f t="shared" si="50"/>
        <v>3.9</v>
      </c>
      <c r="O506" t="str">
        <f t="shared" si="51"/>
        <v/>
      </c>
    </row>
    <row r="507" spans="9:15" x14ac:dyDescent="0.55000000000000004">
      <c r="I507" s="1394">
        <f t="shared" si="52"/>
        <v>0</v>
      </c>
      <c r="J507" s="1392">
        <f t="shared" si="53"/>
        <v>50.500000000000448</v>
      </c>
      <c r="K507" s="1391">
        <f>(J507*h01_MdeMgmt!$F$8)+1+$Q$126</f>
        <v>3.9458333333333595</v>
      </c>
      <c r="L507" s="1395">
        <f t="shared" si="48"/>
        <v>39.458333333333599</v>
      </c>
      <c r="M507" s="1395">
        <f t="shared" si="49"/>
        <v>39</v>
      </c>
      <c r="N507" s="1395">
        <f t="shared" si="50"/>
        <v>3.9</v>
      </c>
      <c r="O507" t="str">
        <f t="shared" si="51"/>
        <v/>
      </c>
    </row>
    <row r="508" spans="9:15" x14ac:dyDescent="0.55000000000000004">
      <c r="I508" s="1394">
        <f t="shared" si="52"/>
        <v>0</v>
      </c>
      <c r="J508" s="1392">
        <f t="shared" si="53"/>
        <v>50.600000000000449</v>
      </c>
      <c r="K508" s="1391">
        <f>(J508*h01_MdeMgmt!$F$8)+1+$Q$126</f>
        <v>3.9516666666666929</v>
      </c>
      <c r="L508" s="1395">
        <f t="shared" si="48"/>
        <v>39.516666666666929</v>
      </c>
      <c r="M508" s="1395">
        <f t="shared" si="49"/>
        <v>39</v>
      </c>
      <c r="N508" s="1395">
        <f t="shared" si="50"/>
        <v>3.9</v>
      </c>
      <c r="O508" t="str">
        <f t="shared" si="51"/>
        <v/>
      </c>
    </row>
    <row r="509" spans="9:15" x14ac:dyDescent="0.55000000000000004">
      <c r="I509" s="1394">
        <f t="shared" si="52"/>
        <v>0</v>
      </c>
      <c r="J509" s="1392">
        <f t="shared" si="53"/>
        <v>50.70000000000045</v>
      </c>
      <c r="K509" s="1391">
        <f>(J509*h01_MdeMgmt!$F$8)+1+$Q$126</f>
        <v>3.9575000000000262</v>
      </c>
      <c r="L509" s="1395">
        <f t="shared" si="48"/>
        <v>39.575000000000259</v>
      </c>
      <c r="M509" s="1395">
        <f t="shared" si="49"/>
        <v>39</v>
      </c>
      <c r="N509" s="1395">
        <f t="shared" si="50"/>
        <v>3.9</v>
      </c>
      <c r="O509" t="str">
        <f t="shared" si="51"/>
        <v/>
      </c>
    </row>
    <row r="510" spans="9:15" x14ac:dyDescent="0.55000000000000004">
      <c r="I510" s="1394">
        <f t="shared" si="52"/>
        <v>0</v>
      </c>
      <c r="J510" s="1392">
        <f t="shared" si="53"/>
        <v>50.800000000000452</v>
      </c>
      <c r="K510" s="1391">
        <f>(J510*h01_MdeMgmt!$F$8)+1+$Q$126</f>
        <v>3.9633333333333596</v>
      </c>
      <c r="L510" s="1395">
        <f t="shared" si="48"/>
        <v>39.633333333333596</v>
      </c>
      <c r="M510" s="1395">
        <f t="shared" si="49"/>
        <v>39</v>
      </c>
      <c r="N510" s="1395">
        <f t="shared" si="50"/>
        <v>3.9</v>
      </c>
      <c r="O510" t="str">
        <f t="shared" si="51"/>
        <v/>
      </c>
    </row>
    <row r="511" spans="9:15" x14ac:dyDescent="0.55000000000000004">
      <c r="I511" s="1394">
        <f t="shared" si="52"/>
        <v>0</v>
      </c>
      <c r="J511" s="1392">
        <f t="shared" si="53"/>
        <v>50.900000000000453</v>
      </c>
      <c r="K511" s="1391">
        <f>(J511*h01_MdeMgmt!$F$8)+1+$Q$126</f>
        <v>3.9691666666666934</v>
      </c>
      <c r="L511" s="1395">
        <f t="shared" si="48"/>
        <v>39.691666666666933</v>
      </c>
      <c r="M511" s="1395">
        <f t="shared" si="49"/>
        <v>39</v>
      </c>
      <c r="N511" s="1395">
        <f t="shared" si="50"/>
        <v>3.9</v>
      </c>
      <c r="O511" t="str">
        <f t="shared" si="51"/>
        <v/>
      </c>
    </row>
    <row r="512" spans="9:15" x14ac:dyDescent="0.55000000000000004">
      <c r="I512" s="1394">
        <f t="shared" si="52"/>
        <v>0</v>
      </c>
      <c r="J512" s="1392">
        <f t="shared" si="53"/>
        <v>51.000000000000455</v>
      </c>
      <c r="K512" s="1391">
        <f>(J512*h01_MdeMgmt!$F$8)+1+$Q$126</f>
        <v>3.9750000000000267</v>
      </c>
      <c r="L512" s="1395">
        <f t="shared" si="48"/>
        <v>39.75000000000027</v>
      </c>
      <c r="M512" s="1395">
        <f t="shared" si="49"/>
        <v>39</v>
      </c>
      <c r="N512" s="1395">
        <f t="shared" si="50"/>
        <v>3.9</v>
      </c>
      <c r="O512" t="str">
        <f t="shared" si="51"/>
        <v/>
      </c>
    </row>
    <row r="513" spans="9:15" x14ac:dyDescent="0.55000000000000004">
      <c r="I513" s="1394">
        <f t="shared" si="52"/>
        <v>0</v>
      </c>
      <c r="J513" s="1392">
        <f t="shared" si="53"/>
        <v>51.100000000000456</v>
      </c>
      <c r="K513" s="1391">
        <f>(J513*h01_MdeMgmt!$F$8)+1+$Q$126</f>
        <v>3.9808333333333601</v>
      </c>
      <c r="L513" s="1395">
        <f t="shared" si="48"/>
        <v>39.8083333333336</v>
      </c>
      <c r="M513" s="1395">
        <f t="shared" si="49"/>
        <v>39</v>
      </c>
      <c r="N513" s="1395">
        <f t="shared" si="50"/>
        <v>3.9</v>
      </c>
      <c r="O513" t="str">
        <f t="shared" si="51"/>
        <v/>
      </c>
    </row>
    <row r="514" spans="9:15" x14ac:dyDescent="0.55000000000000004">
      <c r="I514" s="1394">
        <f t="shared" si="52"/>
        <v>0</v>
      </c>
      <c r="J514" s="1392">
        <f t="shared" si="53"/>
        <v>51.200000000000458</v>
      </c>
      <c r="K514" s="1391">
        <f>(J514*h01_MdeMgmt!$F$8)+1+$Q$126</f>
        <v>3.9866666666666934</v>
      </c>
      <c r="L514" s="1395">
        <f t="shared" si="48"/>
        <v>39.866666666666937</v>
      </c>
      <c r="M514" s="1395">
        <f t="shared" si="49"/>
        <v>39</v>
      </c>
      <c r="N514" s="1395">
        <f t="shared" si="50"/>
        <v>3.9</v>
      </c>
      <c r="O514" t="str">
        <f t="shared" si="51"/>
        <v/>
      </c>
    </row>
    <row r="515" spans="9:15" x14ac:dyDescent="0.55000000000000004">
      <c r="I515" s="1394">
        <f t="shared" si="52"/>
        <v>0</v>
      </c>
      <c r="J515" s="1392">
        <f t="shared" si="53"/>
        <v>51.300000000000459</v>
      </c>
      <c r="K515" s="1391">
        <f>(J515*h01_MdeMgmt!$F$8)+1+$Q$126</f>
        <v>3.9925000000000268</v>
      </c>
      <c r="L515" s="1395">
        <f t="shared" ref="L515:L578" si="54">K515*10</f>
        <v>39.925000000000267</v>
      </c>
      <c r="M515" s="1395">
        <f t="shared" ref="M515:M578" si="55">INT(L515)</f>
        <v>39</v>
      </c>
      <c r="N515" s="1395">
        <f t="shared" ref="N515:N578" si="56">M515/10</f>
        <v>3.9</v>
      </c>
      <c r="O515" t="str">
        <f t="shared" ref="O515:O578" si="57">IF(INT(N515)=N515,N515,"")</f>
        <v/>
      </c>
    </row>
    <row r="516" spans="9:15" x14ac:dyDescent="0.55000000000000004">
      <c r="I516" s="1394">
        <f t="shared" ref="I516:I579" si="58">INT(H516)</f>
        <v>0</v>
      </c>
      <c r="J516" s="1392">
        <f t="shared" si="53"/>
        <v>51.40000000000046</v>
      </c>
      <c r="K516" s="1391">
        <f>(J516*h01_MdeMgmt!$F$8)+1+$Q$126</f>
        <v>3.9983333333333602</v>
      </c>
      <c r="L516" s="1395">
        <f t="shared" si="54"/>
        <v>39.983333333333604</v>
      </c>
      <c r="M516" s="1395">
        <f t="shared" si="55"/>
        <v>39</v>
      </c>
      <c r="N516" s="1395">
        <f t="shared" si="56"/>
        <v>3.9</v>
      </c>
      <c r="O516" t="str">
        <f t="shared" si="57"/>
        <v/>
      </c>
    </row>
    <row r="517" spans="9:15" x14ac:dyDescent="0.55000000000000004">
      <c r="I517" s="1394">
        <f t="shared" si="58"/>
        <v>0</v>
      </c>
      <c r="J517" s="1392">
        <f t="shared" si="53"/>
        <v>51.500000000000462</v>
      </c>
      <c r="K517" s="1391">
        <f>(J517*h01_MdeMgmt!$F$8)+1+$Q$126</f>
        <v>4.0041666666666931</v>
      </c>
      <c r="L517" s="1395">
        <f t="shared" si="54"/>
        <v>40.041666666666927</v>
      </c>
      <c r="M517" s="1395">
        <f t="shared" si="55"/>
        <v>40</v>
      </c>
      <c r="N517" s="1395">
        <f t="shared" si="56"/>
        <v>4</v>
      </c>
      <c r="O517">
        <f t="shared" si="57"/>
        <v>4</v>
      </c>
    </row>
    <row r="518" spans="9:15" x14ac:dyDescent="0.55000000000000004">
      <c r="I518" s="1394">
        <f t="shared" si="58"/>
        <v>0</v>
      </c>
      <c r="J518" s="1392">
        <f t="shared" si="53"/>
        <v>51.600000000000463</v>
      </c>
      <c r="K518" s="1391">
        <f>(J518*h01_MdeMgmt!$F$8)+1+$Q$126</f>
        <v>4.0100000000000264</v>
      </c>
      <c r="L518" s="1395">
        <f t="shared" si="54"/>
        <v>40.100000000000264</v>
      </c>
      <c r="M518" s="1395">
        <f t="shared" si="55"/>
        <v>40</v>
      </c>
      <c r="N518" s="1395">
        <f t="shared" si="56"/>
        <v>4</v>
      </c>
      <c r="O518">
        <f t="shared" si="57"/>
        <v>4</v>
      </c>
    </row>
    <row r="519" spans="9:15" x14ac:dyDescent="0.55000000000000004">
      <c r="I519" s="1394">
        <f t="shared" si="58"/>
        <v>0</v>
      </c>
      <c r="J519" s="1392">
        <f t="shared" si="53"/>
        <v>51.700000000000465</v>
      </c>
      <c r="K519" s="1391">
        <f>(J519*h01_MdeMgmt!$F$8)+1+$Q$126</f>
        <v>4.0158333333333607</v>
      </c>
      <c r="L519" s="1395">
        <f t="shared" si="54"/>
        <v>40.158333333333609</v>
      </c>
      <c r="M519" s="1395">
        <f t="shared" si="55"/>
        <v>40</v>
      </c>
      <c r="N519" s="1395">
        <f t="shared" si="56"/>
        <v>4</v>
      </c>
      <c r="O519">
        <f t="shared" si="57"/>
        <v>4</v>
      </c>
    </row>
    <row r="520" spans="9:15" x14ac:dyDescent="0.55000000000000004">
      <c r="I520" s="1394">
        <f t="shared" si="58"/>
        <v>0</v>
      </c>
      <c r="J520" s="1392">
        <f t="shared" si="53"/>
        <v>51.800000000000466</v>
      </c>
      <c r="K520" s="1391">
        <f>(J520*h01_MdeMgmt!$F$8)+1+$Q$126</f>
        <v>4.021666666666694</v>
      </c>
      <c r="L520" s="1395">
        <f t="shared" si="54"/>
        <v>40.216666666666939</v>
      </c>
      <c r="M520" s="1395">
        <f t="shared" si="55"/>
        <v>40</v>
      </c>
      <c r="N520" s="1395">
        <f t="shared" si="56"/>
        <v>4</v>
      </c>
      <c r="O520">
        <f t="shared" si="57"/>
        <v>4</v>
      </c>
    </row>
    <row r="521" spans="9:15" x14ac:dyDescent="0.55000000000000004">
      <c r="I521" s="1394">
        <f t="shared" si="58"/>
        <v>0</v>
      </c>
      <c r="J521" s="1392">
        <f t="shared" si="53"/>
        <v>51.900000000000468</v>
      </c>
      <c r="K521" s="1391">
        <f>(J521*h01_MdeMgmt!$F$8)+1+$Q$126</f>
        <v>4.0275000000000274</v>
      </c>
      <c r="L521" s="1395">
        <f t="shared" si="54"/>
        <v>40.275000000000276</v>
      </c>
      <c r="M521" s="1395">
        <f t="shared" si="55"/>
        <v>40</v>
      </c>
      <c r="N521" s="1395">
        <f t="shared" si="56"/>
        <v>4</v>
      </c>
      <c r="O521">
        <f t="shared" si="57"/>
        <v>4</v>
      </c>
    </row>
    <row r="522" spans="9:15" x14ac:dyDescent="0.55000000000000004">
      <c r="I522" s="1394">
        <f t="shared" si="58"/>
        <v>0</v>
      </c>
      <c r="J522" s="1392">
        <f t="shared" si="53"/>
        <v>52.000000000000469</v>
      </c>
      <c r="K522" s="1391">
        <f>(J522*h01_MdeMgmt!$F$8)+1+$Q$126</f>
        <v>4.0333333333333607</v>
      </c>
      <c r="L522" s="1395">
        <f t="shared" si="54"/>
        <v>40.333333333333606</v>
      </c>
      <c r="M522" s="1395">
        <f t="shared" si="55"/>
        <v>40</v>
      </c>
      <c r="N522" s="1395">
        <f t="shared" si="56"/>
        <v>4</v>
      </c>
      <c r="O522">
        <f t="shared" si="57"/>
        <v>4</v>
      </c>
    </row>
    <row r="523" spans="9:15" x14ac:dyDescent="0.55000000000000004">
      <c r="I523" s="1394">
        <f t="shared" si="58"/>
        <v>0</v>
      </c>
      <c r="J523" s="1392">
        <f t="shared" si="53"/>
        <v>52.10000000000047</v>
      </c>
      <c r="K523" s="1391">
        <f>(J523*h01_MdeMgmt!$F$8)+1+$Q$126</f>
        <v>4.0391666666666941</v>
      </c>
      <c r="L523" s="1395">
        <f t="shared" si="54"/>
        <v>40.391666666666943</v>
      </c>
      <c r="M523" s="1395">
        <f t="shared" si="55"/>
        <v>40</v>
      </c>
      <c r="N523" s="1395">
        <f t="shared" si="56"/>
        <v>4</v>
      </c>
      <c r="O523">
        <f t="shared" si="57"/>
        <v>4</v>
      </c>
    </row>
    <row r="524" spans="9:15" x14ac:dyDescent="0.55000000000000004">
      <c r="I524" s="1394">
        <f t="shared" si="58"/>
        <v>0</v>
      </c>
      <c r="J524" s="1392">
        <f t="shared" si="53"/>
        <v>52.200000000000472</v>
      </c>
      <c r="K524" s="1391">
        <f>(J524*h01_MdeMgmt!$F$8)+1+$Q$126</f>
        <v>4.0450000000000275</v>
      </c>
      <c r="L524" s="1395">
        <f t="shared" si="54"/>
        <v>40.450000000000273</v>
      </c>
      <c r="M524" s="1395">
        <f t="shared" si="55"/>
        <v>40</v>
      </c>
      <c r="N524" s="1395">
        <f t="shared" si="56"/>
        <v>4</v>
      </c>
      <c r="O524">
        <f t="shared" si="57"/>
        <v>4</v>
      </c>
    </row>
    <row r="525" spans="9:15" x14ac:dyDescent="0.55000000000000004">
      <c r="I525" s="1394">
        <f t="shared" si="58"/>
        <v>0</v>
      </c>
      <c r="J525" s="1392">
        <f t="shared" si="53"/>
        <v>52.300000000000473</v>
      </c>
      <c r="K525" s="1391">
        <f>(J525*h01_MdeMgmt!$F$8)+1+$Q$126</f>
        <v>4.0508333333333608</v>
      </c>
      <c r="L525" s="1395">
        <f t="shared" si="54"/>
        <v>40.50833333333361</v>
      </c>
      <c r="M525" s="1395">
        <f t="shared" si="55"/>
        <v>40</v>
      </c>
      <c r="N525" s="1395">
        <f t="shared" si="56"/>
        <v>4</v>
      </c>
      <c r="O525">
        <f t="shared" si="57"/>
        <v>4</v>
      </c>
    </row>
    <row r="526" spans="9:15" x14ac:dyDescent="0.55000000000000004">
      <c r="I526" s="1394">
        <f t="shared" si="58"/>
        <v>0</v>
      </c>
      <c r="J526" s="1392">
        <f t="shared" si="53"/>
        <v>52.400000000000475</v>
      </c>
      <c r="K526" s="1391">
        <f>(J526*h01_MdeMgmt!$F$8)+1+$Q$126</f>
        <v>4.0566666666666951</v>
      </c>
      <c r="L526" s="1395">
        <f t="shared" si="54"/>
        <v>40.566666666666947</v>
      </c>
      <c r="M526" s="1395">
        <f t="shared" si="55"/>
        <v>40</v>
      </c>
      <c r="N526" s="1395">
        <f t="shared" si="56"/>
        <v>4</v>
      </c>
      <c r="O526">
        <f t="shared" si="57"/>
        <v>4</v>
      </c>
    </row>
    <row r="527" spans="9:15" x14ac:dyDescent="0.55000000000000004">
      <c r="I527" s="1394">
        <f t="shared" si="58"/>
        <v>0</v>
      </c>
      <c r="J527" s="1392">
        <f t="shared" si="53"/>
        <v>52.500000000000476</v>
      </c>
      <c r="K527" s="1391">
        <f>(J527*h01_MdeMgmt!$F$8)+1+$Q$126</f>
        <v>4.0625000000000284</v>
      </c>
      <c r="L527" s="1395">
        <f t="shared" si="54"/>
        <v>40.625000000000284</v>
      </c>
      <c r="M527" s="1395">
        <f t="shared" si="55"/>
        <v>40</v>
      </c>
      <c r="N527" s="1395">
        <f t="shared" si="56"/>
        <v>4</v>
      </c>
      <c r="O527">
        <f t="shared" si="57"/>
        <v>4</v>
      </c>
    </row>
    <row r="528" spans="9:15" x14ac:dyDescent="0.55000000000000004">
      <c r="I528" s="1394">
        <f t="shared" si="58"/>
        <v>0</v>
      </c>
      <c r="J528" s="1392">
        <f t="shared" si="53"/>
        <v>52.600000000000477</v>
      </c>
      <c r="K528" s="1391">
        <f>(J528*h01_MdeMgmt!$F$8)+1+$Q$126</f>
        <v>4.0683333333333618</v>
      </c>
      <c r="L528" s="1395">
        <f t="shared" si="54"/>
        <v>40.683333333333621</v>
      </c>
      <c r="M528" s="1395">
        <f t="shared" si="55"/>
        <v>40</v>
      </c>
      <c r="N528" s="1395">
        <f t="shared" si="56"/>
        <v>4</v>
      </c>
      <c r="O528">
        <f t="shared" si="57"/>
        <v>4</v>
      </c>
    </row>
    <row r="529" spans="9:15" x14ac:dyDescent="0.55000000000000004">
      <c r="I529" s="1394">
        <f t="shared" si="58"/>
        <v>0</v>
      </c>
      <c r="J529" s="1392">
        <f t="shared" si="53"/>
        <v>52.700000000000479</v>
      </c>
      <c r="K529" s="1391">
        <f>(J529*h01_MdeMgmt!$F$8)+1+$Q$126</f>
        <v>4.0741666666666951</v>
      </c>
      <c r="L529" s="1395">
        <f t="shared" si="54"/>
        <v>40.741666666666951</v>
      </c>
      <c r="M529" s="1395">
        <f t="shared" si="55"/>
        <v>40</v>
      </c>
      <c r="N529" s="1395">
        <f t="shared" si="56"/>
        <v>4</v>
      </c>
      <c r="O529">
        <f t="shared" si="57"/>
        <v>4</v>
      </c>
    </row>
    <row r="530" spans="9:15" x14ac:dyDescent="0.55000000000000004">
      <c r="I530" s="1394">
        <f t="shared" si="58"/>
        <v>0</v>
      </c>
      <c r="J530" s="1392">
        <f t="shared" si="53"/>
        <v>52.80000000000048</v>
      </c>
      <c r="K530" s="1391">
        <f>(J530*h01_MdeMgmt!$F$8)+1+$Q$126</f>
        <v>4.0800000000000285</v>
      </c>
      <c r="L530" s="1395">
        <f t="shared" si="54"/>
        <v>40.800000000000281</v>
      </c>
      <c r="M530" s="1395">
        <f t="shared" si="55"/>
        <v>40</v>
      </c>
      <c r="N530" s="1395">
        <f t="shared" si="56"/>
        <v>4</v>
      </c>
      <c r="O530">
        <f t="shared" si="57"/>
        <v>4</v>
      </c>
    </row>
    <row r="531" spans="9:15" x14ac:dyDescent="0.55000000000000004">
      <c r="I531" s="1394">
        <f t="shared" si="58"/>
        <v>0</v>
      </c>
      <c r="J531" s="1392">
        <f t="shared" si="53"/>
        <v>52.900000000000482</v>
      </c>
      <c r="K531" s="1391">
        <f>(J531*h01_MdeMgmt!$F$8)+1+$Q$126</f>
        <v>4.0858333333333618</v>
      </c>
      <c r="L531" s="1395">
        <f t="shared" si="54"/>
        <v>40.858333333333618</v>
      </c>
      <c r="M531" s="1395">
        <f t="shared" si="55"/>
        <v>40</v>
      </c>
      <c r="N531" s="1395">
        <f t="shared" si="56"/>
        <v>4</v>
      </c>
      <c r="O531">
        <f t="shared" si="57"/>
        <v>4</v>
      </c>
    </row>
    <row r="532" spans="9:15" x14ac:dyDescent="0.55000000000000004">
      <c r="I532" s="1394">
        <f t="shared" si="58"/>
        <v>0</v>
      </c>
      <c r="J532" s="1392">
        <f t="shared" si="53"/>
        <v>53.000000000000483</v>
      </c>
      <c r="K532" s="1391">
        <f>(J532*h01_MdeMgmt!$F$8)+1+$Q$126</f>
        <v>4.0916666666666952</v>
      </c>
      <c r="L532" s="1395">
        <f t="shared" si="54"/>
        <v>40.916666666666956</v>
      </c>
      <c r="M532" s="1395">
        <f t="shared" si="55"/>
        <v>40</v>
      </c>
      <c r="N532" s="1395">
        <f t="shared" si="56"/>
        <v>4</v>
      </c>
      <c r="O532">
        <f t="shared" si="57"/>
        <v>4</v>
      </c>
    </row>
    <row r="533" spans="9:15" x14ac:dyDescent="0.55000000000000004">
      <c r="I533" s="1394">
        <f t="shared" si="58"/>
        <v>0</v>
      </c>
      <c r="J533" s="1392">
        <f t="shared" si="53"/>
        <v>53.100000000000485</v>
      </c>
      <c r="K533" s="1391">
        <f>(J533*h01_MdeMgmt!$F$8)+1+$Q$126</f>
        <v>4.0975000000000286</v>
      </c>
      <c r="L533" s="1395">
        <f t="shared" si="54"/>
        <v>40.975000000000286</v>
      </c>
      <c r="M533" s="1395">
        <f t="shared" si="55"/>
        <v>40</v>
      </c>
      <c r="N533" s="1395">
        <f t="shared" si="56"/>
        <v>4</v>
      </c>
      <c r="O533">
        <f t="shared" si="57"/>
        <v>4</v>
      </c>
    </row>
    <row r="534" spans="9:15" x14ac:dyDescent="0.55000000000000004">
      <c r="I534" s="1394">
        <f t="shared" si="58"/>
        <v>0</v>
      </c>
      <c r="J534" s="1392">
        <f t="shared" si="53"/>
        <v>53.200000000000486</v>
      </c>
      <c r="K534" s="1391">
        <f>(J534*h01_MdeMgmt!$F$8)+1+$Q$126</f>
        <v>4.1033333333333619</v>
      </c>
      <c r="L534" s="1395">
        <f t="shared" si="54"/>
        <v>41.033333333333616</v>
      </c>
      <c r="M534" s="1395">
        <f t="shared" si="55"/>
        <v>41</v>
      </c>
      <c r="N534" s="1395">
        <f t="shared" si="56"/>
        <v>4.0999999999999996</v>
      </c>
      <c r="O534" t="str">
        <f t="shared" si="57"/>
        <v/>
      </c>
    </row>
    <row r="535" spans="9:15" x14ac:dyDescent="0.55000000000000004">
      <c r="I535" s="1394">
        <f t="shared" si="58"/>
        <v>0</v>
      </c>
      <c r="J535" s="1392">
        <f t="shared" si="53"/>
        <v>53.300000000000487</v>
      </c>
      <c r="K535" s="1391">
        <f>(J535*h01_MdeMgmt!$F$8)+1+$Q$126</f>
        <v>4.1091666666666953</v>
      </c>
      <c r="L535" s="1395">
        <f t="shared" si="54"/>
        <v>41.091666666666953</v>
      </c>
      <c r="M535" s="1395">
        <f t="shared" si="55"/>
        <v>41</v>
      </c>
      <c r="N535" s="1395">
        <f t="shared" si="56"/>
        <v>4.0999999999999996</v>
      </c>
      <c r="O535" t="str">
        <f t="shared" si="57"/>
        <v/>
      </c>
    </row>
    <row r="536" spans="9:15" x14ac:dyDescent="0.55000000000000004">
      <c r="I536" s="1394">
        <f t="shared" si="58"/>
        <v>0</v>
      </c>
      <c r="J536" s="1392">
        <f t="shared" si="53"/>
        <v>53.400000000000489</v>
      </c>
      <c r="K536" s="1391">
        <f>(J536*h01_MdeMgmt!$F$8)+1+$Q$126</f>
        <v>4.1150000000000286</v>
      </c>
      <c r="L536" s="1395">
        <f t="shared" si="54"/>
        <v>41.15000000000029</v>
      </c>
      <c r="M536" s="1395">
        <f t="shared" si="55"/>
        <v>41</v>
      </c>
      <c r="N536" s="1395">
        <f t="shared" si="56"/>
        <v>4.0999999999999996</v>
      </c>
      <c r="O536" t="str">
        <f t="shared" si="57"/>
        <v/>
      </c>
    </row>
    <row r="537" spans="9:15" x14ac:dyDescent="0.55000000000000004">
      <c r="I537" s="1394">
        <f t="shared" si="58"/>
        <v>0</v>
      </c>
      <c r="J537" s="1392">
        <f t="shared" si="53"/>
        <v>53.50000000000049</v>
      </c>
      <c r="K537" s="1391">
        <f>(J537*h01_MdeMgmt!$F$8)+1+$Q$126</f>
        <v>4.120833333333362</v>
      </c>
      <c r="L537" s="1395">
        <f t="shared" si="54"/>
        <v>41.20833333333362</v>
      </c>
      <c r="M537" s="1395">
        <f t="shared" si="55"/>
        <v>41</v>
      </c>
      <c r="N537" s="1395">
        <f t="shared" si="56"/>
        <v>4.0999999999999996</v>
      </c>
      <c r="O537" t="str">
        <f t="shared" si="57"/>
        <v/>
      </c>
    </row>
    <row r="538" spans="9:15" x14ac:dyDescent="0.55000000000000004">
      <c r="I538" s="1394">
        <f t="shared" si="58"/>
        <v>0</v>
      </c>
      <c r="J538" s="1392">
        <f t="shared" si="53"/>
        <v>53.600000000000492</v>
      </c>
      <c r="K538" s="1391">
        <f>(J538*h01_MdeMgmt!$F$8)+1+$Q$126</f>
        <v>4.1266666666666953</v>
      </c>
      <c r="L538" s="1395">
        <f t="shared" si="54"/>
        <v>41.26666666666695</v>
      </c>
      <c r="M538" s="1395">
        <f t="shared" si="55"/>
        <v>41</v>
      </c>
      <c r="N538" s="1395">
        <f t="shared" si="56"/>
        <v>4.0999999999999996</v>
      </c>
      <c r="O538" t="str">
        <f t="shared" si="57"/>
        <v/>
      </c>
    </row>
    <row r="539" spans="9:15" x14ac:dyDescent="0.55000000000000004">
      <c r="I539" s="1394">
        <f t="shared" si="58"/>
        <v>0</v>
      </c>
      <c r="J539" s="1392">
        <f t="shared" si="53"/>
        <v>53.700000000000493</v>
      </c>
      <c r="K539" s="1391">
        <f>(J539*h01_MdeMgmt!$F$8)+1+$Q$126</f>
        <v>4.1325000000000287</v>
      </c>
      <c r="L539" s="1395">
        <f t="shared" si="54"/>
        <v>41.325000000000287</v>
      </c>
      <c r="M539" s="1395">
        <f t="shared" si="55"/>
        <v>41</v>
      </c>
      <c r="N539" s="1395">
        <f t="shared" si="56"/>
        <v>4.0999999999999996</v>
      </c>
      <c r="O539" t="str">
        <f t="shared" si="57"/>
        <v/>
      </c>
    </row>
    <row r="540" spans="9:15" x14ac:dyDescent="0.55000000000000004">
      <c r="I540" s="1394">
        <f t="shared" si="58"/>
        <v>0</v>
      </c>
      <c r="J540" s="1392">
        <f t="shared" si="53"/>
        <v>53.800000000000495</v>
      </c>
      <c r="K540" s="1391">
        <f>(J540*h01_MdeMgmt!$F$8)+1+$Q$126</f>
        <v>4.1383333333333621</v>
      </c>
      <c r="L540" s="1395">
        <f t="shared" si="54"/>
        <v>41.383333333333624</v>
      </c>
      <c r="M540" s="1395">
        <f t="shared" si="55"/>
        <v>41</v>
      </c>
      <c r="N540" s="1395">
        <f t="shared" si="56"/>
        <v>4.0999999999999996</v>
      </c>
      <c r="O540" t="str">
        <f t="shared" si="57"/>
        <v/>
      </c>
    </row>
    <row r="541" spans="9:15" x14ac:dyDescent="0.55000000000000004">
      <c r="I541" s="1394">
        <f t="shared" si="58"/>
        <v>0</v>
      </c>
      <c r="J541" s="1392">
        <f t="shared" si="53"/>
        <v>53.900000000000496</v>
      </c>
      <c r="K541" s="1391">
        <f>(J541*h01_MdeMgmt!$F$8)+1+$Q$126</f>
        <v>4.1441666666666954</v>
      </c>
      <c r="L541" s="1395">
        <f t="shared" si="54"/>
        <v>41.441666666666954</v>
      </c>
      <c r="M541" s="1395">
        <f t="shared" si="55"/>
        <v>41</v>
      </c>
      <c r="N541" s="1395">
        <f t="shared" si="56"/>
        <v>4.0999999999999996</v>
      </c>
      <c r="O541" t="str">
        <f t="shared" si="57"/>
        <v/>
      </c>
    </row>
    <row r="542" spans="9:15" x14ac:dyDescent="0.55000000000000004">
      <c r="I542" s="1394">
        <f t="shared" si="58"/>
        <v>0</v>
      </c>
      <c r="J542" s="1392">
        <f t="shared" si="53"/>
        <v>54.000000000000497</v>
      </c>
      <c r="K542" s="1391">
        <f>(J542*h01_MdeMgmt!$F$8)+1+$Q$126</f>
        <v>4.1500000000000288</v>
      </c>
      <c r="L542" s="1395">
        <f t="shared" si="54"/>
        <v>41.500000000000284</v>
      </c>
      <c r="M542" s="1395">
        <f t="shared" si="55"/>
        <v>41</v>
      </c>
      <c r="N542" s="1395">
        <f t="shared" si="56"/>
        <v>4.0999999999999996</v>
      </c>
      <c r="O542" t="str">
        <f t="shared" si="57"/>
        <v/>
      </c>
    </row>
    <row r="543" spans="9:15" x14ac:dyDescent="0.55000000000000004">
      <c r="I543" s="1394">
        <f t="shared" si="58"/>
        <v>0</v>
      </c>
      <c r="J543" s="1392">
        <f t="shared" si="53"/>
        <v>54.100000000000499</v>
      </c>
      <c r="K543" s="1391">
        <f>(J543*h01_MdeMgmt!$F$8)+1+$Q$126</f>
        <v>4.1558333333333621</v>
      </c>
      <c r="L543" s="1395">
        <f t="shared" si="54"/>
        <v>41.558333333333621</v>
      </c>
      <c r="M543" s="1395">
        <f t="shared" si="55"/>
        <v>41</v>
      </c>
      <c r="N543" s="1395">
        <f t="shared" si="56"/>
        <v>4.0999999999999996</v>
      </c>
      <c r="O543" t="str">
        <f t="shared" si="57"/>
        <v/>
      </c>
    </row>
    <row r="544" spans="9:15" x14ac:dyDescent="0.55000000000000004">
      <c r="I544" s="1394">
        <f t="shared" si="58"/>
        <v>0</v>
      </c>
      <c r="J544" s="1392">
        <f t="shared" si="53"/>
        <v>54.2000000000005</v>
      </c>
      <c r="K544" s="1391">
        <f>(J544*h01_MdeMgmt!$F$8)+1+$Q$126</f>
        <v>4.1616666666666955</v>
      </c>
      <c r="L544" s="1395">
        <f t="shared" si="54"/>
        <v>41.616666666666958</v>
      </c>
      <c r="M544" s="1395">
        <f t="shared" si="55"/>
        <v>41</v>
      </c>
      <c r="N544" s="1395">
        <f t="shared" si="56"/>
        <v>4.0999999999999996</v>
      </c>
      <c r="O544" t="str">
        <f t="shared" si="57"/>
        <v/>
      </c>
    </row>
    <row r="545" spans="9:15" x14ac:dyDescent="0.55000000000000004">
      <c r="I545" s="1394">
        <f t="shared" si="58"/>
        <v>0</v>
      </c>
      <c r="J545" s="1392">
        <f t="shared" si="53"/>
        <v>54.300000000000502</v>
      </c>
      <c r="K545" s="1391">
        <f>(J545*h01_MdeMgmt!$F$8)+1+$Q$126</f>
        <v>4.1675000000000288</v>
      </c>
      <c r="L545" s="1395">
        <f t="shared" si="54"/>
        <v>41.675000000000288</v>
      </c>
      <c r="M545" s="1395">
        <f t="shared" si="55"/>
        <v>41</v>
      </c>
      <c r="N545" s="1395">
        <f t="shared" si="56"/>
        <v>4.0999999999999996</v>
      </c>
      <c r="O545" t="str">
        <f t="shared" si="57"/>
        <v/>
      </c>
    </row>
    <row r="546" spans="9:15" x14ac:dyDescent="0.55000000000000004">
      <c r="I546" s="1394">
        <f t="shared" si="58"/>
        <v>0</v>
      </c>
      <c r="J546" s="1392">
        <f t="shared" si="53"/>
        <v>54.400000000000503</v>
      </c>
      <c r="K546" s="1391">
        <f>(J546*h01_MdeMgmt!$F$8)+1+$Q$126</f>
        <v>4.1733333333333622</v>
      </c>
      <c r="L546" s="1395">
        <f t="shared" si="54"/>
        <v>41.733333333333618</v>
      </c>
      <c r="M546" s="1395">
        <f t="shared" si="55"/>
        <v>41</v>
      </c>
      <c r="N546" s="1395">
        <f t="shared" si="56"/>
        <v>4.0999999999999996</v>
      </c>
      <c r="O546" t="str">
        <f t="shared" si="57"/>
        <v/>
      </c>
    </row>
    <row r="547" spans="9:15" x14ac:dyDescent="0.55000000000000004">
      <c r="I547" s="1394">
        <f t="shared" si="58"/>
        <v>0</v>
      </c>
      <c r="J547" s="1392">
        <f t="shared" si="53"/>
        <v>54.500000000000504</v>
      </c>
      <c r="K547" s="1391">
        <f>(J547*h01_MdeMgmt!$F$8)+1+$Q$126</f>
        <v>4.1791666666666956</v>
      </c>
      <c r="L547" s="1395">
        <f t="shared" si="54"/>
        <v>41.791666666666956</v>
      </c>
      <c r="M547" s="1395">
        <f t="shared" si="55"/>
        <v>41</v>
      </c>
      <c r="N547" s="1395">
        <f t="shared" si="56"/>
        <v>4.0999999999999996</v>
      </c>
      <c r="O547" t="str">
        <f t="shared" si="57"/>
        <v/>
      </c>
    </row>
    <row r="548" spans="9:15" x14ac:dyDescent="0.55000000000000004">
      <c r="I548" s="1394">
        <f t="shared" si="58"/>
        <v>0</v>
      </c>
      <c r="J548" s="1392">
        <f t="shared" si="53"/>
        <v>54.600000000000506</v>
      </c>
      <c r="K548" s="1391">
        <f>(J548*h01_MdeMgmt!$F$8)+1+$Q$126</f>
        <v>4.1850000000000289</v>
      </c>
      <c r="L548" s="1395">
        <f t="shared" si="54"/>
        <v>41.850000000000293</v>
      </c>
      <c r="M548" s="1395">
        <f t="shared" si="55"/>
        <v>41</v>
      </c>
      <c r="N548" s="1395">
        <f t="shared" si="56"/>
        <v>4.0999999999999996</v>
      </c>
      <c r="O548" t="str">
        <f t="shared" si="57"/>
        <v/>
      </c>
    </row>
    <row r="549" spans="9:15" x14ac:dyDescent="0.55000000000000004">
      <c r="I549" s="1394">
        <f t="shared" si="58"/>
        <v>0</v>
      </c>
      <c r="J549" s="1392">
        <f t="shared" si="53"/>
        <v>54.700000000000507</v>
      </c>
      <c r="K549" s="1391">
        <f>(J549*h01_MdeMgmt!$F$8)+1+$Q$126</f>
        <v>4.1908333333333632</v>
      </c>
      <c r="L549" s="1395">
        <f t="shared" si="54"/>
        <v>41.90833333333363</v>
      </c>
      <c r="M549" s="1395">
        <f t="shared" si="55"/>
        <v>41</v>
      </c>
      <c r="N549" s="1395">
        <f t="shared" si="56"/>
        <v>4.0999999999999996</v>
      </c>
      <c r="O549" t="str">
        <f t="shared" si="57"/>
        <v/>
      </c>
    </row>
    <row r="550" spans="9:15" x14ac:dyDescent="0.55000000000000004">
      <c r="I550" s="1394">
        <f t="shared" si="58"/>
        <v>0</v>
      </c>
      <c r="J550" s="1392">
        <f t="shared" si="53"/>
        <v>54.800000000000509</v>
      </c>
      <c r="K550" s="1391">
        <f>(J550*h01_MdeMgmt!$F$8)+1+$Q$126</f>
        <v>4.1966666666666965</v>
      </c>
      <c r="L550" s="1395">
        <f t="shared" si="54"/>
        <v>41.966666666666967</v>
      </c>
      <c r="M550" s="1395">
        <f t="shared" si="55"/>
        <v>41</v>
      </c>
      <c r="N550" s="1395">
        <f t="shared" si="56"/>
        <v>4.0999999999999996</v>
      </c>
      <c r="O550" t="str">
        <f t="shared" si="57"/>
        <v/>
      </c>
    </row>
    <row r="551" spans="9:15" x14ac:dyDescent="0.55000000000000004">
      <c r="I551" s="1394">
        <f t="shared" si="58"/>
        <v>0</v>
      </c>
      <c r="J551" s="1392">
        <f t="shared" si="53"/>
        <v>54.90000000000051</v>
      </c>
      <c r="K551" s="1391">
        <f>(J551*h01_MdeMgmt!$F$8)+1+$Q$126</f>
        <v>4.2025000000000299</v>
      </c>
      <c r="L551" s="1395">
        <f t="shared" si="54"/>
        <v>42.025000000000297</v>
      </c>
      <c r="M551" s="1395">
        <f t="shared" si="55"/>
        <v>42</v>
      </c>
      <c r="N551" s="1395">
        <f t="shared" si="56"/>
        <v>4.2</v>
      </c>
      <c r="O551" t="str">
        <f t="shared" si="57"/>
        <v/>
      </c>
    </row>
    <row r="552" spans="9:15" x14ac:dyDescent="0.55000000000000004">
      <c r="I552" s="1394">
        <f t="shared" si="58"/>
        <v>0</v>
      </c>
      <c r="J552" s="1392">
        <f t="shared" si="53"/>
        <v>55.000000000000512</v>
      </c>
      <c r="K552" s="1391">
        <f>(J552*h01_MdeMgmt!$F$8)+1+$Q$126</f>
        <v>4.2083333333333632</v>
      </c>
      <c r="L552" s="1395">
        <f t="shared" si="54"/>
        <v>42.083333333333634</v>
      </c>
      <c r="M552" s="1395">
        <f t="shared" si="55"/>
        <v>42</v>
      </c>
      <c r="N552" s="1395">
        <f t="shared" si="56"/>
        <v>4.2</v>
      </c>
      <c r="O552" t="str">
        <f t="shared" si="57"/>
        <v/>
      </c>
    </row>
    <row r="553" spans="9:15" x14ac:dyDescent="0.55000000000000004">
      <c r="I553" s="1394">
        <f t="shared" si="58"/>
        <v>0</v>
      </c>
      <c r="J553" s="1392">
        <f t="shared" si="53"/>
        <v>55.100000000000513</v>
      </c>
      <c r="K553" s="1391">
        <f>(J553*h01_MdeMgmt!$F$8)+1+$Q$126</f>
        <v>4.2141666666666966</v>
      </c>
      <c r="L553" s="1395">
        <f t="shared" si="54"/>
        <v>42.141666666666964</v>
      </c>
      <c r="M553" s="1395">
        <f t="shared" si="55"/>
        <v>42</v>
      </c>
      <c r="N553" s="1395">
        <f t="shared" si="56"/>
        <v>4.2</v>
      </c>
      <c r="O553" t="str">
        <f t="shared" si="57"/>
        <v/>
      </c>
    </row>
    <row r="554" spans="9:15" x14ac:dyDescent="0.55000000000000004">
      <c r="I554" s="1394">
        <f t="shared" si="58"/>
        <v>0</v>
      </c>
      <c r="J554" s="1392">
        <f t="shared" ref="J554:J617" si="59">J553+$J$3</f>
        <v>55.200000000000514</v>
      </c>
      <c r="K554" s="1391">
        <f>(J554*h01_MdeMgmt!$F$8)+1+$Q$126</f>
        <v>4.2200000000000299</v>
      </c>
      <c r="L554" s="1395">
        <f t="shared" si="54"/>
        <v>42.200000000000301</v>
      </c>
      <c r="M554" s="1395">
        <f t="shared" si="55"/>
        <v>42</v>
      </c>
      <c r="N554" s="1395">
        <f t="shared" si="56"/>
        <v>4.2</v>
      </c>
      <c r="O554" t="str">
        <f t="shared" si="57"/>
        <v/>
      </c>
    </row>
    <row r="555" spans="9:15" x14ac:dyDescent="0.55000000000000004">
      <c r="I555" s="1394">
        <f t="shared" si="58"/>
        <v>0</v>
      </c>
      <c r="J555" s="1392">
        <f t="shared" si="59"/>
        <v>55.300000000000516</v>
      </c>
      <c r="K555" s="1391">
        <f>(J555*h01_MdeMgmt!$F$8)+1+$Q$126</f>
        <v>4.2258333333333633</v>
      </c>
      <c r="L555" s="1395">
        <f t="shared" si="54"/>
        <v>42.258333333333631</v>
      </c>
      <c r="M555" s="1395">
        <f t="shared" si="55"/>
        <v>42</v>
      </c>
      <c r="N555" s="1395">
        <f t="shared" si="56"/>
        <v>4.2</v>
      </c>
      <c r="O555" t="str">
        <f t="shared" si="57"/>
        <v/>
      </c>
    </row>
    <row r="556" spans="9:15" x14ac:dyDescent="0.55000000000000004">
      <c r="I556" s="1394">
        <f t="shared" si="58"/>
        <v>0</v>
      </c>
      <c r="J556" s="1392">
        <f t="shared" si="59"/>
        <v>55.400000000000517</v>
      </c>
      <c r="K556" s="1391">
        <f>(J556*h01_MdeMgmt!$F$8)+1+$Q$126</f>
        <v>4.2316666666666976</v>
      </c>
      <c r="L556" s="1395">
        <f t="shared" si="54"/>
        <v>42.316666666666976</v>
      </c>
      <c r="M556" s="1395">
        <f t="shared" si="55"/>
        <v>42</v>
      </c>
      <c r="N556" s="1395">
        <f t="shared" si="56"/>
        <v>4.2</v>
      </c>
      <c r="O556" t="str">
        <f t="shared" si="57"/>
        <v/>
      </c>
    </row>
    <row r="557" spans="9:15" x14ac:dyDescent="0.55000000000000004">
      <c r="I557" s="1394">
        <f t="shared" si="58"/>
        <v>0</v>
      </c>
      <c r="J557" s="1392">
        <f t="shared" si="59"/>
        <v>55.500000000000519</v>
      </c>
      <c r="K557" s="1391">
        <f>(J557*h01_MdeMgmt!$F$8)+1+$Q$126</f>
        <v>4.2375000000000309</v>
      </c>
      <c r="L557" s="1395">
        <f t="shared" si="54"/>
        <v>42.375000000000313</v>
      </c>
      <c r="M557" s="1395">
        <f t="shared" si="55"/>
        <v>42</v>
      </c>
      <c r="N557" s="1395">
        <f t="shared" si="56"/>
        <v>4.2</v>
      </c>
      <c r="O557" t="str">
        <f t="shared" si="57"/>
        <v/>
      </c>
    </row>
    <row r="558" spans="9:15" x14ac:dyDescent="0.55000000000000004">
      <c r="I558" s="1394">
        <f t="shared" si="58"/>
        <v>0</v>
      </c>
      <c r="J558" s="1392">
        <f t="shared" si="59"/>
        <v>55.60000000000052</v>
      </c>
      <c r="K558" s="1391">
        <f>(J558*h01_MdeMgmt!$F$8)+1+$Q$126</f>
        <v>4.2433333333333643</v>
      </c>
      <c r="L558" s="1395">
        <f t="shared" si="54"/>
        <v>42.433333333333643</v>
      </c>
      <c r="M558" s="1395">
        <f t="shared" si="55"/>
        <v>42</v>
      </c>
      <c r="N558" s="1395">
        <f t="shared" si="56"/>
        <v>4.2</v>
      </c>
      <c r="O558" t="str">
        <f t="shared" si="57"/>
        <v/>
      </c>
    </row>
    <row r="559" spans="9:15" x14ac:dyDescent="0.55000000000000004">
      <c r="I559" s="1394">
        <f t="shared" si="58"/>
        <v>0</v>
      </c>
      <c r="J559" s="1392">
        <f t="shared" si="59"/>
        <v>55.700000000000522</v>
      </c>
      <c r="K559" s="1391">
        <f>(J559*h01_MdeMgmt!$F$8)+1+$Q$126</f>
        <v>4.2491666666666976</v>
      </c>
      <c r="L559" s="1395">
        <f t="shared" si="54"/>
        <v>42.491666666666973</v>
      </c>
      <c r="M559" s="1395">
        <f t="shared" si="55"/>
        <v>42</v>
      </c>
      <c r="N559" s="1395">
        <f t="shared" si="56"/>
        <v>4.2</v>
      </c>
      <c r="O559" t="str">
        <f t="shared" si="57"/>
        <v/>
      </c>
    </row>
    <row r="560" spans="9:15" x14ac:dyDescent="0.55000000000000004">
      <c r="I560" s="1394">
        <f t="shared" si="58"/>
        <v>0</v>
      </c>
      <c r="J560" s="1392">
        <f t="shared" si="59"/>
        <v>55.800000000000523</v>
      </c>
      <c r="K560" s="1391">
        <f>(J560*h01_MdeMgmt!$F$8)+1+$Q$126</f>
        <v>4.255000000000031</v>
      </c>
      <c r="L560" s="1395">
        <f t="shared" si="54"/>
        <v>42.55000000000031</v>
      </c>
      <c r="M560" s="1395">
        <f t="shared" si="55"/>
        <v>42</v>
      </c>
      <c r="N560" s="1395">
        <f t="shared" si="56"/>
        <v>4.2</v>
      </c>
      <c r="O560" t="str">
        <f t="shared" si="57"/>
        <v/>
      </c>
    </row>
    <row r="561" spans="9:15" x14ac:dyDescent="0.55000000000000004">
      <c r="I561" s="1394">
        <f t="shared" si="58"/>
        <v>0</v>
      </c>
      <c r="J561" s="1392">
        <f t="shared" si="59"/>
        <v>55.900000000000524</v>
      </c>
      <c r="K561" s="1391">
        <f>(J561*h01_MdeMgmt!$F$8)+1+$Q$126</f>
        <v>4.2608333333333643</v>
      </c>
      <c r="L561" s="1395">
        <f t="shared" si="54"/>
        <v>42.608333333333647</v>
      </c>
      <c r="M561" s="1395">
        <f t="shared" si="55"/>
        <v>42</v>
      </c>
      <c r="N561" s="1395">
        <f t="shared" si="56"/>
        <v>4.2</v>
      </c>
      <c r="O561" t="str">
        <f t="shared" si="57"/>
        <v/>
      </c>
    </row>
    <row r="562" spans="9:15" x14ac:dyDescent="0.55000000000000004">
      <c r="I562" s="1394">
        <f t="shared" si="58"/>
        <v>0</v>
      </c>
      <c r="J562" s="1392">
        <f t="shared" si="59"/>
        <v>56.000000000000526</v>
      </c>
      <c r="K562" s="1391">
        <f>(J562*h01_MdeMgmt!$F$8)+1+$Q$126</f>
        <v>4.2666666666666977</v>
      </c>
      <c r="L562" s="1395">
        <f t="shared" si="54"/>
        <v>42.666666666666977</v>
      </c>
      <c r="M562" s="1395">
        <f t="shared" si="55"/>
        <v>42</v>
      </c>
      <c r="N562" s="1395">
        <f t="shared" si="56"/>
        <v>4.2</v>
      </c>
      <c r="O562" t="str">
        <f t="shared" si="57"/>
        <v/>
      </c>
    </row>
    <row r="563" spans="9:15" x14ac:dyDescent="0.55000000000000004">
      <c r="I563" s="1394">
        <f t="shared" si="58"/>
        <v>0</v>
      </c>
      <c r="J563" s="1392">
        <f t="shared" si="59"/>
        <v>56.100000000000527</v>
      </c>
      <c r="K563" s="1391">
        <f>(J563*h01_MdeMgmt!$F$8)+1+$Q$126</f>
        <v>4.2725000000000311</v>
      </c>
      <c r="L563" s="1395">
        <f t="shared" si="54"/>
        <v>42.725000000000307</v>
      </c>
      <c r="M563" s="1395">
        <f t="shared" si="55"/>
        <v>42</v>
      </c>
      <c r="N563" s="1395">
        <f t="shared" si="56"/>
        <v>4.2</v>
      </c>
      <c r="O563" t="str">
        <f t="shared" si="57"/>
        <v/>
      </c>
    </row>
    <row r="564" spans="9:15" x14ac:dyDescent="0.55000000000000004">
      <c r="I564" s="1394">
        <f t="shared" si="58"/>
        <v>0</v>
      </c>
      <c r="J564" s="1392">
        <f t="shared" si="59"/>
        <v>56.200000000000529</v>
      </c>
      <c r="K564" s="1391">
        <f>(J564*h01_MdeMgmt!$F$8)+1+$Q$126</f>
        <v>4.2783333333333644</v>
      </c>
      <c r="L564" s="1395">
        <f t="shared" si="54"/>
        <v>42.783333333333644</v>
      </c>
      <c r="M564" s="1395">
        <f t="shared" si="55"/>
        <v>42</v>
      </c>
      <c r="N564" s="1395">
        <f t="shared" si="56"/>
        <v>4.2</v>
      </c>
      <c r="O564" t="str">
        <f t="shared" si="57"/>
        <v/>
      </c>
    </row>
    <row r="565" spans="9:15" x14ac:dyDescent="0.55000000000000004">
      <c r="I565" s="1394">
        <f t="shared" si="58"/>
        <v>0</v>
      </c>
      <c r="J565" s="1392">
        <f t="shared" si="59"/>
        <v>56.30000000000053</v>
      </c>
      <c r="K565" s="1391">
        <f>(J565*h01_MdeMgmt!$F$8)+1+$Q$126</f>
        <v>4.2841666666666978</v>
      </c>
      <c r="L565" s="1395">
        <f t="shared" si="54"/>
        <v>42.841666666666981</v>
      </c>
      <c r="M565" s="1395">
        <f t="shared" si="55"/>
        <v>42</v>
      </c>
      <c r="N565" s="1395">
        <f t="shared" si="56"/>
        <v>4.2</v>
      </c>
      <c r="O565" t="str">
        <f t="shared" si="57"/>
        <v/>
      </c>
    </row>
    <row r="566" spans="9:15" x14ac:dyDescent="0.55000000000000004">
      <c r="I566" s="1394">
        <f t="shared" si="58"/>
        <v>0</v>
      </c>
      <c r="J566" s="1392">
        <f t="shared" si="59"/>
        <v>56.400000000000531</v>
      </c>
      <c r="K566" s="1391">
        <f>(J566*h01_MdeMgmt!$F$8)+1+$Q$126</f>
        <v>4.2900000000000311</v>
      </c>
      <c r="L566" s="1395">
        <f t="shared" si="54"/>
        <v>42.900000000000311</v>
      </c>
      <c r="M566" s="1395">
        <f t="shared" si="55"/>
        <v>42</v>
      </c>
      <c r="N566" s="1395">
        <f t="shared" si="56"/>
        <v>4.2</v>
      </c>
      <c r="O566" t="str">
        <f t="shared" si="57"/>
        <v/>
      </c>
    </row>
    <row r="567" spans="9:15" x14ac:dyDescent="0.55000000000000004">
      <c r="I567" s="1394">
        <f t="shared" si="58"/>
        <v>0</v>
      </c>
      <c r="J567" s="1392">
        <f t="shared" si="59"/>
        <v>56.500000000000533</v>
      </c>
      <c r="K567" s="1391">
        <f>(J567*h01_MdeMgmt!$F$8)+1+$Q$126</f>
        <v>4.2958333333333645</v>
      </c>
      <c r="L567" s="1395">
        <f t="shared" si="54"/>
        <v>42.958333333333641</v>
      </c>
      <c r="M567" s="1395">
        <f t="shared" si="55"/>
        <v>42</v>
      </c>
      <c r="N567" s="1395">
        <f t="shared" si="56"/>
        <v>4.2</v>
      </c>
      <c r="O567" t="str">
        <f t="shared" si="57"/>
        <v/>
      </c>
    </row>
    <row r="568" spans="9:15" x14ac:dyDescent="0.55000000000000004">
      <c r="I568" s="1394">
        <f t="shared" si="58"/>
        <v>0</v>
      </c>
      <c r="J568" s="1392">
        <f t="shared" si="59"/>
        <v>56.600000000000534</v>
      </c>
      <c r="K568" s="1391">
        <f>(J568*h01_MdeMgmt!$F$8)+1+$Q$126</f>
        <v>4.3016666666666978</v>
      </c>
      <c r="L568" s="1395">
        <f t="shared" si="54"/>
        <v>43.016666666666978</v>
      </c>
      <c r="M568" s="1395">
        <f t="shared" si="55"/>
        <v>43</v>
      </c>
      <c r="N568" s="1395">
        <f t="shared" si="56"/>
        <v>4.3</v>
      </c>
      <c r="O568" t="str">
        <f t="shared" si="57"/>
        <v/>
      </c>
    </row>
    <row r="569" spans="9:15" x14ac:dyDescent="0.55000000000000004">
      <c r="I569" s="1394">
        <f t="shared" si="58"/>
        <v>0</v>
      </c>
      <c r="J569" s="1392">
        <f t="shared" si="59"/>
        <v>56.700000000000536</v>
      </c>
      <c r="K569" s="1391">
        <f>(J569*h01_MdeMgmt!$F$8)+1+$Q$126</f>
        <v>4.3075000000000312</v>
      </c>
      <c r="L569" s="1395">
        <f t="shared" si="54"/>
        <v>43.075000000000315</v>
      </c>
      <c r="M569" s="1395">
        <f t="shared" si="55"/>
        <v>43</v>
      </c>
      <c r="N569" s="1395">
        <f t="shared" si="56"/>
        <v>4.3</v>
      </c>
      <c r="O569" t="str">
        <f t="shared" si="57"/>
        <v/>
      </c>
    </row>
    <row r="570" spans="9:15" x14ac:dyDescent="0.55000000000000004">
      <c r="I570" s="1394">
        <f t="shared" si="58"/>
        <v>0</v>
      </c>
      <c r="J570" s="1392">
        <f t="shared" si="59"/>
        <v>56.800000000000537</v>
      </c>
      <c r="K570" s="1391">
        <f>(J570*h01_MdeMgmt!$F$8)+1+$Q$126</f>
        <v>4.3133333333333645</v>
      </c>
      <c r="L570" s="1395">
        <f t="shared" si="54"/>
        <v>43.133333333333645</v>
      </c>
      <c r="M570" s="1395">
        <f t="shared" si="55"/>
        <v>43</v>
      </c>
      <c r="N570" s="1395">
        <f t="shared" si="56"/>
        <v>4.3</v>
      </c>
      <c r="O570" t="str">
        <f t="shared" si="57"/>
        <v/>
      </c>
    </row>
    <row r="571" spans="9:15" x14ac:dyDescent="0.55000000000000004">
      <c r="I571" s="1394">
        <f t="shared" si="58"/>
        <v>0</v>
      </c>
      <c r="J571" s="1392">
        <f t="shared" si="59"/>
        <v>56.900000000000539</v>
      </c>
      <c r="K571" s="1391">
        <f>(J571*h01_MdeMgmt!$F$8)+1+$Q$126</f>
        <v>4.3191666666666979</v>
      </c>
      <c r="L571" s="1395">
        <f t="shared" si="54"/>
        <v>43.191666666666976</v>
      </c>
      <c r="M571" s="1395">
        <f t="shared" si="55"/>
        <v>43</v>
      </c>
      <c r="N571" s="1395">
        <f t="shared" si="56"/>
        <v>4.3</v>
      </c>
      <c r="O571" t="str">
        <f t="shared" si="57"/>
        <v/>
      </c>
    </row>
    <row r="572" spans="9:15" x14ac:dyDescent="0.55000000000000004">
      <c r="I572" s="1394">
        <f t="shared" si="58"/>
        <v>0</v>
      </c>
      <c r="J572" s="1392">
        <f t="shared" si="59"/>
        <v>57.00000000000054</v>
      </c>
      <c r="K572" s="1391">
        <f>(J572*h01_MdeMgmt!$F$8)+1+$Q$126</f>
        <v>4.3250000000000313</v>
      </c>
      <c r="L572" s="1395">
        <f t="shared" si="54"/>
        <v>43.250000000000313</v>
      </c>
      <c r="M572" s="1395">
        <f t="shared" si="55"/>
        <v>43</v>
      </c>
      <c r="N572" s="1395">
        <f t="shared" si="56"/>
        <v>4.3</v>
      </c>
      <c r="O572" t="str">
        <f t="shared" si="57"/>
        <v/>
      </c>
    </row>
    <row r="573" spans="9:15" x14ac:dyDescent="0.55000000000000004">
      <c r="I573" s="1394">
        <f t="shared" si="58"/>
        <v>0</v>
      </c>
      <c r="J573" s="1392">
        <f t="shared" si="59"/>
        <v>57.100000000000541</v>
      </c>
      <c r="K573" s="1391">
        <f>(J573*h01_MdeMgmt!$F$8)+1+$Q$126</f>
        <v>4.3308333333333646</v>
      </c>
      <c r="L573" s="1395">
        <f t="shared" si="54"/>
        <v>43.30833333333365</v>
      </c>
      <c r="M573" s="1395">
        <f t="shared" si="55"/>
        <v>43</v>
      </c>
      <c r="N573" s="1395">
        <f t="shared" si="56"/>
        <v>4.3</v>
      </c>
      <c r="O573" t="str">
        <f t="shared" si="57"/>
        <v/>
      </c>
    </row>
    <row r="574" spans="9:15" x14ac:dyDescent="0.55000000000000004">
      <c r="I574" s="1394">
        <f t="shared" si="58"/>
        <v>0</v>
      </c>
      <c r="J574" s="1392">
        <f t="shared" si="59"/>
        <v>57.200000000000543</v>
      </c>
      <c r="K574" s="1391">
        <f>(J574*h01_MdeMgmt!$F$8)+1+$Q$126</f>
        <v>4.336666666666698</v>
      </c>
      <c r="L574" s="1395">
        <f t="shared" si="54"/>
        <v>43.36666666666698</v>
      </c>
      <c r="M574" s="1395">
        <f t="shared" si="55"/>
        <v>43</v>
      </c>
      <c r="N574" s="1395">
        <f t="shared" si="56"/>
        <v>4.3</v>
      </c>
      <c r="O574" t="str">
        <f t="shared" si="57"/>
        <v/>
      </c>
    </row>
    <row r="575" spans="9:15" x14ac:dyDescent="0.55000000000000004">
      <c r="I575" s="1394">
        <f t="shared" si="58"/>
        <v>0</v>
      </c>
      <c r="J575" s="1392">
        <f t="shared" si="59"/>
        <v>57.300000000000544</v>
      </c>
      <c r="K575" s="1391">
        <f>(J575*h01_MdeMgmt!$F$8)+1+$Q$126</f>
        <v>4.3425000000000313</v>
      </c>
      <c r="L575" s="1395">
        <f t="shared" si="54"/>
        <v>43.42500000000031</v>
      </c>
      <c r="M575" s="1395">
        <f t="shared" si="55"/>
        <v>43</v>
      </c>
      <c r="N575" s="1395">
        <f t="shared" si="56"/>
        <v>4.3</v>
      </c>
      <c r="O575" t="str">
        <f t="shared" si="57"/>
        <v/>
      </c>
    </row>
    <row r="576" spans="9:15" x14ac:dyDescent="0.55000000000000004">
      <c r="I576" s="1394">
        <f t="shared" si="58"/>
        <v>0</v>
      </c>
      <c r="J576" s="1392">
        <f t="shared" si="59"/>
        <v>57.400000000000546</v>
      </c>
      <c r="K576" s="1391">
        <f>(J576*h01_MdeMgmt!$F$8)+1+$Q$126</f>
        <v>4.3483333333333647</v>
      </c>
      <c r="L576" s="1395">
        <f t="shared" si="54"/>
        <v>43.483333333333647</v>
      </c>
      <c r="M576" s="1395">
        <f t="shared" si="55"/>
        <v>43</v>
      </c>
      <c r="N576" s="1395">
        <f t="shared" si="56"/>
        <v>4.3</v>
      </c>
      <c r="O576" t="str">
        <f t="shared" si="57"/>
        <v/>
      </c>
    </row>
    <row r="577" spans="9:15" x14ac:dyDescent="0.55000000000000004">
      <c r="I577" s="1394">
        <f t="shared" si="58"/>
        <v>0</v>
      </c>
      <c r="J577" s="1392">
        <f t="shared" si="59"/>
        <v>57.500000000000547</v>
      </c>
      <c r="K577" s="1391">
        <f>(J577*h01_MdeMgmt!$F$8)+1+$Q$126</f>
        <v>4.354166666666698</v>
      </c>
      <c r="L577" s="1395">
        <f t="shared" si="54"/>
        <v>43.541666666666984</v>
      </c>
      <c r="M577" s="1395">
        <f t="shared" si="55"/>
        <v>43</v>
      </c>
      <c r="N577" s="1395">
        <f t="shared" si="56"/>
        <v>4.3</v>
      </c>
      <c r="O577" t="str">
        <f t="shared" si="57"/>
        <v/>
      </c>
    </row>
    <row r="578" spans="9:15" x14ac:dyDescent="0.55000000000000004">
      <c r="I578" s="1394">
        <f t="shared" si="58"/>
        <v>0</v>
      </c>
      <c r="J578" s="1392">
        <f t="shared" si="59"/>
        <v>57.600000000000549</v>
      </c>
      <c r="K578" s="1391">
        <f>(J578*h01_MdeMgmt!$F$8)+1+$Q$126</f>
        <v>4.3600000000000314</v>
      </c>
      <c r="L578" s="1395">
        <f t="shared" si="54"/>
        <v>43.600000000000314</v>
      </c>
      <c r="M578" s="1395">
        <f t="shared" si="55"/>
        <v>43</v>
      </c>
      <c r="N578" s="1395">
        <f t="shared" si="56"/>
        <v>4.3</v>
      </c>
      <c r="O578" t="str">
        <f t="shared" si="57"/>
        <v/>
      </c>
    </row>
    <row r="579" spans="9:15" x14ac:dyDescent="0.55000000000000004">
      <c r="I579" s="1394">
        <f t="shared" si="58"/>
        <v>0</v>
      </c>
      <c r="J579" s="1392">
        <f t="shared" si="59"/>
        <v>57.70000000000055</v>
      </c>
      <c r="K579" s="1391">
        <f>(J579*h01_MdeMgmt!$F$8)+1+$Q$126</f>
        <v>4.3658333333333657</v>
      </c>
      <c r="L579" s="1395">
        <f t="shared" ref="L579:L642" si="60">K579*10</f>
        <v>43.658333333333658</v>
      </c>
      <c r="M579" s="1395">
        <f t="shared" ref="M579:M642" si="61">INT(L579)</f>
        <v>43</v>
      </c>
      <c r="N579" s="1395">
        <f t="shared" ref="N579:N642" si="62">M579/10</f>
        <v>4.3</v>
      </c>
      <c r="O579" t="str">
        <f t="shared" ref="O579:O642" si="63">IF(INT(N579)=N579,N579,"")</f>
        <v/>
      </c>
    </row>
    <row r="580" spans="9:15" x14ac:dyDescent="0.55000000000000004">
      <c r="I580" s="1394">
        <f t="shared" ref="I580:I643" si="64">INT(H580)</f>
        <v>0</v>
      </c>
      <c r="J580" s="1392">
        <f t="shared" si="59"/>
        <v>57.800000000000551</v>
      </c>
      <c r="K580" s="1391">
        <f>(J580*h01_MdeMgmt!$F$8)+1+$Q$126</f>
        <v>4.371666666666699</v>
      </c>
      <c r="L580" s="1395">
        <f t="shared" si="60"/>
        <v>43.716666666666988</v>
      </c>
      <c r="M580" s="1395">
        <f t="shared" si="61"/>
        <v>43</v>
      </c>
      <c r="N580" s="1395">
        <f t="shared" si="62"/>
        <v>4.3</v>
      </c>
      <c r="O580" t="str">
        <f t="shared" si="63"/>
        <v/>
      </c>
    </row>
    <row r="581" spans="9:15" x14ac:dyDescent="0.55000000000000004">
      <c r="I581" s="1394">
        <f t="shared" si="64"/>
        <v>0</v>
      </c>
      <c r="J581" s="1392">
        <f t="shared" si="59"/>
        <v>57.900000000000553</v>
      </c>
      <c r="K581" s="1391">
        <f>(J581*h01_MdeMgmt!$F$8)+1+$Q$126</f>
        <v>4.3775000000000324</v>
      </c>
      <c r="L581" s="1395">
        <f t="shared" si="60"/>
        <v>43.775000000000325</v>
      </c>
      <c r="M581" s="1395">
        <f t="shared" si="61"/>
        <v>43</v>
      </c>
      <c r="N581" s="1395">
        <f t="shared" si="62"/>
        <v>4.3</v>
      </c>
      <c r="O581" t="str">
        <f t="shared" si="63"/>
        <v/>
      </c>
    </row>
    <row r="582" spans="9:15" x14ac:dyDescent="0.55000000000000004">
      <c r="I582" s="1394">
        <f t="shared" si="64"/>
        <v>0</v>
      </c>
      <c r="J582" s="1392">
        <f t="shared" si="59"/>
        <v>58.000000000000554</v>
      </c>
      <c r="K582" s="1391">
        <f>(J582*h01_MdeMgmt!$F$8)+1+$Q$126</f>
        <v>4.3833333333333657</v>
      </c>
      <c r="L582" s="1395">
        <f t="shared" si="60"/>
        <v>43.833333333333655</v>
      </c>
      <c r="M582" s="1395">
        <f t="shared" si="61"/>
        <v>43</v>
      </c>
      <c r="N582" s="1395">
        <f t="shared" si="62"/>
        <v>4.3</v>
      </c>
      <c r="O582" t="str">
        <f t="shared" si="63"/>
        <v/>
      </c>
    </row>
    <row r="583" spans="9:15" x14ac:dyDescent="0.55000000000000004">
      <c r="I583" s="1394">
        <f t="shared" si="64"/>
        <v>0</v>
      </c>
      <c r="J583" s="1392">
        <f t="shared" si="59"/>
        <v>58.100000000000556</v>
      </c>
      <c r="K583" s="1391">
        <f>(J583*h01_MdeMgmt!$F$8)+1+$Q$126</f>
        <v>4.3891666666666991</v>
      </c>
      <c r="L583" s="1395">
        <f t="shared" si="60"/>
        <v>43.891666666666993</v>
      </c>
      <c r="M583" s="1395">
        <f t="shared" si="61"/>
        <v>43</v>
      </c>
      <c r="N583" s="1395">
        <f t="shared" si="62"/>
        <v>4.3</v>
      </c>
      <c r="O583" t="str">
        <f t="shared" si="63"/>
        <v/>
      </c>
    </row>
    <row r="584" spans="9:15" x14ac:dyDescent="0.55000000000000004">
      <c r="I584" s="1394">
        <f t="shared" si="64"/>
        <v>0</v>
      </c>
      <c r="J584" s="1392">
        <f t="shared" si="59"/>
        <v>58.200000000000557</v>
      </c>
      <c r="K584" s="1391">
        <f>(J584*h01_MdeMgmt!$F$8)+1+$Q$126</f>
        <v>4.3950000000000324</v>
      </c>
      <c r="L584" s="1395">
        <f t="shared" si="60"/>
        <v>43.950000000000323</v>
      </c>
      <c r="M584" s="1395">
        <f t="shared" si="61"/>
        <v>43</v>
      </c>
      <c r="N584" s="1395">
        <f t="shared" si="62"/>
        <v>4.3</v>
      </c>
      <c r="O584" t="str">
        <f t="shared" si="63"/>
        <v/>
      </c>
    </row>
    <row r="585" spans="9:15" x14ac:dyDescent="0.55000000000000004">
      <c r="I585" s="1394">
        <f t="shared" si="64"/>
        <v>0</v>
      </c>
      <c r="J585" s="1392">
        <f t="shared" si="59"/>
        <v>58.300000000000558</v>
      </c>
      <c r="K585" s="1391">
        <f>(J585*h01_MdeMgmt!$F$8)+1+$Q$126</f>
        <v>4.4008333333333658</v>
      </c>
      <c r="L585" s="1395">
        <f t="shared" si="60"/>
        <v>44.00833333333366</v>
      </c>
      <c r="M585" s="1395">
        <f t="shared" si="61"/>
        <v>44</v>
      </c>
      <c r="N585" s="1395">
        <f t="shared" si="62"/>
        <v>4.4000000000000004</v>
      </c>
      <c r="O585" t="str">
        <f t="shared" si="63"/>
        <v/>
      </c>
    </row>
    <row r="586" spans="9:15" x14ac:dyDescent="0.55000000000000004">
      <c r="I586" s="1394">
        <f t="shared" si="64"/>
        <v>0</v>
      </c>
      <c r="J586" s="1392">
        <f t="shared" si="59"/>
        <v>58.40000000000056</v>
      </c>
      <c r="K586" s="1391">
        <f>(J586*h01_MdeMgmt!$F$8)+1+$Q$126</f>
        <v>4.4066666666667</v>
      </c>
      <c r="L586" s="1395">
        <f t="shared" si="60"/>
        <v>44.066666666667004</v>
      </c>
      <c r="M586" s="1395">
        <f t="shared" si="61"/>
        <v>44</v>
      </c>
      <c r="N586" s="1395">
        <f t="shared" si="62"/>
        <v>4.4000000000000004</v>
      </c>
      <c r="O586" t="str">
        <f t="shared" si="63"/>
        <v/>
      </c>
    </row>
    <row r="587" spans="9:15" x14ac:dyDescent="0.55000000000000004">
      <c r="I587" s="1394">
        <f t="shared" si="64"/>
        <v>0</v>
      </c>
      <c r="J587" s="1392">
        <f t="shared" si="59"/>
        <v>58.500000000000561</v>
      </c>
      <c r="K587" s="1391">
        <f>(J587*h01_MdeMgmt!$F$8)+1+$Q$126</f>
        <v>4.4125000000000334</v>
      </c>
      <c r="L587" s="1395">
        <f t="shared" si="60"/>
        <v>44.125000000000334</v>
      </c>
      <c r="M587" s="1395">
        <f t="shared" si="61"/>
        <v>44</v>
      </c>
      <c r="N587" s="1395">
        <f t="shared" si="62"/>
        <v>4.4000000000000004</v>
      </c>
      <c r="O587" t="str">
        <f t="shared" si="63"/>
        <v/>
      </c>
    </row>
    <row r="588" spans="9:15" x14ac:dyDescent="0.55000000000000004">
      <c r="I588" s="1394">
        <f t="shared" si="64"/>
        <v>0</v>
      </c>
      <c r="J588" s="1392">
        <f t="shared" si="59"/>
        <v>58.600000000000563</v>
      </c>
      <c r="K588" s="1391">
        <f>(J588*h01_MdeMgmt!$F$8)+1+$Q$126</f>
        <v>4.4183333333333668</v>
      </c>
      <c r="L588" s="1395">
        <f t="shared" si="60"/>
        <v>44.183333333333664</v>
      </c>
      <c r="M588" s="1395">
        <f t="shared" si="61"/>
        <v>44</v>
      </c>
      <c r="N588" s="1395">
        <f t="shared" si="62"/>
        <v>4.4000000000000004</v>
      </c>
      <c r="O588" t="str">
        <f t="shared" si="63"/>
        <v/>
      </c>
    </row>
    <row r="589" spans="9:15" x14ac:dyDescent="0.55000000000000004">
      <c r="I589" s="1394">
        <f t="shared" si="64"/>
        <v>0</v>
      </c>
      <c r="J589" s="1392">
        <f t="shared" si="59"/>
        <v>58.700000000000564</v>
      </c>
      <c r="K589" s="1391">
        <f>(J589*h01_MdeMgmt!$F$8)+1+$Q$126</f>
        <v>4.4241666666667001</v>
      </c>
      <c r="L589" s="1395">
        <f t="shared" si="60"/>
        <v>44.241666666667001</v>
      </c>
      <c r="M589" s="1395">
        <f t="shared" si="61"/>
        <v>44</v>
      </c>
      <c r="N589" s="1395">
        <f t="shared" si="62"/>
        <v>4.4000000000000004</v>
      </c>
      <c r="O589" t="str">
        <f t="shared" si="63"/>
        <v/>
      </c>
    </row>
    <row r="590" spans="9:15" x14ac:dyDescent="0.55000000000000004">
      <c r="I590" s="1394">
        <f t="shared" si="64"/>
        <v>0</v>
      </c>
      <c r="J590" s="1392">
        <f t="shared" si="59"/>
        <v>58.800000000000566</v>
      </c>
      <c r="K590" s="1391">
        <f>(J590*h01_MdeMgmt!$F$8)+1+$Q$126</f>
        <v>4.4300000000000335</v>
      </c>
      <c r="L590" s="1395">
        <f t="shared" si="60"/>
        <v>44.300000000000338</v>
      </c>
      <c r="M590" s="1395">
        <f t="shared" si="61"/>
        <v>44</v>
      </c>
      <c r="N590" s="1395">
        <f t="shared" si="62"/>
        <v>4.4000000000000004</v>
      </c>
      <c r="O590" t="str">
        <f t="shared" si="63"/>
        <v/>
      </c>
    </row>
    <row r="591" spans="9:15" x14ac:dyDescent="0.55000000000000004">
      <c r="I591" s="1394">
        <f t="shared" si="64"/>
        <v>0</v>
      </c>
      <c r="J591" s="1392">
        <f t="shared" si="59"/>
        <v>58.900000000000567</v>
      </c>
      <c r="K591" s="1391">
        <f>(J591*h01_MdeMgmt!$F$8)+1+$Q$126</f>
        <v>4.4358333333333668</v>
      </c>
      <c r="L591" s="1395">
        <f t="shared" si="60"/>
        <v>44.358333333333668</v>
      </c>
      <c r="M591" s="1395">
        <f t="shared" si="61"/>
        <v>44</v>
      </c>
      <c r="N591" s="1395">
        <f t="shared" si="62"/>
        <v>4.4000000000000004</v>
      </c>
      <c r="O591" t="str">
        <f t="shared" si="63"/>
        <v/>
      </c>
    </row>
    <row r="592" spans="9:15" x14ac:dyDescent="0.55000000000000004">
      <c r="I592" s="1394">
        <f t="shared" si="64"/>
        <v>0</v>
      </c>
      <c r="J592" s="1392">
        <f t="shared" si="59"/>
        <v>59.000000000000568</v>
      </c>
      <c r="K592" s="1391">
        <f>(J592*h01_MdeMgmt!$F$8)+1+$Q$126</f>
        <v>4.4416666666667002</v>
      </c>
      <c r="L592" s="1395">
        <f t="shared" si="60"/>
        <v>44.416666666666998</v>
      </c>
      <c r="M592" s="1395">
        <f t="shared" si="61"/>
        <v>44</v>
      </c>
      <c r="N592" s="1395">
        <f t="shared" si="62"/>
        <v>4.4000000000000004</v>
      </c>
      <c r="O592" t="str">
        <f t="shared" si="63"/>
        <v/>
      </c>
    </row>
    <row r="593" spans="9:15" x14ac:dyDescent="0.55000000000000004">
      <c r="I593" s="1394">
        <f t="shared" si="64"/>
        <v>0</v>
      </c>
      <c r="J593" s="1392">
        <f t="shared" si="59"/>
        <v>59.10000000000057</v>
      </c>
      <c r="K593" s="1391">
        <f>(J593*h01_MdeMgmt!$F$8)+1+$Q$126</f>
        <v>4.4475000000000335</v>
      </c>
      <c r="L593" s="1395">
        <f t="shared" si="60"/>
        <v>44.475000000000335</v>
      </c>
      <c r="M593" s="1395">
        <f t="shared" si="61"/>
        <v>44</v>
      </c>
      <c r="N593" s="1395">
        <f t="shared" si="62"/>
        <v>4.4000000000000004</v>
      </c>
      <c r="O593" t="str">
        <f t="shared" si="63"/>
        <v/>
      </c>
    </row>
    <row r="594" spans="9:15" x14ac:dyDescent="0.55000000000000004">
      <c r="I594" s="1394">
        <f t="shared" si="64"/>
        <v>0</v>
      </c>
      <c r="J594" s="1392">
        <f t="shared" si="59"/>
        <v>59.200000000000571</v>
      </c>
      <c r="K594" s="1391">
        <f>(J594*h01_MdeMgmt!$F$8)+1+$Q$126</f>
        <v>4.4533333333333669</v>
      </c>
      <c r="L594" s="1395">
        <f t="shared" si="60"/>
        <v>44.533333333333672</v>
      </c>
      <c r="M594" s="1395">
        <f t="shared" si="61"/>
        <v>44</v>
      </c>
      <c r="N594" s="1395">
        <f t="shared" si="62"/>
        <v>4.4000000000000004</v>
      </c>
      <c r="O594" t="str">
        <f t="shared" si="63"/>
        <v/>
      </c>
    </row>
    <row r="595" spans="9:15" x14ac:dyDescent="0.55000000000000004">
      <c r="I595" s="1394">
        <f t="shared" si="64"/>
        <v>0</v>
      </c>
      <c r="J595" s="1392">
        <f t="shared" si="59"/>
        <v>59.300000000000573</v>
      </c>
      <c r="K595" s="1391">
        <f>(J595*h01_MdeMgmt!$F$8)+1+$Q$126</f>
        <v>4.4591666666667003</v>
      </c>
      <c r="L595" s="1395">
        <f t="shared" si="60"/>
        <v>44.591666666667003</v>
      </c>
      <c r="M595" s="1395">
        <f t="shared" si="61"/>
        <v>44</v>
      </c>
      <c r="N595" s="1395">
        <f t="shared" si="62"/>
        <v>4.4000000000000004</v>
      </c>
      <c r="O595" t="str">
        <f t="shared" si="63"/>
        <v/>
      </c>
    </row>
    <row r="596" spans="9:15" x14ac:dyDescent="0.55000000000000004">
      <c r="I596" s="1394">
        <f t="shared" si="64"/>
        <v>0</v>
      </c>
      <c r="J596" s="1392">
        <f t="shared" si="59"/>
        <v>59.400000000000574</v>
      </c>
      <c r="K596" s="1391">
        <f>(J596*h01_MdeMgmt!$F$8)+1+$Q$126</f>
        <v>4.4650000000000336</v>
      </c>
      <c r="L596" s="1395">
        <f t="shared" si="60"/>
        <v>44.650000000000333</v>
      </c>
      <c r="M596" s="1395">
        <f t="shared" si="61"/>
        <v>44</v>
      </c>
      <c r="N596" s="1395">
        <f t="shared" si="62"/>
        <v>4.4000000000000004</v>
      </c>
      <c r="O596" t="str">
        <f t="shared" si="63"/>
        <v/>
      </c>
    </row>
    <row r="597" spans="9:15" x14ac:dyDescent="0.55000000000000004">
      <c r="I597" s="1394">
        <f t="shared" si="64"/>
        <v>0</v>
      </c>
      <c r="J597" s="1392">
        <f t="shared" si="59"/>
        <v>59.500000000000576</v>
      </c>
      <c r="K597" s="1391">
        <f>(J597*h01_MdeMgmt!$F$8)+1+$Q$126</f>
        <v>4.470833333333367</v>
      </c>
      <c r="L597" s="1395">
        <f t="shared" si="60"/>
        <v>44.70833333333367</v>
      </c>
      <c r="M597" s="1395">
        <f t="shared" si="61"/>
        <v>44</v>
      </c>
      <c r="N597" s="1395">
        <f t="shared" si="62"/>
        <v>4.4000000000000004</v>
      </c>
      <c r="O597" t="str">
        <f t="shared" si="63"/>
        <v/>
      </c>
    </row>
    <row r="598" spans="9:15" x14ac:dyDescent="0.55000000000000004">
      <c r="I598" s="1394">
        <f t="shared" si="64"/>
        <v>0</v>
      </c>
      <c r="J598" s="1392">
        <f t="shared" si="59"/>
        <v>59.600000000000577</v>
      </c>
      <c r="K598" s="1391">
        <f>(J598*h01_MdeMgmt!$F$8)+1+$Q$126</f>
        <v>4.4766666666667003</v>
      </c>
      <c r="L598" s="1395">
        <f t="shared" si="60"/>
        <v>44.766666666667007</v>
      </c>
      <c r="M598" s="1395">
        <f t="shared" si="61"/>
        <v>44</v>
      </c>
      <c r="N598" s="1395">
        <f t="shared" si="62"/>
        <v>4.4000000000000004</v>
      </c>
      <c r="O598" t="str">
        <f t="shared" si="63"/>
        <v/>
      </c>
    </row>
    <row r="599" spans="9:15" x14ac:dyDescent="0.55000000000000004">
      <c r="I599" s="1394">
        <f t="shared" si="64"/>
        <v>0</v>
      </c>
      <c r="J599" s="1392">
        <f t="shared" si="59"/>
        <v>59.700000000000578</v>
      </c>
      <c r="K599" s="1391">
        <f>(J599*h01_MdeMgmt!$F$8)+1+$Q$126</f>
        <v>4.4825000000000337</v>
      </c>
      <c r="L599" s="1395">
        <f t="shared" si="60"/>
        <v>44.825000000000337</v>
      </c>
      <c r="M599" s="1395">
        <f t="shared" si="61"/>
        <v>44</v>
      </c>
      <c r="N599" s="1395">
        <f t="shared" si="62"/>
        <v>4.4000000000000004</v>
      </c>
      <c r="O599" t="str">
        <f t="shared" si="63"/>
        <v/>
      </c>
    </row>
    <row r="600" spans="9:15" x14ac:dyDescent="0.55000000000000004">
      <c r="I600" s="1394">
        <f t="shared" si="64"/>
        <v>0</v>
      </c>
      <c r="J600" s="1392">
        <f t="shared" si="59"/>
        <v>59.80000000000058</v>
      </c>
      <c r="K600" s="1391">
        <f>(J600*h01_MdeMgmt!$F$8)+1+$Q$126</f>
        <v>4.488333333333367</v>
      </c>
      <c r="L600" s="1395">
        <f t="shared" si="60"/>
        <v>44.883333333333667</v>
      </c>
      <c r="M600" s="1395">
        <f t="shared" si="61"/>
        <v>44</v>
      </c>
      <c r="N600" s="1395">
        <f t="shared" si="62"/>
        <v>4.4000000000000004</v>
      </c>
      <c r="O600" t="str">
        <f t="shared" si="63"/>
        <v/>
      </c>
    </row>
    <row r="601" spans="9:15" x14ac:dyDescent="0.55000000000000004">
      <c r="I601" s="1394">
        <f t="shared" si="64"/>
        <v>0</v>
      </c>
      <c r="J601" s="1392">
        <f t="shared" si="59"/>
        <v>59.900000000000581</v>
      </c>
      <c r="K601" s="1391">
        <f>(J601*h01_MdeMgmt!$F$8)+1+$Q$126</f>
        <v>4.4941666666667004</v>
      </c>
      <c r="L601" s="1395">
        <f t="shared" si="60"/>
        <v>44.941666666667004</v>
      </c>
      <c r="M601" s="1395">
        <f t="shared" si="61"/>
        <v>44</v>
      </c>
      <c r="N601" s="1395">
        <f t="shared" si="62"/>
        <v>4.4000000000000004</v>
      </c>
      <c r="O601" t="str">
        <f t="shared" si="63"/>
        <v/>
      </c>
    </row>
    <row r="602" spans="9:15" x14ac:dyDescent="0.55000000000000004">
      <c r="I602" s="1394">
        <f t="shared" si="64"/>
        <v>0</v>
      </c>
      <c r="J602" s="1392">
        <f t="shared" si="59"/>
        <v>60.000000000000583</v>
      </c>
      <c r="K602" s="1391">
        <f>(J602*h01_MdeMgmt!$F$8)+1+$Q$126</f>
        <v>4.5000000000000338</v>
      </c>
      <c r="L602" s="1395">
        <f t="shared" si="60"/>
        <v>45.000000000000341</v>
      </c>
      <c r="M602" s="1395">
        <f t="shared" si="61"/>
        <v>45</v>
      </c>
      <c r="N602" s="1395">
        <f t="shared" si="62"/>
        <v>4.5</v>
      </c>
      <c r="O602" t="str">
        <f t="shared" si="63"/>
        <v/>
      </c>
    </row>
    <row r="603" spans="9:15" x14ac:dyDescent="0.55000000000000004">
      <c r="I603" s="1394">
        <f t="shared" si="64"/>
        <v>0</v>
      </c>
      <c r="J603" s="1392">
        <f t="shared" si="59"/>
        <v>60.100000000000584</v>
      </c>
      <c r="K603" s="1391">
        <f>(J603*h01_MdeMgmt!$F$8)+1+$Q$126</f>
        <v>4.5058333333333671</v>
      </c>
      <c r="L603" s="1395">
        <f t="shared" si="60"/>
        <v>45.058333333333671</v>
      </c>
      <c r="M603" s="1395">
        <f t="shared" si="61"/>
        <v>45</v>
      </c>
      <c r="N603" s="1395">
        <f t="shared" si="62"/>
        <v>4.5</v>
      </c>
      <c r="O603" t="str">
        <f t="shared" si="63"/>
        <v/>
      </c>
    </row>
    <row r="604" spans="9:15" x14ac:dyDescent="0.55000000000000004">
      <c r="I604" s="1394">
        <f t="shared" si="64"/>
        <v>0</v>
      </c>
      <c r="J604" s="1392">
        <f t="shared" si="59"/>
        <v>60.200000000000585</v>
      </c>
      <c r="K604" s="1391">
        <f>(J604*h01_MdeMgmt!$F$8)+1+$Q$126</f>
        <v>4.5116666666667005</v>
      </c>
      <c r="L604" s="1395">
        <f t="shared" si="60"/>
        <v>45.116666666667001</v>
      </c>
      <c r="M604" s="1395">
        <f t="shared" si="61"/>
        <v>45</v>
      </c>
      <c r="N604" s="1395">
        <f t="shared" si="62"/>
        <v>4.5</v>
      </c>
      <c r="O604" t="str">
        <f t="shared" si="63"/>
        <v/>
      </c>
    </row>
    <row r="605" spans="9:15" x14ac:dyDescent="0.55000000000000004">
      <c r="I605" s="1394">
        <f t="shared" si="64"/>
        <v>0</v>
      </c>
      <c r="J605" s="1392">
        <f t="shared" si="59"/>
        <v>60.300000000000587</v>
      </c>
      <c r="K605" s="1391">
        <f>(J605*h01_MdeMgmt!$F$8)+1+$Q$126</f>
        <v>4.5175000000000338</v>
      </c>
      <c r="L605" s="1395">
        <f t="shared" si="60"/>
        <v>45.175000000000338</v>
      </c>
      <c r="M605" s="1395">
        <f t="shared" si="61"/>
        <v>45</v>
      </c>
      <c r="N605" s="1395">
        <f t="shared" si="62"/>
        <v>4.5</v>
      </c>
      <c r="O605" t="str">
        <f t="shared" si="63"/>
        <v/>
      </c>
    </row>
    <row r="606" spans="9:15" x14ac:dyDescent="0.55000000000000004">
      <c r="I606" s="1394">
        <f t="shared" si="64"/>
        <v>0</v>
      </c>
      <c r="J606" s="1392">
        <f t="shared" si="59"/>
        <v>60.400000000000588</v>
      </c>
      <c r="K606" s="1391">
        <f>(J606*h01_MdeMgmt!$F$8)+1+$Q$126</f>
        <v>4.5233333333333672</v>
      </c>
      <c r="L606" s="1395">
        <f t="shared" si="60"/>
        <v>45.233333333333675</v>
      </c>
      <c r="M606" s="1395">
        <f t="shared" si="61"/>
        <v>45</v>
      </c>
      <c r="N606" s="1395">
        <f t="shared" si="62"/>
        <v>4.5</v>
      </c>
      <c r="O606" t="str">
        <f t="shared" si="63"/>
        <v/>
      </c>
    </row>
    <row r="607" spans="9:15" x14ac:dyDescent="0.55000000000000004">
      <c r="I607" s="1394">
        <f t="shared" si="64"/>
        <v>0</v>
      </c>
      <c r="J607" s="1392">
        <f t="shared" si="59"/>
        <v>60.50000000000059</v>
      </c>
      <c r="K607" s="1391">
        <f>(J607*h01_MdeMgmt!$F$8)+1+$Q$126</f>
        <v>4.5291666666667005</v>
      </c>
      <c r="L607" s="1395">
        <f t="shared" si="60"/>
        <v>45.291666666667005</v>
      </c>
      <c r="M607" s="1395">
        <f t="shared" si="61"/>
        <v>45</v>
      </c>
      <c r="N607" s="1395">
        <f t="shared" si="62"/>
        <v>4.5</v>
      </c>
      <c r="O607" t="str">
        <f t="shared" si="63"/>
        <v/>
      </c>
    </row>
    <row r="608" spans="9:15" x14ac:dyDescent="0.55000000000000004">
      <c r="I608" s="1394">
        <f t="shared" si="64"/>
        <v>0</v>
      </c>
      <c r="J608" s="1392">
        <f t="shared" si="59"/>
        <v>60.600000000000591</v>
      </c>
      <c r="K608" s="1391">
        <f>(J608*h01_MdeMgmt!$F$8)+1+$Q$126</f>
        <v>4.5350000000000339</v>
      </c>
      <c r="L608" s="1395">
        <f t="shared" si="60"/>
        <v>45.350000000000335</v>
      </c>
      <c r="M608" s="1395">
        <f t="shared" si="61"/>
        <v>45</v>
      </c>
      <c r="N608" s="1395">
        <f t="shared" si="62"/>
        <v>4.5</v>
      </c>
      <c r="O608" t="str">
        <f t="shared" si="63"/>
        <v/>
      </c>
    </row>
    <row r="609" spans="9:15" x14ac:dyDescent="0.55000000000000004">
      <c r="I609" s="1394">
        <f t="shared" si="64"/>
        <v>0</v>
      </c>
      <c r="J609" s="1392">
        <f t="shared" si="59"/>
        <v>60.700000000000593</v>
      </c>
      <c r="K609" s="1391">
        <f>(J609*h01_MdeMgmt!$F$8)+1+$Q$126</f>
        <v>4.5408333333333681</v>
      </c>
      <c r="L609" s="1395">
        <f t="shared" si="60"/>
        <v>45.40833333333368</v>
      </c>
      <c r="M609" s="1395">
        <f t="shared" si="61"/>
        <v>45</v>
      </c>
      <c r="N609" s="1395">
        <f t="shared" si="62"/>
        <v>4.5</v>
      </c>
      <c r="O609" t="str">
        <f t="shared" si="63"/>
        <v/>
      </c>
    </row>
    <row r="610" spans="9:15" x14ac:dyDescent="0.55000000000000004">
      <c r="I610" s="1394">
        <f t="shared" si="64"/>
        <v>0</v>
      </c>
      <c r="J610" s="1392">
        <f t="shared" si="59"/>
        <v>60.800000000000594</v>
      </c>
      <c r="K610" s="1391">
        <f>(J610*h01_MdeMgmt!$F$8)+1+$Q$126</f>
        <v>4.5466666666667015</v>
      </c>
      <c r="L610" s="1395">
        <f t="shared" si="60"/>
        <v>45.466666666667017</v>
      </c>
      <c r="M610" s="1395">
        <f t="shared" si="61"/>
        <v>45</v>
      </c>
      <c r="N610" s="1395">
        <f t="shared" si="62"/>
        <v>4.5</v>
      </c>
      <c r="O610" t="str">
        <f t="shared" si="63"/>
        <v/>
      </c>
    </row>
    <row r="611" spans="9:15" x14ac:dyDescent="0.55000000000000004">
      <c r="I611" s="1394">
        <f t="shared" si="64"/>
        <v>0</v>
      </c>
      <c r="J611" s="1392">
        <f t="shared" si="59"/>
        <v>60.900000000000595</v>
      </c>
      <c r="K611" s="1391">
        <f>(J611*h01_MdeMgmt!$F$8)+1+$Q$126</f>
        <v>4.5525000000000349</v>
      </c>
      <c r="L611" s="1395">
        <f t="shared" si="60"/>
        <v>45.525000000000347</v>
      </c>
      <c r="M611" s="1395">
        <f t="shared" si="61"/>
        <v>45</v>
      </c>
      <c r="N611" s="1395">
        <f t="shared" si="62"/>
        <v>4.5</v>
      </c>
      <c r="O611" t="str">
        <f t="shared" si="63"/>
        <v/>
      </c>
    </row>
    <row r="612" spans="9:15" x14ac:dyDescent="0.55000000000000004">
      <c r="I612" s="1394">
        <f t="shared" si="64"/>
        <v>0</v>
      </c>
      <c r="J612" s="1392">
        <f t="shared" si="59"/>
        <v>61.000000000000597</v>
      </c>
      <c r="K612" s="1391">
        <f>(J612*h01_MdeMgmt!$F$8)+1+$Q$126</f>
        <v>4.5583333333333682</v>
      </c>
      <c r="L612" s="1395">
        <f t="shared" si="60"/>
        <v>45.583333333333684</v>
      </c>
      <c r="M612" s="1395">
        <f t="shared" si="61"/>
        <v>45</v>
      </c>
      <c r="N612" s="1395">
        <f t="shared" si="62"/>
        <v>4.5</v>
      </c>
      <c r="O612" t="str">
        <f t="shared" si="63"/>
        <v/>
      </c>
    </row>
    <row r="613" spans="9:15" x14ac:dyDescent="0.55000000000000004">
      <c r="I613" s="1394">
        <f t="shared" si="64"/>
        <v>0</v>
      </c>
      <c r="J613" s="1392">
        <f t="shared" si="59"/>
        <v>61.100000000000598</v>
      </c>
      <c r="K613" s="1391">
        <f>(J613*h01_MdeMgmt!$F$8)+1+$Q$126</f>
        <v>4.5641666666667016</v>
      </c>
      <c r="L613" s="1395">
        <f t="shared" si="60"/>
        <v>45.641666666667014</v>
      </c>
      <c r="M613" s="1395">
        <f t="shared" si="61"/>
        <v>45</v>
      </c>
      <c r="N613" s="1395">
        <f t="shared" si="62"/>
        <v>4.5</v>
      </c>
      <c r="O613" t="str">
        <f t="shared" si="63"/>
        <v/>
      </c>
    </row>
    <row r="614" spans="9:15" x14ac:dyDescent="0.55000000000000004">
      <c r="I614" s="1394">
        <f t="shared" si="64"/>
        <v>0</v>
      </c>
      <c r="J614" s="1392">
        <f t="shared" si="59"/>
        <v>61.2000000000006</v>
      </c>
      <c r="K614" s="1391">
        <f>(J614*h01_MdeMgmt!$F$8)+1+$Q$126</f>
        <v>4.5700000000000349</v>
      </c>
      <c r="L614" s="1395">
        <f t="shared" si="60"/>
        <v>45.700000000000351</v>
      </c>
      <c r="M614" s="1395">
        <f t="shared" si="61"/>
        <v>45</v>
      </c>
      <c r="N614" s="1395">
        <f t="shared" si="62"/>
        <v>4.5</v>
      </c>
      <c r="O614" t="str">
        <f t="shared" si="63"/>
        <v/>
      </c>
    </row>
    <row r="615" spans="9:15" x14ac:dyDescent="0.55000000000000004">
      <c r="I615" s="1394">
        <f t="shared" si="64"/>
        <v>0</v>
      </c>
      <c r="J615" s="1392">
        <f t="shared" si="59"/>
        <v>61.300000000000601</v>
      </c>
      <c r="K615" s="1391">
        <f>(J615*h01_MdeMgmt!$F$8)+1+$Q$126</f>
        <v>4.5758333333333683</v>
      </c>
      <c r="L615" s="1395">
        <f t="shared" si="60"/>
        <v>45.758333333333681</v>
      </c>
      <c r="M615" s="1395">
        <f t="shared" si="61"/>
        <v>45</v>
      </c>
      <c r="N615" s="1395">
        <f t="shared" si="62"/>
        <v>4.5</v>
      </c>
      <c r="O615" t="str">
        <f t="shared" si="63"/>
        <v/>
      </c>
    </row>
    <row r="616" spans="9:15" x14ac:dyDescent="0.55000000000000004">
      <c r="I616" s="1394">
        <f t="shared" si="64"/>
        <v>0</v>
      </c>
      <c r="J616" s="1392">
        <f t="shared" si="59"/>
        <v>61.400000000000603</v>
      </c>
      <c r="K616" s="1391">
        <f>(J616*h01_MdeMgmt!$F$8)+1+$Q$126</f>
        <v>4.5816666666667025</v>
      </c>
      <c r="L616" s="1395">
        <f t="shared" si="60"/>
        <v>45.816666666667025</v>
      </c>
      <c r="M616" s="1395">
        <f t="shared" si="61"/>
        <v>45</v>
      </c>
      <c r="N616" s="1395">
        <f t="shared" si="62"/>
        <v>4.5</v>
      </c>
      <c r="O616" t="str">
        <f t="shared" si="63"/>
        <v/>
      </c>
    </row>
    <row r="617" spans="9:15" x14ac:dyDescent="0.55000000000000004">
      <c r="I617" s="1394">
        <f t="shared" si="64"/>
        <v>0</v>
      </c>
      <c r="J617" s="1392">
        <f t="shared" si="59"/>
        <v>61.500000000000604</v>
      </c>
      <c r="K617" s="1391">
        <f>(J617*h01_MdeMgmt!$F$8)+1+$Q$126</f>
        <v>4.5875000000000359</v>
      </c>
      <c r="L617" s="1395">
        <f t="shared" si="60"/>
        <v>45.875000000000355</v>
      </c>
      <c r="M617" s="1395">
        <f t="shared" si="61"/>
        <v>45</v>
      </c>
      <c r="N617" s="1395">
        <f t="shared" si="62"/>
        <v>4.5</v>
      </c>
      <c r="O617" t="str">
        <f t="shared" si="63"/>
        <v/>
      </c>
    </row>
    <row r="618" spans="9:15" x14ac:dyDescent="0.55000000000000004">
      <c r="I618" s="1394">
        <f t="shared" si="64"/>
        <v>0</v>
      </c>
      <c r="J618" s="1392">
        <f t="shared" ref="J618:J681" si="65">J617+$J$3</f>
        <v>61.600000000000605</v>
      </c>
      <c r="K618" s="1391">
        <f>(J618*h01_MdeMgmt!$F$8)+1+$Q$126</f>
        <v>4.5933333333333692</v>
      </c>
      <c r="L618" s="1395">
        <f t="shared" si="60"/>
        <v>45.933333333333692</v>
      </c>
      <c r="M618" s="1395">
        <f t="shared" si="61"/>
        <v>45</v>
      </c>
      <c r="N618" s="1395">
        <f t="shared" si="62"/>
        <v>4.5</v>
      </c>
      <c r="O618" t="str">
        <f t="shared" si="63"/>
        <v/>
      </c>
    </row>
    <row r="619" spans="9:15" x14ac:dyDescent="0.55000000000000004">
      <c r="I619" s="1394">
        <f t="shared" si="64"/>
        <v>0</v>
      </c>
      <c r="J619" s="1392">
        <f t="shared" si="65"/>
        <v>61.700000000000607</v>
      </c>
      <c r="K619" s="1391">
        <f>(J619*h01_MdeMgmt!$F$8)+1+$Q$126</f>
        <v>4.5991666666667026</v>
      </c>
      <c r="L619" s="1395">
        <f t="shared" si="60"/>
        <v>45.99166666666703</v>
      </c>
      <c r="M619" s="1395">
        <f t="shared" si="61"/>
        <v>45</v>
      </c>
      <c r="N619" s="1395">
        <f t="shared" si="62"/>
        <v>4.5</v>
      </c>
      <c r="O619" t="str">
        <f t="shared" si="63"/>
        <v/>
      </c>
    </row>
    <row r="620" spans="9:15" x14ac:dyDescent="0.55000000000000004">
      <c r="I620" s="1394">
        <f t="shared" si="64"/>
        <v>0</v>
      </c>
      <c r="J620" s="1392">
        <f t="shared" si="65"/>
        <v>61.800000000000608</v>
      </c>
      <c r="K620" s="1391">
        <f>(J620*h01_MdeMgmt!$F$8)+1+$Q$126</f>
        <v>4.605000000000036</v>
      </c>
      <c r="L620" s="1395">
        <f t="shared" si="60"/>
        <v>46.05000000000036</v>
      </c>
      <c r="M620" s="1395">
        <f t="shared" si="61"/>
        <v>46</v>
      </c>
      <c r="N620" s="1395">
        <f t="shared" si="62"/>
        <v>4.5999999999999996</v>
      </c>
      <c r="O620" t="str">
        <f t="shared" si="63"/>
        <v/>
      </c>
    </row>
    <row r="621" spans="9:15" x14ac:dyDescent="0.55000000000000004">
      <c r="I621" s="1394">
        <f t="shared" si="64"/>
        <v>0</v>
      </c>
      <c r="J621" s="1392">
        <f t="shared" si="65"/>
        <v>61.90000000000061</v>
      </c>
      <c r="K621" s="1391">
        <f>(J621*h01_MdeMgmt!$F$8)+1+$Q$126</f>
        <v>4.6108333333333693</v>
      </c>
      <c r="L621" s="1395">
        <f t="shared" si="60"/>
        <v>46.10833333333369</v>
      </c>
      <c r="M621" s="1395">
        <f t="shared" si="61"/>
        <v>46</v>
      </c>
      <c r="N621" s="1395">
        <f t="shared" si="62"/>
        <v>4.5999999999999996</v>
      </c>
      <c r="O621" t="str">
        <f t="shared" si="63"/>
        <v/>
      </c>
    </row>
    <row r="622" spans="9:15" x14ac:dyDescent="0.55000000000000004">
      <c r="I622" s="1394">
        <f t="shared" si="64"/>
        <v>0</v>
      </c>
      <c r="J622" s="1392">
        <f t="shared" si="65"/>
        <v>62.000000000000611</v>
      </c>
      <c r="K622" s="1391">
        <f>(J622*h01_MdeMgmt!$F$8)+1+$Q$126</f>
        <v>4.6166666666667027</v>
      </c>
      <c r="L622" s="1395">
        <f t="shared" si="60"/>
        <v>46.166666666667027</v>
      </c>
      <c r="M622" s="1395">
        <f t="shared" si="61"/>
        <v>46</v>
      </c>
      <c r="N622" s="1395">
        <f t="shared" si="62"/>
        <v>4.5999999999999996</v>
      </c>
      <c r="O622" t="str">
        <f t="shared" si="63"/>
        <v/>
      </c>
    </row>
    <row r="623" spans="9:15" x14ac:dyDescent="0.55000000000000004">
      <c r="I623" s="1394">
        <f t="shared" si="64"/>
        <v>0</v>
      </c>
      <c r="J623" s="1392">
        <f t="shared" si="65"/>
        <v>62.100000000000612</v>
      </c>
      <c r="K623" s="1391">
        <f>(J623*h01_MdeMgmt!$F$8)+1+$Q$126</f>
        <v>4.622500000000036</v>
      </c>
      <c r="L623" s="1395">
        <f t="shared" si="60"/>
        <v>46.225000000000364</v>
      </c>
      <c r="M623" s="1395">
        <f t="shared" si="61"/>
        <v>46</v>
      </c>
      <c r="N623" s="1395">
        <f t="shared" si="62"/>
        <v>4.5999999999999996</v>
      </c>
      <c r="O623" t="str">
        <f t="shared" si="63"/>
        <v/>
      </c>
    </row>
    <row r="624" spans="9:15" x14ac:dyDescent="0.55000000000000004">
      <c r="I624" s="1394">
        <f t="shared" si="64"/>
        <v>0</v>
      </c>
      <c r="J624" s="1392">
        <f t="shared" si="65"/>
        <v>62.200000000000614</v>
      </c>
      <c r="K624" s="1391">
        <f>(J624*h01_MdeMgmt!$F$8)+1+$Q$126</f>
        <v>4.6283333333333694</v>
      </c>
      <c r="L624" s="1395">
        <f t="shared" si="60"/>
        <v>46.283333333333694</v>
      </c>
      <c r="M624" s="1395">
        <f t="shared" si="61"/>
        <v>46</v>
      </c>
      <c r="N624" s="1395">
        <f t="shared" si="62"/>
        <v>4.5999999999999996</v>
      </c>
      <c r="O624" t="str">
        <f t="shared" si="63"/>
        <v/>
      </c>
    </row>
    <row r="625" spans="9:15" x14ac:dyDescent="0.55000000000000004">
      <c r="I625" s="1394">
        <f t="shared" si="64"/>
        <v>0</v>
      </c>
      <c r="J625" s="1392">
        <f t="shared" si="65"/>
        <v>62.300000000000615</v>
      </c>
      <c r="K625" s="1391">
        <f>(J625*h01_MdeMgmt!$F$8)+1+$Q$126</f>
        <v>4.6341666666667027</v>
      </c>
      <c r="L625" s="1395">
        <f t="shared" si="60"/>
        <v>46.341666666667024</v>
      </c>
      <c r="M625" s="1395">
        <f t="shared" si="61"/>
        <v>46</v>
      </c>
      <c r="N625" s="1395">
        <f t="shared" si="62"/>
        <v>4.5999999999999996</v>
      </c>
      <c r="O625" t="str">
        <f t="shared" si="63"/>
        <v/>
      </c>
    </row>
    <row r="626" spans="9:15" x14ac:dyDescent="0.55000000000000004">
      <c r="I626" s="1394">
        <f t="shared" si="64"/>
        <v>0</v>
      </c>
      <c r="J626" s="1392">
        <f t="shared" si="65"/>
        <v>62.400000000000617</v>
      </c>
      <c r="K626" s="1391">
        <f>(J626*h01_MdeMgmt!$F$8)+1+$Q$126</f>
        <v>4.6400000000000361</v>
      </c>
      <c r="L626" s="1395">
        <f t="shared" si="60"/>
        <v>46.400000000000361</v>
      </c>
      <c r="M626" s="1395">
        <f t="shared" si="61"/>
        <v>46</v>
      </c>
      <c r="N626" s="1395">
        <f t="shared" si="62"/>
        <v>4.5999999999999996</v>
      </c>
      <c r="O626" t="str">
        <f t="shared" si="63"/>
        <v/>
      </c>
    </row>
    <row r="627" spans="9:15" x14ac:dyDescent="0.55000000000000004">
      <c r="I627" s="1394">
        <f t="shared" si="64"/>
        <v>0</v>
      </c>
      <c r="J627" s="1392">
        <f t="shared" si="65"/>
        <v>62.500000000000618</v>
      </c>
      <c r="K627" s="1391">
        <f>(J627*h01_MdeMgmt!$F$8)+1+$Q$126</f>
        <v>4.6458333333333695</v>
      </c>
      <c r="L627" s="1395">
        <f t="shared" si="60"/>
        <v>46.458333333333698</v>
      </c>
      <c r="M627" s="1395">
        <f t="shared" si="61"/>
        <v>46</v>
      </c>
      <c r="N627" s="1395">
        <f t="shared" si="62"/>
        <v>4.5999999999999996</v>
      </c>
      <c r="O627" t="str">
        <f t="shared" si="63"/>
        <v/>
      </c>
    </row>
    <row r="628" spans="9:15" x14ac:dyDescent="0.55000000000000004">
      <c r="I628" s="1394">
        <f t="shared" si="64"/>
        <v>0</v>
      </c>
      <c r="J628" s="1392">
        <f t="shared" si="65"/>
        <v>62.60000000000062</v>
      </c>
      <c r="K628" s="1391">
        <f>(J628*h01_MdeMgmt!$F$8)+1+$Q$126</f>
        <v>4.6516666666667028</v>
      </c>
      <c r="L628" s="1395">
        <f t="shared" si="60"/>
        <v>46.516666666667028</v>
      </c>
      <c r="M628" s="1395">
        <f t="shared" si="61"/>
        <v>46</v>
      </c>
      <c r="N628" s="1395">
        <f t="shared" si="62"/>
        <v>4.5999999999999996</v>
      </c>
      <c r="O628" t="str">
        <f t="shared" si="63"/>
        <v/>
      </c>
    </row>
    <row r="629" spans="9:15" x14ac:dyDescent="0.55000000000000004">
      <c r="I629" s="1394">
        <f t="shared" si="64"/>
        <v>0</v>
      </c>
      <c r="J629" s="1392">
        <f t="shared" si="65"/>
        <v>62.700000000000621</v>
      </c>
      <c r="K629" s="1391">
        <f>(J629*h01_MdeMgmt!$F$8)+1+$Q$126</f>
        <v>4.6575000000000362</v>
      </c>
      <c r="L629" s="1395">
        <f t="shared" si="60"/>
        <v>46.575000000000358</v>
      </c>
      <c r="M629" s="1395">
        <f t="shared" si="61"/>
        <v>46</v>
      </c>
      <c r="N629" s="1395">
        <f t="shared" si="62"/>
        <v>4.5999999999999996</v>
      </c>
      <c r="O629" t="str">
        <f t="shared" si="63"/>
        <v/>
      </c>
    </row>
    <row r="630" spans="9:15" x14ac:dyDescent="0.55000000000000004">
      <c r="I630" s="1394">
        <f t="shared" si="64"/>
        <v>0</v>
      </c>
      <c r="J630" s="1392">
        <f t="shared" si="65"/>
        <v>62.800000000000622</v>
      </c>
      <c r="K630" s="1391">
        <f>(J630*h01_MdeMgmt!$F$8)+1+$Q$126</f>
        <v>4.6633333333333695</v>
      </c>
      <c r="L630" s="1395">
        <f t="shared" si="60"/>
        <v>46.633333333333695</v>
      </c>
      <c r="M630" s="1395">
        <f t="shared" si="61"/>
        <v>46</v>
      </c>
      <c r="N630" s="1395">
        <f t="shared" si="62"/>
        <v>4.5999999999999996</v>
      </c>
      <c r="O630" t="str">
        <f t="shared" si="63"/>
        <v/>
      </c>
    </row>
    <row r="631" spans="9:15" x14ac:dyDescent="0.55000000000000004">
      <c r="I631" s="1394">
        <f t="shared" si="64"/>
        <v>0</v>
      </c>
      <c r="J631" s="1392">
        <f t="shared" si="65"/>
        <v>62.900000000000624</v>
      </c>
      <c r="K631" s="1391">
        <f>(J631*h01_MdeMgmt!$F$8)+1+$Q$126</f>
        <v>4.6691666666667029</v>
      </c>
      <c r="L631" s="1395">
        <f t="shared" si="60"/>
        <v>46.691666666667032</v>
      </c>
      <c r="M631" s="1395">
        <f t="shared" si="61"/>
        <v>46</v>
      </c>
      <c r="N631" s="1395">
        <f t="shared" si="62"/>
        <v>4.5999999999999996</v>
      </c>
      <c r="O631" t="str">
        <f t="shared" si="63"/>
        <v/>
      </c>
    </row>
    <row r="632" spans="9:15" x14ac:dyDescent="0.55000000000000004">
      <c r="I632" s="1394">
        <f t="shared" si="64"/>
        <v>0</v>
      </c>
      <c r="J632" s="1392">
        <f t="shared" si="65"/>
        <v>63.000000000000625</v>
      </c>
      <c r="K632" s="1391">
        <f>(J632*h01_MdeMgmt!$F$8)+1+$Q$126</f>
        <v>4.6750000000000362</v>
      </c>
      <c r="L632" s="1395">
        <f t="shared" si="60"/>
        <v>46.750000000000362</v>
      </c>
      <c r="M632" s="1395">
        <f t="shared" si="61"/>
        <v>46</v>
      </c>
      <c r="N632" s="1395">
        <f t="shared" si="62"/>
        <v>4.5999999999999996</v>
      </c>
      <c r="O632" t="str">
        <f t="shared" si="63"/>
        <v/>
      </c>
    </row>
    <row r="633" spans="9:15" x14ac:dyDescent="0.55000000000000004">
      <c r="I633" s="1394">
        <f t="shared" si="64"/>
        <v>0</v>
      </c>
      <c r="J633" s="1392">
        <f t="shared" si="65"/>
        <v>63.100000000000627</v>
      </c>
      <c r="K633" s="1391">
        <f>(J633*h01_MdeMgmt!$F$8)+1+$Q$126</f>
        <v>4.6808333333333696</v>
      </c>
      <c r="L633" s="1395">
        <f t="shared" si="60"/>
        <v>46.808333333333692</v>
      </c>
      <c r="M633" s="1395">
        <f t="shared" si="61"/>
        <v>46</v>
      </c>
      <c r="N633" s="1395">
        <f t="shared" si="62"/>
        <v>4.5999999999999996</v>
      </c>
      <c r="O633" t="str">
        <f t="shared" si="63"/>
        <v/>
      </c>
    </row>
    <row r="634" spans="9:15" x14ac:dyDescent="0.55000000000000004">
      <c r="I634" s="1394">
        <f t="shared" si="64"/>
        <v>0</v>
      </c>
      <c r="J634" s="1392">
        <f t="shared" si="65"/>
        <v>63.200000000000628</v>
      </c>
      <c r="K634" s="1391">
        <f>(J634*h01_MdeMgmt!$F$8)+1+$Q$126</f>
        <v>4.686666666666703</v>
      </c>
      <c r="L634" s="1395">
        <f t="shared" si="60"/>
        <v>46.86666666666703</v>
      </c>
      <c r="M634" s="1395">
        <f t="shared" si="61"/>
        <v>46</v>
      </c>
      <c r="N634" s="1395">
        <f t="shared" si="62"/>
        <v>4.5999999999999996</v>
      </c>
      <c r="O634" t="str">
        <f t="shared" si="63"/>
        <v/>
      </c>
    </row>
    <row r="635" spans="9:15" x14ac:dyDescent="0.55000000000000004">
      <c r="I635" s="1394">
        <f t="shared" si="64"/>
        <v>0</v>
      </c>
      <c r="J635" s="1392">
        <f t="shared" si="65"/>
        <v>63.30000000000063</v>
      </c>
      <c r="K635" s="1391">
        <f>(J635*h01_MdeMgmt!$F$8)+1+$Q$126</f>
        <v>4.6925000000000363</v>
      </c>
      <c r="L635" s="1395">
        <f t="shared" si="60"/>
        <v>46.925000000000367</v>
      </c>
      <c r="M635" s="1395">
        <f t="shared" si="61"/>
        <v>46</v>
      </c>
      <c r="N635" s="1395">
        <f t="shared" si="62"/>
        <v>4.5999999999999996</v>
      </c>
      <c r="O635" t="str">
        <f t="shared" si="63"/>
        <v/>
      </c>
    </row>
    <row r="636" spans="9:15" x14ac:dyDescent="0.55000000000000004">
      <c r="I636" s="1394">
        <f t="shared" si="64"/>
        <v>0</v>
      </c>
      <c r="J636" s="1392">
        <f t="shared" si="65"/>
        <v>63.400000000000631</v>
      </c>
      <c r="K636" s="1391">
        <f>(J636*h01_MdeMgmt!$F$8)+1+$Q$126</f>
        <v>4.6983333333333697</v>
      </c>
      <c r="L636" s="1395">
        <f t="shared" si="60"/>
        <v>46.983333333333697</v>
      </c>
      <c r="M636" s="1395">
        <f t="shared" si="61"/>
        <v>46</v>
      </c>
      <c r="N636" s="1395">
        <f t="shared" si="62"/>
        <v>4.5999999999999996</v>
      </c>
      <c r="O636" t="str">
        <f t="shared" si="63"/>
        <v/>
      </c>
    </row>
    <row r="637" spans="9:15" x14ac:dyDescent="0.55000000000000004">
      <c r="I637" s="1394">
        <f t="shared" si="64"/>
        <v>0</v>
      </c>
      <c r="J637" s="1392">
        <f t="shared" si="65"/>
        <v>63.500000000000632</v>
      </c>
      <c r="K637" s="1391">
        <f>(J637*h01_MdeMgmt!$F$8)+1+$Q$126</f>
        <v>4.704166666666703</v>
      </c>
      <c r="L637" s="1395">
        <f t="shared" si="60"/>
        <v>47.041666666667027</v>
      </c>
      <c r="M637" s="1395">
        <f t="shared" si="61"/>
        <v>47</v>
      </c>
      <c r="N637" s="1395">
        <f t="shared" si="62"/>
        <v>4.7</v>
      </c>
      <c r="O637" t="str">
        <f t="shared" si="63"/>
        <v/>
      </c>
    </row>
    <row r="638" spans="9:15" x14ac:dyDescent="0.55000000000000004">
      <c r="I638" s="1394">
        <f t="shared" si="64"/>
        <v>0</v>
      </c>
      <c r="J638" s="1392">
        <f t="shared" si="65"/>
        <v>63.600000000000634</v>
      </c>
      <c r="K638" s="1391">
        <f>(J638*h01_MdeMgmt!$F$8)+1+$Q$126</f>
        <v>4.7100000000000364</v>
      </c>
      <c r="L638" s="1395">
        <f t="shared" si="60"/>
        <v>47.100000000000364</v>
      </c>
      <c r="M638" s="1395">
        <f t="shared" si="61"/>
        <v>47</v>
      </c>
      <c r="N638" s="1395">
        <f t="shared" si="62"/>
        <v>4.7</v>
      </c>
      <c r="O638" t="str">
        <f t="shared" si="63"/>
        <v/>
      </c>
    </row>
    <row r="639" spans="9:15" x14ac:dyDescent="0.55000000000000004">
      <c r="I639" s="1394">
        <f t="shared" si="64"/>
        <v>0</v>
      </c>
      <c r="J639" s="1392">
        <f t="shared" si="65"/>
        <v>63.700000000000635</v>
      </c>
      <c r="K639" s="1391">
        <f>(J639*h01_MdeMgmt!$F$8)+1+$Q$126</f>
        <v>4.7158333333333706</v>
      </c>
      <c r="L639" s="1395">
        <f t="shared" si="60"/>
        <v>47.158333333333708</v>
      </c>
      <c r="M639" s="1395">
        <f t="shared" si="61"/>
        <v>47</v>
      </c>
      <c r="N639" s="1395">
        <f t="shared" si="62"/>
        <v>4.7</v>
      </c>
      <c r="O639" t="str">
        <f t="shared" si="63"/>
        <v/>
      </c>
    </row>
    <row r="640" spans="9:15" x14ac:dyDescent="0.55000000000000004">
      <c r="I640" s="1394">
        <f t="shared" si="64"/>
        <v>0</v>
      </c>
      <c r="J640" s="1392">
        <f t="shared" si="65"/>
        <v>63.800000000000637</v>
      </c>
      <c r="K640" s="1391">
        <f>(J640*h01_MdeMgmt!$F$8)+1+$Q$126</f>
        <v>4.721666666666704</v>
      </c>
      <c r="L640" s="1395">
        <f t="shared" si="60"/>
        <v>47.216666666667038</v>
      </c>
      <c r="M640" s="1395">
        <f t="shared" si="61"/>
        <v>47</v>
      </c>
      <c r="N640" s="1395">
        <f t="shared" si="62"/>
        <v>4.7</v>
      </c>
      <c r="O640" t="str">
        <f t="shared" si="63"/>
        <v/>
      </c>
    </row>
    <row r="641" spans="9:15" x14ac:dyDescent="0.55000000000000004">
      <c r="I641" s="1394">
        <f t="shared" si="64"/>
        <v>0</v>
      </c>
      <c r="J641" s="1392">
        <f t="shared" si="65"/>
        <v>63.900000000000638</v>
      </c>
      <c r="K641" s="1391">
        <f>(J641*h01_MdeMgmt!$F$8)+1+$Q$126</f>
        <v>4.7275000000000373</v>
      </c>
      <c r="L641" s="1395">
        <f t="shared" si="60"/>
        <v>47.275000000000375</v>
      </c>
      <c r="M641" s="1395">
        <f t="shared" si="61"/>
        <v>47</v>
      </c>
      <c r="N641" s="1395">
        <f t="shared" si="62"/>
        <v>4.7</v>
      </c>
      <c r="O641" t="str">
        <f t="shared" si="63"/>
        <v/>
      </c>
    </row>
    <row r="642" spans="9:15" x14ac:dyDescent="0.55000000000000004">
      <c r="I642" s="1394">
        <f t="shared" si="64"/>
        <v>0</v>
      </c>
      <c r="J642" s="1392">
        <f t="shared" si="65"/>
        <v>64.000000000000639</v>
      </c>
      <c r="K642" s="1391">
        <f>(J642*h01_MdeMgmt!$F$8)+1+$Q$126</f>
        <v>4.7333333333333707</v>
      </c>
      <c r="L642" s="1395">
        <f t="shared" si="60"/>
        <v>47.333333333333705</v>
      </c>
      <c r="M642" s="1395">
        <f t="shared" si="61"/>
        <v>47</v>
      </c>
      <c r="N642" s="1395">
        <f t="shared" si="62"/>
        <v>4.7</v>
      </c>
      <c r="O642" t="str">
        <f t="shared" si="63"/>
        <v/>
      </c>
    </row>
    <row r="643" spans="9:15" x14ac:dyDescent="0.55000000000000004">
      <c r="I643" s="1394">
        <f t="shared" si="64"/>
        <v>0</v>
      </c>
      <c r="J643" s="1392">
        <f t="shared" si="65"/>
        <v>64.100000000000634</v>
      </c>
      <c r="K643" s="1391">
        <f>(J643*h01_MdeMgmt!$F$8)+1+$Q$126</f>
        <v>4.7391666666667032</v>
      </c>
      <c r="L643" s="1395">
        <f t="shared" ref="L643:L706" si="66">K643*10</f>
        <v>47.391666666667035</v>
      </c>
      <c r="M643" s="1395">
        <f t="shared" ref="M643:M706" si="67">INT(L643)</f>
        <v>47</v>
      </c>
      <c r="N643" s="1395">
        <f t="shared" ref="N643:N706" si="68">M643/10</f>
        <v>4.7</v>
      </c>
      <c r="O643" t="str">
        <f t="shared" ref="O643:O706" si="69">IF(INT(N643)=N643,N643,"")</f>
        <v/>
      </c>
    </row>
    <row r="644" spans="9:15" x14ac:dyDescent="0.55000000000000004">
      <c r="I644" s="1394">
        <f t="shared" ref="I644:I707" si="70">INT(H644)</f>
        <v>0</v>
      </c>
      <c r="J644" s="1392">
        <f t="shared" si="65"/>
        <v>64.200000000000628</v>
      </c>
      <c r="K644" s="1391">
        <f>(J644*h01_MdeMgmt!$F$8)+1+$Q$126</f>
        <v>4.7450000000000365</v>
      </c>
      <c r="L644" s="1395">
        <f t="shared" si="66"/>
        <v>47.450000000000365</v>
      </c>
      <c r="M644" s="1395">
        <f t="shared" si="67"/>
        <v>47</v>
      </c>
      <c r="N644" s="1395">
        <f t="shared" si="68"/>
        <v>4.7</v>
      </c>
      <c r="O644" t="str">
        <f t="shared" si="69"/>
        <v/>
      </c>
    </row>
    <row r="645" spans="9:15" x14ac:dyDescent="0.55000000000000004">
      <c r="I645" s="1394">
        <f t="shared" si="70"/>
        <v>0</v>
      </c>
      <c r="J645" s="1392">
        <f t="shared" si="65"/>
        <v>64.300000000000622</v>
      </c>
      <c r="K645" s="1391">
        <f>(J645*h01_MdeMgmt!$F$8)+1+$Q$126</f>
        <v>4.7508333333333699</v>
      </c>
      <c r="L645" s="1395">
        <f t="shared" si="66"/>
        <v>47.508333333333695</v>
      </c>
      <c r="M645" s="1395">
        <f t="shared" si="67"/>
        <v>47</v>
      </c>
      <c r="N645" s="1395">
        <f t="shared" si="68"/>
        <v>4.7</v>
      </c>
      <c r="O645" t="str">
        <f t="shared" si="69"/>
        <v/>
      </c>
    </row>
    <row r="646" spans="9:15" x14ac:dyDescent="0.55000000000000004">
      <c r="I646" s="1394">
        <f t="shared" si="70"/>
        <v>0</v>
      </c>
      <c r="J646" s="1392">
        <f t="shared" si="65"/>
        <v>64.400000000000617</v>
      </c>
      <c r="K646" s="1391">
        <f>(J646*h01_MdeMgmt!$F$8)+1+$Q$126</f>
        <v>4.7566666666667032</v>
      </c>
      <c r="L646" s="1395">
        <f t="shared" si="66"/>
        <v>47.566666666667032</v>
      </c>
      <c r="M646" s="1395">
        <f t="shared" si="67"/>
        <v>47</v>
      </c>
      <c r="N646" s="1395">
        <f t="shared" si="68"/>
        <v>4.7</v>
      </c>
      <c r="O646" t="str">
        <f t="shared" si="69"/>
        <v/>
      </c>
    </row>
    <row r="647" spans="9:15" x14ac:dyDescent="0.55000000000000004">
      <c r="I647" s="1394">
        <f t="shared" si="70"/>
        <v>0</v>
      </c>
      <c r="J647" s="1392">
        <f t="shared" si="65"/>
        <v>64.500000000000611</v>
      </c>
      <c r="K647" s="1391">
        <f>(J647*h01_MdeMgmt!$F$8)+1+$Q$126</f>
        <v>4.7625000000000357</v>
      </c>
      <c r="L647" s="1395">
        <f t="shared" si="66"/>
        <v>47.625000000000355</v>
      </c>
      <c r="M647" s="1395">
        <f t="shared" si="67"/>
        <v>47</v>
      </c>
      <c r="N647" s="1395">
        <f t="shared" si="68"/>
        <v>4.7</v>
      </c>
      <c r="O647" t="str">
        <f t="shared" si="69"/>
        <v/>
      </c>
    </row>
    <row r="648" spans="9:15" x14ac:dyDescent="0.55000000000000004">
      <c r="I648" s="1394">
        <f t="shared" si="70"/>
        <v>0</v>
      </c>
      <c r="J648" s="1392">
        <f t="shared" si="65"/>
        <v>64.600000000000605</v>
      </c>
      <c r="K648" s="1391">
        <f>(J648*h01_MdeMgmt!$F$8)+1+$Q$126</f>
        <v>4.7683333333333682</v>
      </c>
      <c r="L648" s="1395">
        <f t="shared" si="66"/>
        <v>47.683333333333678</v>
      </c>
      <c r="M648" s="1395">
        <f t="shared" si="67"/>
        <v>47</v>
      </c>
      <c r="N648" s="1395">
        <f t="shared" si="68"/>
        <v>4.7</v>
      </c>
      <c r="O648" t="str">
        <f t="shared" si="69"/>
        <v/>
      </c>
    </row>
    <row r="649" spans="9:15" x14ac:dyDescent="0.55000000000000004">
      <c r="I649" s="1394">
        <f t="shared" si="70"/>
        <v>0</v>
      </c>
      <c r="J649" s="1392">
        <f t="shared" si="65"/>
        <v>64.7000000000006</v>
      </c>
      <c r="K649" s="1391">
        <f>(J649*h01_MdeMgmt!$F$8)+1+$Q$126</f>
        <v>4.7741666666667015</v>
      </c>
      <c r="L649" s="1395">
        <f t="shared" si="66"/>
        <v>47.741666666667015</v>
      </c>
      <c r="M649" s="1395">
        <f t="shared" si="67"/>
        <v>47</v>
      </c>
      <c r="N649" s="1395">
        <f t="shared" si="68"/>
        <v>4.7</v>
      </c>
      <c r="O649" t="str">
        <f t="shared" si="69"/>
        <v/>
      </c>
    </row>
    <row r="650" spans="9:15" x14ac:dyDescent="0.55000000000000004">
      <c r="I650" s="1394">
        <f t="shared" si="70"/>
        <v>0</v>
      </c>
      <c r="J650" s="1392">
        <f t="shared" si="65"/>
        <v>64.800000000000594</v>
      </c>
      <c r="K650" s="1391">
        <f>(J650*h01_MdeMgmt!$F$8)+1+$Q$126</f>
        <v>4.7800000000000349</v>
      </c>
      <c r="L650" s="1395">
        <f t="shared" si="66"/>
        <v>47.800000000000352</v>
      </c>
      <c r="M650" s="1395">
        <f t="shared" si="67"/>
        <v>47</v>
      </c>
      <c r="N650" s="1395">
        <f t="shared" si="68"/>
        <v>4.7</v>
      </c>
      <c r="O650" t="str">
        <f t="shared" si="69"/>
        <v/>
      </c>
    </row>
    <row r="651" spans="9:15" x14ac:dyDescent="0.55000000000000004">
      <c r="I651" s="1394">
        <f t="shared" si="70"/>
        <v>0</v>
      </c>
      <c r="J651" s="1392">
        <f t="shared" si="65"/>
        <v>64.900000000000588</v>
      </c>
      <c r="K651" s="1391">
        <f>(J651*h01_MdeMgmt!$F$8)+1+$Q$126</f>
        <v>4.7858333333333682</v>
      </c>
      <c r="L651" s="1395">
        <f t="shared" si="66"/>
        <v>47.858333333333682</v>
      </c>
      <c r="M651" s="1395">
        <f t="shared" si="67"/>
        <v>47</v>
      </c>
      <c r="N651" s="1395">
        <f t="shared" si="68"/>
        <v>4.7</v>
      </c>
      <c r="O651" t="str">
        <f t="shared" si="69"/>
        <v/>
      </c>
    </row>
    <row r="652" spans="9:15" x14ac:dyDescent="0.55000000000000004">
      <c r="I652" s="1394">
        <f t="shared" si="70"/>
        <v>0</v>
      </c>
      <c r="J652" s="1392">
        <f t="shared" si="65"/>
        <v>65.000000000000583</v>
      </c>
      <c r="K652" s="1391">
        <f>(J652*h01_MdeMgmt!$F$8)+1+$Q$126</f>
        <v>4.7916666666667007</v>
      </c>
      <c r="L652" s="1395">
        <f t="shared" si="66"/>
        <v>47.916666666667005</v>
      </c>
      <c r="M652" s="1395">
        <f t="shared" si="67"/>
        <v>47</v>
      </c>
      <c r="N652" s="1395">
        <f t="shared" si="68"/>
        <v>4.7</v>
      </c>
      <c r="O652" t="str">
        <f t="shared" si="69"/>
        <v/>
      </c>
    </row>
    <row r="653" spans="9:15" x14ac:dyDescent="0.55000000000000004">
      <c r="I653" s="1394">
        <f t="shared" si="70"/>
        <v>0</v>
      </c>
      <c r="J653" s="1392">
        <f t="shared" si="65"/>
        <v>65.100000000000577</v>
      </c>
      <c r="K653" s="1391">
        <f>(J653*h01_MdeMgmt!$F$8)+1+$Q$126</f>
        <v>4.7975000000000332</v>
      </c>
      <c r="L653" s="1395">
        <f t="shared" si="66"/>
        <v>47.975000000000335</v>
      </c>
      <c r="M653" s="1395">
        <f t="shared" si="67"/>
        <v>47</v>
      </c>
      <c r="N653" s="1395">
        <f t="shared" si="68"/>
        <v>4.7</v>
      </c>
      <c r="O653" t="str">
        <f t="shared" si="69"/>
        <v/>
      </c>
    </row>
    <row r="654" spans="9:15" x14ac:dyDescent="0.55000000000000004">
      <c r="I654" s="1394">
        <f t="shared" si="70"/>
        <v>0</v>
      </c>
      <c r="J654" s="1392">
        <f t="shared" si="65"/>
        <v>65.200000000000571</v>
      </c>
      <c r="K654" s="1391">
        <f>(J654*h01_MdeMgmt!$F$8)+1+$Q$126</f>
        <v>4.8033333333333665</v>
      </c>
      <c r="L654" s="1395">
        <f t="shared" si="66"/>
        <v>48.033333333333665</v>
      </c>
      <c r="M654" s="1395">
        <f t="shared" si="67"/>
        <v>48</v>
      </c>
      <c r="N654" s="1395">
        <f t="shared" si="68"/>
        <v>4.8</v>
      </c>
      <c r="O654" t="str">
        <f t="shared" si="69"/>
        <v/>
      </c>
    </row>
    <row r="655" spans="9:15" x14ac:dyDescent="0.55000000000000004">
      <c r="I655" s="1394">
        <f t="shared" si="70"/>
        <v>0</v>
      </c>
      <c r="J655" s="1392">
        <f t="shared" si="65"/>
        <v>65.300000000000566</v>
      </c>
      <c r="K655" s="1391">
        <f>(J655*h01_MdeMgmt!$F$8)+1+$Q$126</f>
        <v>4.8091666666666999</v>
      </c>
      <c r="L655" s="1395">
        <f t="shared" si="66"/>
        <v>48.091666666666995</v>
      </c>
      <c r="M655" s="1395">
        <f t="shared" si="67"/>
        <v>48</v>
      </c>
      <c r="N655" s="1395">
        <f t="shared" si="68"/>
        <v>4.8</v>
      </c>
      <c r="O655" t="str">
        <f t="shared" si="69"/>
        <v/>
      </c>
    </row>
    <row r="656" spans="9:15" x14ac:dyDescent="0.55000000000000004">
      <c r="I656" s="1394">
        <f t="shared" si="70"/>
        <v>0</v>
      </c>
      <c r="J656" s="1392">
        <f t="shared" si="65"/>
        <v>65.40000000000056</v>
      </c>
      <c r="K656" s="1391">
        <f>(J656*h01_MdeMgmt!$F$8)+1+$Q$126</f>
        <v>4.8150000000000333</v>
      </c>
      <c r="L656" s="1395">
        <f t="shared" si="66"/>
        <v>48.150000000000333</v>
      </c>
      <c r="M656" s="1395">
        <f t="shared" si="67"/>
        <v>48</v>
      </c>
      <c r="N656" s="1395">
        <f t="shared" si="68"/>
        <v>4.8</v>
      </c>
      <c r="O656" t="str">
        <f t="shared" si="69"/>
        <v/>
      </c>
    </row>
    <row r="657" spans="9:15" x14ac:dyDescent="0.55000000000000004">
      <c r="I657" s="1394">
        <f t="shared" si="70"/>
        <v>0</v>
      </c>
      <c r="J657" s="1392">
        <f t="shared" si="65"/>
        <v>65.500000000000554</v>
      </c>
      <c r="K657" s="1391">
        <f>(J657*h01_MdeMgmt!$F$8)+1+$Q$126</f>
        <v>4.8208333333333657</v>
      </c>
      <c r="L657" s="1395">
        <f t="shared" si="66"/>
        <v>48.208333333333655</v>
      </c>
      <c r="M657" s="1395">
        <f t="shared" si="67"/>
        <v>48</v>
      </c>
      <c r="N657" s="1395">
        <f t="shared" si="68"/>
        <v>4.8</v>
      </c>
      <c r="O657" t="str">
        <f t="shared" si="69"/>
        <v/>
      </c>
    </row>
    <row r="658" spans="9:15" x14ac:dyDescent="0.55000000000000004">
      <c r="I658" s="1394">
        <f t="shared" si="70"/>
        <v>0</v>
      </c>
      <c r="J658" s="1392">
        <f t="shared" si="65"/>
        <v>65.600000000000549</v>
      </c>
      <c r="K658" s="1391">
        <f>(J658*h01_MdeMgmt!$F$8)+1+$Q$126</f>
        <v>4.8266666666666982</v>
      </c>
      <c r="L658" s="1395">
        <f t="shared" si="66"/>
        <v>48.266666666666978</v>
      </c>
      <c r="M658" s="1395">
        <f t="shared" si="67"/>
        <v>48</v>
      </c>
      <c r="N658" s="1395">
        <f t="shared" si="68"/>
        <v>4.8</v>
      </c>
      <c r="O658" t="str">
        <f t="shared" si="69"/>
        <v/>
      </c>
    </row>
    <row r="659" spans="9:15" x14ac:dyDescent="0.55000000000000004">
      <c r="I659" s="1394">
        <f t="shared" si="70"/>
        <v>0</v>
      </c>
      <c r="J659" s="1392">
        <f t="shared" si="65"/>
        <v>65.700000000000543</v>
      </c>
      <c r="K659" s="1391">
        <f>(J659*h01_MdeMgmt!$F$8)+1+$Q$126</f>
        <v>4.8325000000000315</v>
      </c>
      <c r="L659" s="1395">
        <f t="shared" si="66"/>
        <v>48.325000000000315</v>
      </c>
      <c r="M659" s="1395">
        <f t="shared" si="67"/>
        <v>48</v>
      </c>
      <c r="N659" s="1395">
        <f t="shared" si="68"/>
        <v>4.8</v>
      </c>
      <c r="O659" t="str">
        <f t="shared" si="69"/>
        <v/>
      </c>
    </row>
    <row r="660" spans="9:15" x14ac:dyDescent="0.55000000000000004">
      <c r="I660" s="1394">
        <f t="shared" si="70"/>
        <v>0</v>
      </c>
      <c r="J660" s="1392">
        <f t="shared" si="65"/>
        <v>65.800000000000537</v>
      </c>
      <c r="K660" s="1391">
        <f>(J660*h01_MdeMgmt!$F$8)+1+$Q$126</f>
        <v>4.8383333333333649</v>
      </c>
      <c r="L660" s="1395">
        <f t="shared" si="66"/>
        <v>48.383333333333653</v>
      </c>
      <c r="M660" s="1395">
        <f t="shared" si="67"/>
        <v>48</v>
      </c>
      <c r="N660" s="1395">
        <f t="shared" si="68"/>
        <v>4.8</v>
      </c>
      <c r="O660" t="str">
        <f t="shared" si="69"/>
        <v/>
      </c>
    </row>
    <row r="661" spans="9:15" x14ac:dyDescent="0.55000000000000004">
      <c r="I661" s="1394">
        <f t="shared" si="70"/>
        <v>0</v>
      </c>
      <c r="J661" s="1392">
        <f t="shared" si="65"/>
        <v>65.900000000000531</v>
      </c>
      <c r="K661" s="1391">
        <f>(J661*h01_MdeMgmt!$F$8)+1+$Q$126</f>
        <v>4.8441666666666983</v>
      </c>
      <c r="L661" s="1395">
        <f t="shared" si="66"/>
        <v>48.441666666666983</v>
      </c>
      <c r="M661" s="1395">
        <f t="shared" si="67"/>
        <v>48</v>
      </c>
      <c r="N661" s="1395">
        <f t="shared" si="68"/>
        <v>4.8</v>
      </c>
      <c r="O661" t="str">
        <f t="shared" si="69"/>
        <v/>
      </c>
    </row>
    <row r="662" spans="9:15" x14ac:dyDescent="0.55000000000000004">
      <c r="I662" s="1394">
        <f t="shared" si="70"/>
        <v>0</v>
      </c>
      <c r="J662" s="1392">
        <f t="shared" si="65"/>
        <v>66.000000000000526</v>
      </c>
      <c r="K662" s="1391">
        <f>(J662*h01_MdeMgmt!$F$8)+1+$Q$126</f>
        <v>4.8500000000000307</v>
      </c>
      <c r="L662" s="1395">
        <f t="shared" si="66"/>
        <v>48.500000000000306</v>
      </c>
      <c r="M662" s="1395">
        <f t="shared" si="67"/>
        <v>48</v>
      </c>
      <c r="N662" s="1395">
        <f t="shared" si="68"/>
        <v>4.8</v>
      </c>
      <c r="O662" t="str">
        <f t="shared" si="69"/>
        <v/>
      </c>
    </row>
    <row r="663" spans="9:15" x14ac:dyDescent="0.55000000000000004">
      <c r="I663" s="1394">
        <f t="shared" si="70"/>
        <v>0</v>
      </c>
      <c r="J663" s="1392">
        <f t="shared" si="65"/>
        <v>66.10000000000052</v>
      </c>
      <c r="K663" s="1391">
        <f>(J663*h01_MdeMgmt!$F$8)+1+$Q$126</f>
        <v>4.8558333333333632</v>
      </c>
      <c r="L663" s="1395">
        <f t="shared" si="66"/>
        <v>48.558333333333636</v>
      </c>
      <c r="M663" s="1395">
        <f t="shared" si="67"/>
        <v>48</v>
      </c>
      <c r="N663" s="1395">
        <f t="shared" si="68"/>
        <v>4.8</v>
      </c>
      <c r="O663" t="str">
        <f t="shared" si="69"/>
        <v/>
      </c>
    </row>
    <row r="664" spans="9:15" x14ac:dyDescent="0.55000000000000004">
      <c r="I664" s="1394">
        <f t="shared" si="70"/>
        <v>0</v>
      </c>
      <c r="J664" s="1392">
        <f t="shared" si="65"/>
        <v>66.200000000000514</v>
      </c>
      <c r="K664" s="1391">
        <f>(J664*h01_MdeMgmt!$F$8)+1+$Q$126</f>
        <v>4.8616666666666966</v>
      </c>
      <c r="L664" s="1395">
        <f t="shared" si="66"/>
        <v>48.616666666666966</v>
      </c>
      <c r="M664" s="1395">
        <f t="shared" si="67"/>
        <v>48</v>
      </c>
      <c r="N664" s="1395">
        <f t="shared" si="68"/>
        <v>4.8</v>
      </c>
      <c r="O664" t="str">
        <f t="shared" si="69"/>
        <v/>
      </c>
    </row>
    <row r="665" spans="9:15" x14ac:dyDescent="0.55000000000000004">
      <c r="I665" s="1394">
        <f t="shared" si="70"/>
        <v>0</v>
      </c>
      <c r="J665" s="1392">
        <f t="shared" si="65"/>
        <v>66.300000000000509</v>
      </c>
      <c r="K665" s="1391">
        <f>(J665*h01_MdeMgmt!$F$8)+1+$Q$126</f>
        <v>4.8675000000000299</v>
      </c>
      <c r="L665" s="1395">
        <f t="shared" si="66"/>
        <v>48.675000000000296</v>
      </c>
      <c r="M665" s="1395">
        <f t="shared" si="67"/>
        <v>48</v>
      </c>
      <c r="N665" s="1395">
        <f t="shared" si="68"/>
        <v>4.8</v>
      </c>
      <c r="O665" t="str">
        <f t="shared" si="69"/>
        <v/>
      </c>
    </row>
    <row r="666" spans="9:15" x14ac:dyDescent="0.55000000000000004">
      <c r="I666" s="1394">
        <f t="shared" si="70"/>
        <v>0</v>
      </c>
      <c r="J666" s="1392">
        <f t="shared" si="65"/>
        <v>66.400000000000503</v>
      </c>
      <c r="K666" s="1391">
        <f>(J666*h01_MdeMgmt!$F$8)+1+$Q$126</f>
        <v>4.8733333333333633</v>
      </c>
      <c r="L666" s="1395">
        <f t="shared" si="66"/>
        <v>48.733333333333633</v>
      </c>
      <c r="M666" s="1395">
        <f t="shared" si="67"/>
        <v>48</v>
      </c>
      <c r="N666" s="1395">
        <f t="shared" si="68"/>
        <v>4.8</v>
      </c>
      <c r="O666" t="str">
        <f t="shared" si="69"/>
        <v/>
      </c>
    </row>
    <row r="667" spans="9:15" x14ac:dyDescent="0.55000000000000004">
      <c r="I667" s="1394">
        <f t="shared" si="70"/>
        <v>0</v>
      </c>
      <c r="J667" s="1392">
        <f t="shared" si="65"/>
        <v>66.500000000000497</v>
      </c>
      <c r="K667" s="1391">
        <f>(J667*h01_MdeMgmt!$F$8)+1+$Q$126</f>
        <v>4.8791666666666957</v>
      </c>
      <c r="L667" s="1395">
        <f t="shared" si="66"/>
        <v>48.791666666666956</v>
      </c>
      <c r="M667" s="1395">
        <f t="shared" si="67"/>
        <v>48</v>
      </c>
      <c r="N667" s="1395">
        <f t="shared" si="68"/>
        <v>4.8</v>
      </c>
      <c r="O667" t="str">
        <f t="shared" si="69"/>
        <v/>
      </c>
    </row>
    <row r="668" spans="9:15" x14ac:dyDescent="0.55000000000000004">
      <c r="I668" s="1394">
        <f t="shared" si="70"/>
        <v>0</v>
      </c>
      <c r="J668" s="1392">
        <f t="shared" si="65"/>
        <v>66.600000000000492</v>
      </c>
      <c r="K668" s="1391">
        <f>(J668*h01_MdeMgmt!$F$8)+1+$Q$126</f>
        <v>4.8850000000000282</v>
      </c>
      <c r="L668" s="1395">
        <f t="shared" si="66"/>
        <v>48.850000000000279</v>
      </c>
      <c r="M668" s="1395">
        <f t="shared" si="67"/>
        <v>48</v>
      </c>
      <c r="N668" s="1395">
        <f t="shared" si="68"/>
        <v>4.8</v>
      </c>
      <c r="O668" t="str">
        <f t="shared" si="69"/>
        <v/>
      </c>
    </row>
    <row r="669" spans="9:15" x14ac:dyDescent="0.55000000000000004">
      <c r="I669" s="1394">
        <f t="shared" si="70"/>
        <v>0</v>
      </c>
      <c r="J669" s="1392">
        <f t="shared" si="65"/>
        <v>66.700000000000486</v>
      </c>
      <c r="K669" s="1391">
        <f>(J669*h01_MdeMgmt!$F$8)+1+$Q$126</f>
        <v>4.8908333333333616</v>
      </c>
      <c r="L669" s="1395">
        <f t="shared" si="66"/>
        <v>48.908333333333616</v>
      </c>
      <c r="M669" s="1395">
        <f t="shared" si="67"/>
        <v>48</v>
      </c>
      <c r="N669" s="1395">
        <f t="shared" si="68"/>
        <v>4.8</v>
      </c>
      <c r="O669" t="str">
        <f t="shared" si="69"/>
        <v/>
      </c>
    </row>
    <row r="670" spans="9:15" x14ac:dyDescent="0.55000000000000004">
      <c r="I670" s="1394">
        <f t="shared" si="70"/>
        <v>0</v>
      </c>
      <c r="J670" s="1392">
        <f t="shared" si="65"/>
        <v>66.80000000000048</v>
      </c>
      <c r="K670" s="1391">
        <f>(J670*h01_MdeMgmt!$F$8)+1+$Q$126</f>
        <v>4.8966666666666949</v>
      </c>
      <c r="L670" s="1395">
        <f t="shared" si="66"/>
        <v>48.966666666666953</v>
      </c>
      <c r="M670" s="1395">
        <f t="shared" si="67"/>
        <v>48</v>
      </c>
      <c r="N670" s="1395">
        <f t="shared" si="68"/>
        <v>4.8</v>
      </c>
      <c r="O670" t="str">
        <f t="shared" si="69"/>
        <v/>
      </c>
    </row>
    <row r="671" spans="9:15" x14ac:dyDescent="0.55000000000000004">
      <c r="I671" s="1394">
        <f t="shared" si="70"/>
        <v>0</v>
      </c>
      <c r="J671" s="1392">
        <f t="shared" si="65"/>
        <v>66.900000000000475</v>
      </c>
      <c r="K671" s="1391">
        <f>(J671*h01_MdeMgmt!$F$8)+1+$Q$126</f>
        <v>4.9025000000000283</v>
      </c>
      <c r="L671" s="1395">
        <f t="shared" si="66"/>
        <v>49.025000000000283</v>
      </c>
      <c r="M671" s="1395">
        <f t="shared" si="67"/>
        <v>49</v>
      </c>
      <c r="N671" s="1395">
        <f t="shared" si="68"/>
        <v>4.9000000000000004</v>
      </c>
      <c r="O671" t="str">
        <f t="shared" si="69"/>
        <v/>
      </c>
    </row>
    <row r="672" spans="9:15" x14ac:dyDescent="0.55000000000000004">
      <c r="I672" s="1394">
        <f t="shared" si="70"/>
        <v>0</v>
      </c>
      <c r="J672" s="1392">
        <f t="shared" si="65"/>
        <v>67.000000000000469</v>
      </c>
      <c r="K672" s="1391">
        <f>(J672*h01_MdeMgmt!$F$8)+1+$Q$126</f>
        <v>4.9083333333333607</v>
      </c>
      <c r="L672" s="1395">
        <f t="shared" si="66"/>
        <v>49.083333333333606</v>
      </c>
      <c r="M672" s="1395">
        <f t="shared" si="67"/>
        <v>49</v>
      </c>
      <c r="N672" s="1395">
        <f t="shared" si="68"/>
        <v>4.9000000000000004</v>
      </c>
      <c r="O672" t="str">
        <f t="shared" si="69"/>
        <v/>
      </c>
    </row>
    <row r="673" spans="9:15" x14ac:dyDescent="0.55000000000000004">
      <c r="I673" s="1394">
        <f t="shared" si="70"/>
        <v>0</v>
      </c>
      <c r="J673" s="1392">
        <f t="shared" si="65"/>
        <v>67.100000000000463</v>
      </c>
      <c r="K673" s="1391">
        <f>(J673*h01_MdeMgmt!$F$8)+1+$Q$126</f>
        <v>4.9141666666666932</v>
      </c>
      <c r="L673" s="1395">
        <f t="shared" si="66"/>
        <v>49.141666666666936</v>
      </c>
      <c r="M673" s="1395">
        <f t="shared" si="67"/>
        <v>49</v>
      </c>
      <c r="N673" s="1395">
        <f t="shared" si="68"/>
        <v>4.9000000000000004</v>
      </c>
      <c r="O673" t="str">
        <f t="shared" si="69"/>
        <v/>
      </c>
    </row>
    <row r="674" spans="9:15" x14ac:dyDescent="0.55000000000000004">
      <c r="I674" s="1394">
        <f t="shared" si="70"/>
        <v>0</v>
      </c>
      <c r="J674" s="1392">
        <f t="shared" si="65"/>
        <v>67.200000000000458</v>
      </c>
      <c r="K674" s="1391">
        <f>(J674*h01_MdeMgmt!$F$8)+1+$Q$126</f>
        <v>4.9200000000000266</v>
      </c>
      <c r="L674" s="1395">
        <f t="shared" si="66"/>
        <v>49.200000000000266</v>
      </c>
      <c r="M674" s="1395">
        <f t="shared" si="67"/>
        <v>49</v>
      </c>
      <c r="N674" s="1395">
        <f t="shared" si="68"/>
        <v>4.9000000000000004</v>
      </c>
      <c r="O674" t="str">
        <f t="shared" si="69"/>
        <v/>
      </c>
    </row>
    <row r="675" spans="9:15" x14ac:dyDescent="0.55000000000000004">
      <c r="I675" s="1394">
        <f t="shared" si="70"/>
        <v>0</v>
      </c>
      <c r="J675" s="1392">
        <f t="shared" si="65"/>
        <v>67.300000000000452</v>
      </c>
      <c r="K675" s="1391">
        <f>(J675*h01_MdeMgmt!$F$8)+1+$Q$126</f>
        <v>4.9258333333333599</v>
      </c>
      <c r="L675" s="1395">
        <f t="shared" si="66"/>
        <v>49.258333333333596</v>
      </c>
      <c r="M675" s="1395">
        <f t="shared" si="67"/>
        <v>49</v>
      </c>
      <c r="N675" s="1395">
        <f t="shared" si="68"/>
        <v>4.9000000000000004</v>
      </c>
      <c r="O675" t="str">
        <f t="shared" si="69"/>
        <v/>
      </c>
    </row>
    <row r="676" spans="9:15" x14ac:dyDescent="0.55000000000000004">
      <c r="I676" s="1394">
        <f t="shared" si="70"/>
        <v>0</v>
      </c>
      <c r="J676" s="1392">
        <f t="shared" si="65"/>
        <v>67.400000000000446</v>
      </c>
      <c r="K676" s="1391">
        <f>(J676*h01_MdeMgmt!$F$8)+1+$Q$126</f>
        <v>4.9316666666666933</v>
      </c>
      <c r="L676" s="1395">
        <f t="shared" si="66"/>
        <v>49.316666666666933</v>
      </c>
      <c r="M676" s="1395">
        <f t="shared" si="67"/>
        <v>49</v>
      </c>
      <c r="N676" s="1395">
        <f t="shared" si="68"/>
        <v>4.9000000000000004</v>
      </c>
      <c r="O676" t="str">
        <f t="shared" si="69"/>
        <v/>
      </c>
    </row>
    <row r="677" spans="9:15" x14ac:dyDescent="0.55000000000000004">
      <c r="I677" s="1394">
        <f t="shared" si="70"/>
        <v>0</v>
      </c>
      <c r="J677" s="1392">
        <f t="shared" si="65"/>
        <v>67.500000000000441</v>
      </c>
      <c r="K677" s="1391">
        <f>(J677*h01_MdeMgmt!$F$8)+1+$Q$126</f>
        <v>4.9375000000000258</v>
      </c>
      <c r="L677" s="1395">
        <f t="shared" si="66"/>
        <v>49.375000000000256</v>
      </c>
      <c r="M677" s="1395">
        <f t="shared" si="67"/>
        <v>49</v>
      </c>
      <c r="N677" s="1395">
        <f t="shared" si="68"/>
        <v>4.9000000000000004</v>
      </c>
      <c r="O677" t="str">
        <f t="shared" si="69"/>
        <v/>
      </c>
    </row>
    <row r="678" spans="9:15" x14ac:dyDescent="0.55000000000000004">
      <c r="I678" s="1394">
        <f t="shared" si="70"/>
        <v>0</v>
      </c>
      <c r="J678" s="1392">
        <f t="shared" si="65"/>
        <v>67.600000000000435</v>
      </c>
      <c r="K678" s="1391">
        <f>(J678*h01_MdeMgmt!$F$8)+1+$Q$126</f>
        <v>4.9433333333333582</v>
      </c>
      <c r="L678" s="1395">
        <f t="shared" si="66"/>
        <v>49.433333333333579</v>
      </c>
      <c r="M678" s="1395">
        <f t="shared" si="67"/>
        <v>49</v>
      </c>
      <c r="N678" s="1395">
        <f t="shared" si="68"/>
        <v>4.9000000000000004</v>
      </c>
      <c r="O678" t="str">
        <f t="shared" si="69"/>
        <v/>
      </c>
    </row>
    <row r="679" spans="9:15" x14ac:dyDescent="0.55000000000000004">
      <c r="I679" s="1394">
        <f t="shared" si="70"/>
        <v>0</v>
      </c>
      <c r="J679" s="1392">
        <f t="shared" si="65"/>
        <v>67.700000000000429</v>
      </c>
      <c r="K679" s="1391">
        <f>(J679*h01_MdeMgmt!$F$8)+1+$Q$126</f>
        <v>4.9491666666666916</v>
      </c>
      <c r="L679" s="1395">
        <f t="shared" si="66"/>
        <v>49.491666666666916</v>
      </c>
      <c r="M679" s="1395">
        <f t="shared" si="67"/>
        <v>49</v>
      </c>
      <c r="N679" s="1395">
        <f t="shared" si="68"/>
        <v>4.9000000000000004</v>
      </c>
      <c r="O679" t="str">
        <f t="shared" si="69"/>
        <v/>
      </c>
    </row>
    <row r="680" spans="9:15" x14ac:dyDescent="0.55000000000000004">
      <c r="I680" s="1394">
        <f t="shared" si="70"/>
        <v>0</v>
      </c>
      <c r="J680" s="1392">
        <f t="shared" si="65"/>
        <v>67.800000000000423</v>
      </c>
      <c r="K680" s="1391">
        <f>(J680*h01_MdeMgmt!$F$8)+1+$Q$126</f>
        <v>4.9550000000000249</v>
      </c>
      <c r="L680" s="1395">
        <f t="shared" si="66"/>
        <v>49.550000000000253</v>
      </c>
      <c r="M680" s="1395">
        <f t="shared" si="67"/>
        <v>49</v>
      </c>
      <c r="N680" s="1395">
        <f t="shared" si="68"/>
        <v>4.9000000000000004</v>
      </c>
      <c r="O680" t="str">
        <f t="shared" si="69"/>
        <v/>
      </c>
    </row>
    <row r="681" spans="9:15" x14ac:dyDescent="0.55000000000000004">
      <c r="I681" s="1394">
        <f t="shared" si="70"/>
        <v>0</v>
      </c>
      <c r="J681" s="1392">
        <f t="shared" si="65"/>
        <v>67.900000000000418</v>
      </c>
      <c r="K681" s="1391">
        <f>(J681*h01_MdeMgmt!$F$8)+1+$Q$126</f>
        <v>4.9608333333333583</v>
      </c>
      <c r="L681" s="1395">
        <f t="shared" si="66"/>
        <v>49.608333333333583</v>
      </c>
      <c r="M681" s="1395">
        <f t="shared" si="67"/>
        <v>49</v>
      </c>
      <c r="N681" s="1395">
        <f t="shared" si="68"/>
        <v>4.9000000000000004</v>
      </c>
      <c r="O681" t="str">
        <f t="shared" si="69"/>
        <v/>
      </c>
    </row>
    <row r="682" spans="9:15" x14ac:dyDescent="0.55000000000000004">
      <c r="I682" s="1394">
        <f t="shared" si="70"/>
        <v>0</v>
      </c>
      <c r="J682" s="1392">
        <f t="shared" ref="J682:J745" si="71">J681+$J$3</f>
        <v>68.000000000000412</v>
      </c>
      <c r="K682" s="1391">
        <f>(J682*h01_MdeMgmt!$F$8)+1+$Q$126</f>
        <v>4.9666666666666908</v>
      </c>
      <c r="L682" s="1395">
        <f t="shared" si="66"/>
        <v>49.666666666666906</v>
      </c>
      <c r="M682" s="1395">
        <f t="shared" si="67"/>
        <v>49</v>
      </c>
      <c r="N682" s="1395">
        <f t="shared" si="68"/>
        <v>4.9000000000000004</v>
      </c>
      <c r="O682" t="str">
        <f t="shared" si="69"/>
        <v/>
      </c>
    </row>
    <row r="683" spans="9:15" x14ac:dyDescent="0.55000000000000004">
      <c r="I683" s="1394">
        <f t="shared" si="70"/>
        <v>0</v>
      </c>
      <c r="J683" s="1392">
        <f t="shared" si="71"/>
        <v>68.100000000000406</v>
      </c>
      <c r="K683" s="1391">
        <f>(J683*h01_MdeMgmt!$F$8)+1+$Q$126</f>
        <v>4.9725000000000232</v>
      </c>
      <c r="L683" s="1395">
        <f t="shared" si="66"/>
        <v>49.725000000000236</v>
      </c>
      <c r="M683" s="1395">
        <f t="shared" si="67"/>
        <v>49</v>
      </c>
      <c r="N683" s="1395">
        <f t="shared" si="68"/>
        <v>4.9000000000000004</v>
      </c>
      <c r="O683" t="str">
        <f t="shared" si="69"/>
        <v/>
      </c>
    </row>
    <row r="684" spans="9:15" x14ac:dyDescent="0.55000000000000004">
      <c r="I684" s="1394">
        <f t="shared" si="70"/>
        <v>0</v>
      </c>
      <c r="J684" s="1392">
        <f t="shared" si="71"/>
        <v>68.200000000000401</v>
      </c>
      <c r="K684" s="1391">
        <f>(J684*h01_MdeMgmt!$F$8)+1+$Q$126</f>
        <v>4.9783333333333566</v>
      </c>
      <c r="L684" s="1395">
        <f t="shared" si="66"/>
        <v>49.783333333333566</v>
      </c>
      <c r="M684" s="1395">
        <f t="shared" si="67"/>
        <v>49</v>
      </c>
      <c r="N684" s="1395">
        <f t="shared" si="68"/>
        <v>4.9000000000000004</v>
      </c>
      <c r="O684" t="str">
        <f t="shared" si="69"/>
        <v/>
      </c>
    </row>
    <row r="685" spans="9:15" x14ac:dyDescent="0.55000000000000004">
      <c r="I685" s="1394">
        <f t="shared" si="70"/>
        <v>0</v>
      </c>
      <c r="J685" s="1392">
        <f t="shared" si="71"/>
        <v>68.300000000000395</v>
      </c>
      <c r="K685" s="1391">
        <f>(J685*h01_MdeMgmt!$F$8)+1+$Q$126</f>
        <v>4.9841666666666899</v>
      </c>
      <c r="L685" s="1395">
        <f t="shared" si="66"/>
        <v>49.841666666666896</v>
      </c>
      <c r="M685" s="1395">
        <f t="shared" si="67"/>
        <v>49</v>
      </c>
      <c r="N685" s="1395">
        <f t="shared" si="68"/>
        <v>4.9000000000000004</v>
      </c>
      <c r="O685" t="str">
        <f t="shared" si="69"/>
        <v/>
      </c>
    </row>
    <row r="686" spans="9:15" x14ac:dyDescent="0.55000000000000004">
      <c r="I686" s="1394">
        <f t="shared" si="70"/>
        <v>0</v>
      </c>
      <c r="J686" s="1392">
        <f t="shared" si="71"/>
        <v>68.400000000000389</v>
      </c>
      <c r="K686" s="1391">
        <f>(J686*h01_MdeMgmt!$F$8)+1+$Q$126</f>
        <v>4.9900000000000233</v>
      </c>
      <c r="L686" s="1395">
        <f t="shared" si="66"/>
        <v>49.900000000000233</v>
      </c>
      <c r="M686" s="1395">
        <f t="shared" si="67"/>
        <v>49</v>
      </c>
      <c r="N686" s="1395">
        <f t="shared" si="68"/>
        <v>4.9000000000000004</v>
      </c>
      <c r="O686" t="str">
        <f t="shared" si="69"/>
        <v/>
      </c>
    </row>
    <row r="687" spans="9:15" x14ac:dyDescent="0.55000000000000004">
      <c r="I687" s="1394">
        <f t="shared" si="70"/>
        <v>0</v>
      </c>
      <c r="J687" s="1392">
        <f t="shared" si="71"/>
        <v>68.500000000000384</v>
      </c>
      <c r="K687" s="1391">
        <f>(J687*h01_MdeMgmt!$F$8)+1+$Q$126</f>
        <v>4.9958333333333558</v>
      </c>
      <c r="L687" s="1395">
        <f t="shared" si="66"/>
        <v>49.958333333333556</v>
      </c>
      <c r="M687" s="1395">
        <f t="shared" si="67"/>
        <v>49</v>
      </c>
      <c r="N687" s="1395">
        <f t="shared" si="68"/>
        <v>4.9000000000000004</v>
      </c>
      <c r="O687" t="str">
        <f t="shared" si="69"/>
        <v/>
      </c>
    </row>
    <row r="688" spans="9:15" x14ac:dyDescent="0.55000000000000004">
      <c r="I688" s="1394">
        <f t="shared" si="70"/>
        <v>0</v>
      </c>
      <c r="J688" s="1392">
        <f t="shared" si="71"/>
        <v>68.600000000000378</v>
      </c>
      <c r="K688" s="1391">
        <f>(J688*h01_MdeMgmt!$F$8)+1+$Q$126</f>
        <v>5.0016666666666891</v>
      </c>
      <c r="L688" s="1395">
        <f t="shared" si="66"/>
        <v>50.016666666666893</v>
      </c>
      <c r="M688" s="1395">
        <f t="shared" si="67"/>
        <v>50</v>
      </c>
      <c r="N688" s="1395">
        <f t="shared" si="68"/>
        <v>5</v>
      </c>
      <c r="O688">
        <f t="shared" si="69"/>
        <v>5</v>
      </c>
    </row>
    <row r="689" spans="9:15" x14ac:dyDescent="0.55000000000000004">
      <c r="I689" s="1394">
        <f t="shared" si="70"/>
        <v>0</v>
      </c>
      <c r="J689" s="1392">
        <f t="shared" si="71"/>
        <v>68.700000000000372</v>
      </c>
      <c r="K689" s="1391">
        <f>(J689*h01_MdeMgmt!$F$8)+1+$Q$126</f>
        <v>5.0075000000000216</v>
      </c>
      <c r="L689" s="1395">
        <f t="shared" si="66"/>
        <v>50.075000000000216</v>
      </c>
      <c r="M689" s="1395">
        <f t="shared" si="67"/>
        <v>50</v>
      </c>
      <c r="N689" s="1395">
        <f t="shared" si="68"/>
        <v>5</v>
      </c>
      <c r="O689">
        <f t="shared" si="69"/>
        <v>5</v>
      </c>
    </row>
    <row r="690" spans="9:15" x14ac:dyDescent="0.55000000000000004">
      <c r="I690" s="1394">
        <f t="shared" si="70"/>
        <v>0</v>
      </c>
      <c r="J690" s="1392">
        <f t="shared" si="71"/>
        <v>68.800000000000367</v>
      </c>
      <c r="K690" s="1391">
        <f>(J690*h01_MdeMgmt!$F$8)+1+$Q$126</f>
        <v>5.013333333333355</v>
      </c>
      <c r="L690" s="1395">
        <f t="shared" si="66"/>
        <v>50.133333333333553</v>
      </c>
      <c r="M690" s="1395">
        <f t="shared" si="67"/>
        <v>50</v>
      </c>
      <c r="N690" s="1395">
        <f t="shared" si="68"/>
        <v>5</v>
      </c>
      <c r="O690">
        <f t="shared" si="69"/>
        <v>5</v>
      </c>
    </row>
    <row r="691" spans="9:15" x14ac:dyDescent="0.55000000000000004">
      <c r="I691" s="1394">
        <f t="shared" si="70"/>
        <v>0</v>
      </c>
      <c r="J691" s="1392">
        <f t="shared" si="71"/>
        <v>68.900000000000361</v>
      </c>
      <c r="K691" s="1391">
        <f>(J691*h01_MdeMgmt!$F$8)+1+$Q$126</f>
        <v>5.0191666666666874</v>
      </c>
      <c r="L691" s="1395">
        <f t="shared" si="66"/>
        <v>50.191666666666876</v>
      </c>
      <c r="M691" s="1395">
        <f t="shared" si="67"/>
        <v>50</v>
      </c>
      <c r="N691" s="1395">
        <f t="shared" si="68"/>
        <v>5</v>
      </c>
      <c r="O691">
        <f t="shared" si="69"/>
        <v>5</v>
      </c>
    </row>
    <row r="692" spans="9:15" x14ac:dyDescent="0.55000000000000004">
      <c r="I692" s="1394">
        <f t="shared" si="70"/>
        <v>0</v>
      </c>
      <c r="J692" s="1392">
        <f t="shared" si="71"/>
        <v>69.000000000000355</v>
      </c>
      <c r="K692" s="1391">
        <f>(J692*h01_MdeMgmt!$F$8)+1+$Q$126</f>
        <v>5.0250000000000208</v>
      </c>
      <c r="L692" s="1395">
        <f t="shared" si="66"/>
        <v>50.250000000000206</v>
      </c>
      <c r="M692" s="1395">
        <f t="shared" si="67"/>
        <v>50</v>
      </c>
      <c r="N692" s="1395">
        <f t="shared" si="68"/>
        <v>5</v>
      </c>
      <c r="O692">
        <f t="shared" si="69"/>
        <v>5</v>
      </c>
    </row>
    <row r="693" spans="9:15" x14ac:dyDescent="0.55000000000000004">
      <c r="I693" s="1394">
        <f t="shared" si="70"/>
        <v>0</v>
      </c>
      <c r="J693" s="1392">
        <f t="shared" si="71"/>
        <v>69.10000000000035</v>
      </c>
      <c r="K693" s="1391">
        <f>(J693*h01_MdeMgmt!$F$8)+1+$Q$126</f>
        <v>5.0308333333333541</v>
      </c>
      <c r="L693" s="1395">
        <f t="shared" si="66"/>
        <v>50.308333333333543</v>
      </c>
      <c r="M693" s="1395">
        <f t="shared" si="67"/>
        <v>50</v>
      </c>
      <c r="N693" s="1395">
        <f t="shared" si="68"/>
        <v>5</v>
      </c>
      <c r="O693">
        <f t="shared" si="69"/>
        <v>5</v>
      </c>
    </row>
    <row r="694" spans="9:15" x14ac:dyDescent="0.55000000000000004">
      <c r="I694" s="1394">
        <f t="shared" si="70"/>
        <v>0</v>
      </c>
      <c r="J694" s="1392">
        <f t="shared" si="71"/>
        <v>69.200000000000344</v>
      </c>
      <c r="K694" s="1391">
        <f>(J694*h01_MdeMgmt!$F$8)+1+$Q$126</f>
        <v>5.0366666666666866</v>
      </c>
      <c r="L694" s="1395">
        <f t="shared" si="66"/>
        <v>50.366666666666866</v>
      </c>
      <c r="M694" s="1395">
        <f t="shared" si="67"/>
        <v>50</v>
      </c>
      <c r="N694" s="1395">
        <f t="shared" si="68"/>
        <v>5</v>
      </c>
      <c r="O694">
        <f t="shared" si="69"/>
        <v>5</v>
      </c>
    </row>
    <row r="695" spans="9:15" x14ac:dyDescent="0.55000000000000004">
      <c r="I695" s="1394">
        <f t="shared" si="70"/>
        <v>0</v>
      </c>
      <c r="J695" s="1392">
        <f t="shared" si="71"/>
        <v>69.300000000000338</v>
      </c>
      <c r="K695" s="1391">
        <f>(J695*h01_MdeMgmt!$F$8)+1+$Q$126</f>
        <v>5.04250000000002</v>
      </c>
      <c r="L695" s="1395">
        <f t="shared" si="66"/>
        <v>50.425000000000196</v>
      </c>
      <c r="M695" s="1395">
        <f t="shared" si="67"/>
        <v>50</v>
      </c>
      <c r="N695" s="1395">
        <f t="shared" si="68"/>
        <v>5</v>
      </c>
      <c r="O695">
        <f t="shared" si="69"/>
        <v>5</v>
      </c>
    </row>
    <row r="696" spans="9:15" x14ac:dyDescent="0.55000000000000004">
      <c r="I696" s="1394">
        <f t="shared" si="70"/>
        <v>0</v>
      </c>
      <c r="J696" s="1392">
        <f t="shared" si="71"/>
        <v>69.400000000000333</v>
      </c>
      <c r="K696" s="1391">
        <f>(J696*h01_MdeMgmt!$F$8)+1+$Q$126</f>
        <v>5.0483333333333524</v>
      </c>
      <c r="L696" s="1395">
        <f t="shared" si="66"/>
        <v>50.483333333333526</v>
      </c>
      <c r="M696" s="1395">
        <f t="shared" si="67"/>
        <v>50</v>
      </c>
      <c r="N696" s="1395">
        <f t="shared" si="68"/>
        <v>5</v>
      </c>
      <c r="O696">
        <f t="shared" si="69"/>
        <v>5</v>
      </c>
    </row>
    <row r="697" spans="9:15" x14ac:dyDescent="0.55000000000000004">
      <c r="I697" s="1394">
        <f t="shared" si="70"/>
        <v>0</v>
      </c>
      <c r="J697" s="1392">
        <f t="shared" si="71"/>
        <v>69.500000000000327</v>
      </c>
      <c r="K697" s="1391">
        <f>(J697*h01_MdeMgmt!$F$8)+1+$Q$126</f>
        <v>5.0541666666666858</v>
      </c>
      <c r="L697" s="1395">
        <f t="shared" si="66"/>
        <v>50.541666666666856</v>
      </c>
      <c r="M697" s="1395">
        <f t="shared" si="67"/>
        <v>50</v>
      </c>
      <c r="N697" s="1395">
        <f t="shared" si="68"/>
        <v>5</v>
      </c>
      <c r="O697">
        <f t="shared" si="69"/>
        <v>5</v>
      </c>
    </row>
    <row r="698" spans="9:15" x14ac:dyDescent="0.55000000000000004">
      <c r="I698" s="1394">
        <f t="shared" si="70"/>
        <v>0</v>
      </c>
      <c r="J698" s="1392">
        <f t="shared" si="71"/>
        <v>69.600000000000321</v>
      </c>
      <c r="K698" s="1391">
        <f>(J698*h01_MdeMgmt!$F$8)+1+$Q$126</f>
        <v>5.0600000000000191</v>
      </c>
      <c r="L698" s="1395">
        <f t="shared" si="66"/>
        <v>50.600000000000193</v>
      </c>
      <c r="M698" s="1395">
        <f t="shared" si="67"/>
        <v>50</v>
      </c>
      <c r="N698" s="1395">
        <f t="shared" si="68"/>
        <v>5</v>
      </c>
      <c r="O698">
        <f t="shared" si="69"/>
        <v>5</v>
      </c>
    </row>
    <row r="699" spans="9:15" x14ac:dyDescent="0.55000000000000004">
      <c r="I699" s="1394">
        <f t="shared" si="70"/>
        <v>0</v>
      </c>
      <c r="J699" s="1392">
        <f t="shared" si="71"/>
        <v>69.700000000000315</v>
      </c>
      <c r="K699" s="1391">
        <f>(J699*h01_MdeMgmt!$F$8)+1+$Q$126</f>
        <v>5.0658333333333516</v>
      </c>
      <c r="L699" s="1395">
        <f t="shared" si="66"/>
        <v>50.658333333333516</v>
      </c>
      <c r="M699" s="1395">
        <f t="shared" si="67"/>
        <v>50</v>
      </c>
      <c r="N699" s="1395">
        <f t="shared" si="68"/>
        <v>5</v>
      </c>
      <c r="O699">
        <f t="shared" si="69"/>
        <v>5</v>
      </c>
    </row>
    <row r="700" spans="9:15" x14ac:dyDescent="0.55000000000000004">
      <c r="I700" s="1394">
        <f t="shared" si="70"/>
        <v>0</v>
      </c>
      <c r="J700" s="1392">
        <f t="shared" si="71"/>
        <v>69.80000000000031</v>
      </c>
      <c r="K700" s="1391">
        <f>(J700*h01_MdeMgmt!$F$8)+1+$Q$126</f>
        <v>5.071666666666685</v>
      </c>
      <c r="L700" s="1395">
        <f t="shared" si="66"/>
        <v>50.716666666666853</v>
      </c>
      <c r="M700" s="1395">
        <f t="shared" si="67"/>
        <v>50</v>
      </c>
      <c r="N700" s="1395">
        <f t="shared" si="68"/>
        <v>5</v>
      </c>
      <c r="O700">
        <f t="shared" si="69"/>
        <v>5</v>
      </c>
    </row>
    <row r="701" spans="9:15" x14ac:dyDescent="0.55000000000000004">
      <c r="I701" s="1394">
        <f t="shared" si="70"/>
        <v>0</v>
      </c>
      <c r="J701" s="1392">
        <f t="shared" si="71"/>
        <v>69.900000000000304</v>
      </c>
      <c r="K701" s="1391">
        <f>(J701*h01_MdeMgmt!$F$8)+1+$Q$126</f>
        <v>5.0775000000000174</v>
      </c>
      <c r="L701" s="1395">
        <f t="shared" si="66"/>
        <v>50.775000000000176</v>
      </c>
      <c r="M701" s="1395">
        <f t="shared" si="67"/>
        <v>50</v>
      </c>
      <c r="N701" s="1395">
        <f t="shared" si="68"/>
        <v>5</v>
      </c>
      <c r="O701">
        <f t="shared" si="69"/>
        <v>5</v>
      </c>
    </row>
    <row r="702" spans="9:15" x14ac:dyDescent="0.55000000000000004">
      <c r="I702" s="1394">
        <f t="shared" si="70"/>
        <v>0</v>
      </c>
      <c r="J702" s="1392">
        <f t="shared" si="71"/>
        <v>70.000000000000298</v>
      </c>
      <c r="K702" s="1391">
        <f>(J702*h01_MdeMgmt!$F$8)+1+$Q$126</f>
        <v>5.0833333333333508</v>
      </c>
      <c r="L702" s="1395">
        <f t="shared" si="66"/>
        <v>50.833333333333506</v>
      </c>
      <c r="M702" s="1395">
        <f t="shared" si="67"/>
        <v>50</v>
      </c>
      <c r="N702" s="1395">
        <f t="shared" si="68"/>
        <v>5</v>
      </c>
      <c r="O702">
        <f t="shared" si="69"/>
        <v>5</v>
      </c>
    </row>
    <row r="703" spans="9:15" x14ac:dyDescent="0.55000000000000004">
      <c r="I703" s="1394">
        <f t="shared" si="70"/>
        <v>0</v>
      </c>
      <c r="J703" s="1392">
        <f t="shared" si="71"/>
        <v>70.100000000000293</v>
      </c>
      <c r="K703" s="1391">
        <f>(J703*h01_MdeMgmt!$F$8)+1+$Q$126</f>
        <v>5.0891666666666842</v>
      </c>
      <c r="L703" s="1395">
        <f t="shared" si="66"/>
        <v>50.891666666666843</v>
      </c>
      <c r="M703" s="1395">
        <f t="shared" si="67"/>
        <v>50</v>
      </c>
      <c r="N703" s="1395">
        <f t="shared" si="68"/>
        <v>5</v>
      </c>
      <c r="O703">
        <f t="shared" si="69"/>
        <v>5</v>
      </c>
    </row>
    <row r="704" spans="9:15" x14ac:dyDescent="0.55000000000000004">
      <c r="I704" s="1394">
        <f t="shared" si="70"/>
        <v>0</v>
      </c>
      <c r="J704" s="1392">
        <f t="shared" si="71"/>
        <v>70.200000000000287</v>
      </c>
      <c r="K704" s="1391">
        <f>(J704*h01_MdeMgmt!$F$8)+1+$Q$126</f>
        <v>5.0950000000000166</v>
      </c>
      <c r="L704" s="1395">
        <f t="shared" si="66"/>
        <v>50.950000000000166</v>
      </c>
      <c r="M704" s="1395">
        <f t="shared" si="67"/>
        <v>50</v>
      </c>
      <c r="N704" s="1395">
        <f t="shared" si="68"/>
        <v>5</v>
      </c>
      <c r="O704">
        <f t="shared" si="69"/>
        <v>5</v>
      </c>
    </row>
    <row r="705" spans="9:15" x14ac:dyDescent="0.55000000000000004">
      <c r="I705" s="1394">
        <f t="shared" si="70"/>
        <v>0</v>
      </c>
      <c r="J705" s="1392">
        <f t="shared" si="71"/>
        <v>70.300000000000281</v>
      </c>
      <c r="K705" s="1391">
        <f>(J705*h01_MdeMgmt!$F$8)+1+$Q$126</f>
        <v>5.10083333333335</v>
      </c>
      <c r="L705" s="1395">
        <f t="shared" si="66"/>
        <v>51.008333333333496</v>
      </c>
      <c r="M705" s="1395">
        <f t="shared" si="67"/>
        <v>51</v>
      </c>
      <c r="N705" s="1395">
        <f t="shared" si="68"/>
        <v>5.0999999999999996</v>
      </c>
      <c r="O705" t="str">
        <f t="shared" si="69"/>
        <v/>
      </c>
    </row>
    <row r="706" spans="9:15" x14ac:dyDescent="0.55000000000000004">
      <c r="I706" s="1394">
        <f t="shared" si="70"/>
        <v>0</v>
      </c>
      <c r="J706" s="1392">
        <f t="shared" si="71"/>
        <v>70.400000000000276</v>
      </c>
      <c r="K706" s="1391">
        <f>(J706*h01_MdeMgmt!$F$8)+1+$Q$126</f>
        <v>5.1066666666666825</v>
      </c>
      <c r="L706" s="1395">
        <f t="shared" si="66"/>
        <v>51.066666666666826</v>
      </c>
      <c r="M706" s="1395">
        <f t="shared" si="67"/>
        <v>51</v>
      </c>
      <c r="N706" s="1395">
        <f t="shared" si="68"/>
        <v>5.0999999999999996</v>
      </c>
      <c r="O706" t="str">
        <f t="shared" si="69"/>
        <v/>
      </c>
    </row>
    <row r="707" spans="9:15" x14ac:dyDescent="0.55000000000000004">
      <c r="I707" s="1394">
        <f t="shared" si="70"/>
        <v>0</v>
      </c>
      <c r="J707" s="1392">
        <f t="shared" si="71"/>
        <v>70.50000000000027</v>
      </c>
      <c r="K707" s="1391">
        <f>(J707*h01_MdeMgmt!$F$8)+1+$Q$126</f>
        <v>5.1125000000000158</v>
      </c>
      <c r="L707" s="1395">
        <f t="shared" ref="L707:L770" si="72">K707*10</f>
        <v>51.125000000000156</v>
      </c>
      <c r="M707" s="1395">
        <f t="shared" ref="M707:M770" si="73">INT(L707)</f>
        <v>51</v>
      </c>
      <c r="N707" s="1395">
        <f t="shared" ref="N707:N770" si="74">M707/10</f>
        <v>5.0999999999999996</v>
      </c>
      <c r="O707" t="str">
        <f t="shared" ref="O707:O770" si="75">IF(INT(N707)=N707,N707,"")</f>
        <v/>
      </c>
    </row>
    <row r="708" spans="9:15" x14ac:dyDescent="0.55000000000000004">
      <c r="I708" s="1394">
        <f t="shared" ref="I708:I771" si="76">INT(H708)</f>
        <v>0</v>
      </c>
      <c r="J708" s="1392">
        <f t="shared" si="71"/>
        <v>70.600000000000264</v>
      </c>
      <c r="K708" s="1391">
        <f>(J708*h01_MdeMgmt!$F$8)+1+$Q$126</f>
        <v>5.1183333333333492</v>
      </c>
      <c r="L708" s="1395">
        <f t="shared" si="72"/>
        <v>51.183333333333493</v>
      </c>
      <c r="M708" s="1395">
        <f t="shared" si="73"/>
        <v>51</v>
      </c>
      <c r="N708" s="1395">
        <f t="shared" si="74"/>
        <v>5.0999999999999996</v>
      </c>
      <c r="O708" t="str">
        <f t="shared" si="75"/>
        <v/>
      </c>
    </row>
    <row r="709" spans="9:15" x14ac:dyDescent="0.55000000000000004">
      <c r="I709" s="1394">
        <f t="shared" si="76"/>
        <v>0</v>
      </c>
      <c r="J709" s="1392">
        <f t="shared" si="71"/>
        <v>70.700000000000259</v>
      </c>
      <c r="K709" s="1391">
        <f>(J709*h01_MdeMgmt!$F$8)+1+$Q$126</f>
        <v>5.1241666666666816</v>
      </c>
      <c r="L709" s="1395">
        <f t="shared" si="72"/>
        <v>51.241666666666816</v>
      </c>
      <c r="M709" s="1395">
        <f t="shared" si="73"/>
        <v>51</v>
      </c>
      <c r="N709" s="1395">
        <f t="shared" si="74"/>
        <v>5.0999999999999996</v>
      </c>
      <c r="O709" t="str">
        <f t="shared" si="75"/>
        <v/>
      </c>
    </row>
    <row r="710" spans="9:15" x14ac:dyDescent="0.55000000000000004">
      <c r="I710" s="1394">
        <f t="shared" si="76"/>
        <v>0</v>
      </c>
      <c r="J710" s="1392">
        <f t="shared" si="71"/>
        <v>70.800000000000253</v>
      </c>
      <c r="K710" s="1391">
        <f>(J710*h01_MdeMgmt!$F$8)+1+$Q$126</f>
        <v>5.130000000000015</v>
      </c>
      <c r="L710" s="1395">
        <f t="shared" si="72"/>
        <v>51.300000000000153</v>
      </c>
      <c r="M710" s="1395">
        <f t="shared" si="73"/>
        <v>51</v>
      </c>
      <c r="N710" s="1395">
        <f t="shared" si="74"/>
        <v>5.0999999999999996</v>
      </c>
      <c r="O710" t="str">
        <f t="shared" si="75"/>
        <v/>
      </c>
    </row>
    <row r="711" spans="9:15" x14ac:dyDescent="0.55000000000000004">
      <c r="I711" s="1394">
        <f t="shared" si="76"/>
        <v>0</v>
      </c>
      <c r="J711" s="1392">
        <f t="shared" si="71"/>
        <v>70.900000000000247</v>
      </c>
      <c r="K711" s="1391">
        <f>(J711*h01_MdeMgmt!$F$8)+1+$Q$126</f>
        <v>5.1358333333333475</v>
      </c>
      <c r="L711" s="1395">
        <f t="shared" si="72"/>
        <v>51.358333333333476</v>
      </c>
      <c r="M711" s="1395">
        <f t="shared" si="73"/>
        <v>51</v>
      </c>
      <c r="N711" s="1395">
        <f t="shared" si="74"/>
        <v>5.0999999999999996</v>
      </c>
      <c r="O711" t="str">
        <f t="shared" si="75"/>
        <v/>
      </c>
    </row>
    <row r="712" spans="9:15" x14ac:dyDescent="0.55000000000000004">
      <c r="I712" s="1394">
        <f t="shared" si="76"/>
        <v>0</v>
      </c>
      <c r="J712" s="1392">
        <f t="shared" si="71"/>
        <v>71.000000000000242</v>
      </c>
      <c r="K712" s="1391">
        <f>(J712*h01_MdeMgmt!$F$8)+1+$Q$126</f>
        <v>5.1416666666666808</v>
      </c>
      <c r="L712" s="1395">
        <f t="shared" si="72"/>
        <v>51.416666666666806</v>
      </c>
      <c r="M712" s="1395">
        <f t="shared" si="73"/>
        <v>51</v>
      </c>
      <c r="N712" s="1395">
        <f t="shared" si="74"/>
        <v>5.0999999999999996</v>
      </c>
      <c r="O712" t="str">
        <f t="shared" si="75"/>
        <v/>
      </c>
    </row>
    <row r="713" spans="9:15" x14ac:dyDescent="0.55000000000000004">
      <c r="I713" s="1394">
        <f t="shared" si="76"/>
        <v>0</v>
      </c>
      <c r="J713" s="1392">
        <f t="shared" si="71"/>
        <v>71.100000000000236</v>
      </c>
      <c r="K713" s="1391">
        <f>(J713*h01_MdeMgmt!$F$8)+1+$Q$126</f>
        <v>5.1475000000000142</v>
      </c>
      <c r="L713" s="1395">
        <f t="shared" si="72"/>
        <v>51.475000000000144</v>
      </c>
      <c r="M713" s="1395">
        <f t="shared" si="73"/>
        <v>51</v>
      </c>
      <c r="N713" s="1395">
        <f t="shared" si="74"/>
        <v>5.0999999999999996</v>
      </c>
      <c r="O713" t="str">
        <f t="shared" si="75"/>
        <v/>
      </c>
    </row>
    <row r="714" spans="9:15" x14ac:dyDescent="0.55000000000000004">
      <c r="I714" s="1394">
        <f t="shared" si="76"/>
        <v>0</v>
      </c>
      <c r="J714" s="1392">
        <f t="shared" si="71"/>
        <v>71.20000000000023</v>
      </c>
      <c r="K714" s="1391">
        <f>(J714*h01_MdeMgmt!$F$8)+1+$Q$126</f>
        <v>5.1533333333333466</v>
      </c>
      <c r="L714" s="1395">
        <f t="shared" si="72"/>
        <v>51.533333333333466</v>
      </c>
      <c r="M714" s="1395">
        <f t="shared" si="73"/>
        <v>51</v>
      </c>
      <c r="N714" s="1395">
        <f t="shared" si="74"/>
        <v>5.0999999999999996</v>
      </c>
      <c r="O714" t="str">
        <f t="shared" si="75"/>
        <v/>
      </c>
    </row>
    <row r="715" spans="9:15" x14ac:dyDescent="0.55000000000000004">
      <c r="I715" s="1394">
        <f t="shared" si="76"/>
        <v>0</v>
      </c>
      <c r="J715" s="1392">
        <f t="shared" si="71"/>
        <v>71.300000000000225</v>
      </c>
      <c r="K715" s="1391">
        <f>(J715*h01_MdeMgmt!$F$8)+1+$Q$126</f>
        <v>5.15916666666668</v>
      </c>
      <c r="L715" s="1395">
        <f t="shared" si="72"/>
        <v>51.591666666666796</v>
      </c>
      <c r="M715" s="1395">
        <f t="shared" si="73"/>
        <v>51</v>
      </c>
      <c r="N715" s="1395">
        <f t="shared" si="74"/>
        <v>5.0999999999999996</v>
      </c>
      <c r="O715" t="str">
        <f t="shared" si="75"/>
        <v/>
      </c>
    </row>
    <row r="716" spans="9:15" x14ac:dyDescent="0.55000000000000004">
      <c r="I716" s="1394">
        <f t="shared" si="76"/>
        <v>0</v>
      </c>
      <c r="J716" s="1392">
        <f t="shared" si="71"/>
        <v>71.400000000000219</v>
      </c>
      <c r="K716" s="1391">
        <f>(J716*h01_MdeMgmt!$F$8)+1+$Q$126</f>
        <v>5.1650000000000125</v>
      </c>
      <c r="L716" s="1395">
        <f t="shared" si="72"/>
        <v>51.650000000000126</v>
      </c>
      <c r="M716" s="1395">
        <f t="shared" si="73"/>
        <v>51</v>
      </c>
      <c r="N716" s="1395">
        <f t="shared" si="74"/>
        <v>5.0999999999999996</v>
      </c>
      <c r="O716" t="str">
        <f t="shared" si="75"/>
        <v/>
      </c>
    </row>
    <row r="717" spans="9:15" x14ac:dyDescent="0.55000000000000004">
      <c r="I717" s="1394">
        <f t="shared" si="76"/>
        <v>0</v>
      </c>
      <c r="J717" s="1392">
        <f t="shared" si="71"/>
        <v>71.500000000000213</v>
      </c>
      <c r="K717" s="1391">
        <f>(J717*h01_MdeMgmt!$F$8)+1+$Q$126</f>
        <v>5.1708333333333458</v>
      </c>
      <c r="L717" s="1395">
        <f t="shared" si="72"/>
        <v>51.708333333333456</v>
      </c>
      <c r="M717" s="1395">
        <f t="shared" si="73"/>
        <v>51</v>
      </c>
      <c r="N717" s="1395">
        <f t="shared" si="74"/>
        <v>5.0999999999999996</v>
      </c>
      <c r="O717" t="str">
        <f t="shared" si="75"/>
        <v/>
      </c>
    </row>
    <row r="718" spans="9:15" x14ac:dyDescent="0.55000000000000004">
      <c r="I718" s="1394">
        <f t="shared" si="76"/>
        <v>0</v>
      </c>
      <c r="J718" s="1392">
        <f t="shared" si="71"/>
        <v>71.600000000000207</v>
      </c>
      <c r="K718" s="1391">
        <f>(J718*h01_MdeMgmt!$F$8)+1+$Q$126</f>
        <v>5.1766666666666792</v>
      </c>
      <c r="L718" s="1395">
        <f t="shared" si="72"/>
        <v>51.766666666666794</v>
      </c>
      <c r="M718" s="1395">
        <f t="shared" si="73"/>
        <v>51</v>
      </c>
      <c r="N718" s="1395">
        <f t="shared" si="74"/>
        <v>5.0999999999999996</v>
      </c>
      <c r="O718" t="str">
        <f t="shared" si="75"/>
        <v/>
      </c>
    </row>
    <row r="719" spans="9:15" x14ac:dyDescent="0.55000000000000004">
      <c r="I719" s="1394">
        <f t="shared" si="76"/>
        <v>0</v>
      </c>
      <c r="J719" s="1392">
        <f t="shared" si="71"/>
        <v>71.700000000000202</v>
      </c>
      <c r="K719" s="1391">
        <f>(J719*h01_MdeMgmt!$F$8)+1+$Q$126</f>
        <v>5.1825000000000117</v>
      </c>
      <c r="L719" s="1395">
        <f t="shared" si="72"/>
        <v>51.825000000000117</v>
      </c>
      <c r="M719" s="1395">
        <f t="shared" si="73"/>
        <v>51</v>
      </c>
      <c r="N719" s="1395">
        <f t="shared" si="74"/>
        <v>5.0999999999999996</v>
      </c>
      <c r="O719" t="str">
        <f t="shared" si="75"/>
        <v/>
      </c>
    </row>
    <row r="720" spans="9:15" x14ac:dyDescent="0.55000000000000004">
      <c r="I720" s="1394">
        <f t="shared" si="76"/>
        <v>0</v>
      </c>
      <c r="J720" s="1392">
        <f t="shared" si="71"/>
        <v>71.800000000000196</v>
      </c>
      <c r="K720" s="1391">
        <f>(J720*h01_MdeMgmt!$F$8)+1+$Q$126</f>
        <v>5.188333333333345</v>
      </c>
      <c r="L720" s="1395">
        <f t="shared" si="72"/>
        <v>51.883333333333454</v>
      </c>
      <c r="M720" s="1395">
        <f t="shared" si="73"/>
        <v>51</v>
      </c>
      <c r="N720" s="1395">
        <f t="shared" si="74"/>
        <v>5.0999999999999996</v>
      </c>
      <c r="O720" t="str">
        <f t="shared" si="75"/>
        <v/>
      </c>
    </row>
    <row r="721" spans="9:15" x14ac:dyDescent="0.55000000000000004">
      <c r="I721" s="1394">
        <f t="shared" si="76"/>
        <v>0</v>
      </c>
      <c r="J721" s="1392">
        <f t="shared" si="71"/>
        <v>71.90000000000019</v>
      </c>
      <c r="K721" s="1391">
        <f>(J721*h01_MdeMgmt!$F$8)+1+$Q$126</f>
        <v>5.1941666666666775</v>
      </c>
      <c r="L721" s="1395">
        <f t="shared" si="72"/>
        <v>51.941666666666777</v>
      </c>
      <c r="M721" s="1395">
        <f t="shared" si="73"/>
        <v>51</v>
      </c>
      <c r="N721" s="1395">
        <f t="shared" si="74"/>
        <v>5.0999999999999996</v>
      </c>
      <c r="O721" t="str">
        <f t="shared" si="75"/>
        <v/>
      </c>
    </row>
    <row r="722" spans="9:15" x14ac:dyDescent="0.55000000000000004">
      <c r="I722" s="1394">
        <f t="shared" si="76"/>
        <v>0</v>
      </c>
      <c r="J722" s="1392">
        <f t="shared" si="71"/>
        <v>72.000000000000185</v>
      </c>
      <c r="K722" s="1391">
        <f>(J722*h01_MdeMgmt!$F$8)+1+$Q$126</f>
        <v>5.2000000000000108</v>
      </c>
      <c r="L722" s="1395">
        <f t="shared" si="72"/>
        <v>52.000000000000107</v>
      </c>
      <c r="M722" s="1395">
        <f t="shared" si="73"/>
        <v>52</v>
      </c>
      <c r="N722" s="1395">
        <f t="shared" si="74"/>
        <v>5.2</v>
      </c>
      <c r="O722" t="str">
        <f t="shared" si="75"/>
        <v/>
      </c>
    </row>
    <row r="723" spans="9:15" x14ac:dyDescent="0.55000000000000004">
      <c r="I723" s="1394">
        <f t="shared" si="76"/>
        <v>0</v>
      </c>
      <c r="J723" s="1392">
        <f t="shared" si="71"/>
        <v>72.100000000000179</v>
      </c>
      <c r="K723" s="1391">
        <f>(J723*h01_MdeMgmt!$F$8)+1+$Q$126</f>
        <v>5.2058333333333442</v>
      </c>
      <c r="L723" s="1395">
        <f t="shared" si="72"/>
        <v>52.058333333333444</v>
      </c>
      <c r="M723" s="1395">
        <f t="shared" si="73"/>
        <v>52</v>
      </c>
      <c r="N723" s="1395">
        <f t="shared" si="74"/>
        <v>5.2</v>
      </c>
      <c r="O723" t="str">
        <f t="shared" si="75"/>
        <v/>
      </c>
    </row>
    <row r="724" spans="9:15" x14ac:dyDescent="0.55000000000000004">
      <c r="I724" s="1394">
        <f t="shared" si="76"/>
        <v>0</v>
      </c>
      <c r="J724" s="1392">
        <f t="shared" si="71"/>
        <v>72.200000000000173</v>
      </c>
      <c r="K724" s="1391">
        <f>(J724*h01_MdeMgmt!$F$8)+1+$Q$126</f>
        <v>5.2116666666666767</v>
      </c>
      <c r="L724" s="1395">
        <f t="shared" si="72"/>
        <v>52.116666666666767</v>
      </c>
      <c r="M724" s="1395">
        <f t="shared" si="73"/>
        <v>52</v>
      </c>
      <c r="N724" s="1395">
        <f t="shared" si="74"/>
        <v>5.2</v>
      </c>
      <c r="O724" t="str">
        <f t="shared" si="75"/>
        <v/>
      </c>
    </row>
    <row r="725" spans="9:15" x14ac:dyDescent="0.55000000000000004">
      <c r="I725" s="1394">
        <f t="shared" si="76"/>
        <v>0</v>
      </c>
      <c r="J725" s="1392">
        <f t="shared" si="71"/>
        <v>72.300000000000168</v>
      </c>
      <c r="K725" s="1391">
        <f>(J725*h01_MdeMgmt!$F$8)+1+$Q$126</f>
        <v>5.21750000000001</v>
      </c>
      <c r="L725" s="1395">
        <f t="shared" si="72"/>
        <v>52.175000000000097</v>
      </c>
      <c r="M725" s="1395">
        <f t="shared" si="73"/>
        <v>52</v>
      </c>
      <c r="N725" s="1395">
        <f t="shared" si="74"/>
        <v>5.2</v>
      </c>
      <c r="O725" t="str">
        <f t="shared" si="75"/>
        <v/>
      </c>
    </row>
    <row r="726" spans="9:15" x14ac:dyDescent="0.55000000000000004">
      <c r="I726" s="1394">
        <f t="shared" si="76"/>
        <v>0</v>
      </c>
      <c r="J726" s="1392">
        <f t="shared" si="71"/>
        <v>72.400000000000162</v>
      </c>
      <c r="K726" s="1391">
        <f>(J726*h01_MdeMgmt!$F$8)+1+$Q$126</f>
        <v>5.2233333333333425</v>
      </c>
      <c r="L726" s="1395">
        <f t="shared" si="72"/>
        <v>52.233333333333427</v>
      </c>
      <c r="M726" s="1395">
        <f t="shared" si="73"/>
        <v>52</v>
      </c>
      <c r="N726" s="1395">
        <f t="shared" si="74"/>
        <v>5.2</v>
      </c>
      <c r="O726" t="str">
        <f t="shared" si="75"/>
        <v/>
      </c>
    </row>
    <row r="727" spans="9:15" x14ac:dyDescent="0.55000000000000004">
      <c r="I727" s="1394">
        <f t="shared" si="76"/>
        <v>0</v>
      </c>
      <c r="J727" s="1392">
        <f t="shared" si="71"/>
        <v>72.500000000000156</v>
      </c>
      <c r="K727" s="1391">
        <f>(J727*h01_MdeMgmt!$F$8)+1+$Q$126</f>
        <v>5.2291666666666758</v>
      </c>
      <c r="L727" s="1395">
        <f t="shared" si="72"/>
        <v>52.291666666666757</v>
      </c>
      <c r="M727" s="1395">
        <f t="shared" si="73"/>
        <v>52</v>
      </c>
      <c r="N727" s="1395">
        <f t="shared" si="74"/>
        <v>5.2</v>
      </c>
      <c r="O727" t="str">
        <f t="shared" si="75"/>
        <v/>
      </c>
    </row>
    <row r="728" spans="9:15" x14ac:dyDescent="0.55000000000000004">
      <c r="I728" s="1394">
        <f t="shared" si="76"/>
        <v>0</v>
      </c>
      <c r="J728" s="1392">
        <f t="shared" si="71"/>
        <v>72.600000000000151</v>
      </c>
      <c r="K728" s="1391">
        <f>(J728*h01_MdeMgmt!$F$8)+1+$Q$126</f>
        <v>5.2350000000000092</v>
      </c>
      <c r="L728" s="1395">
        <f t="shared" si="72"/>
        <v>52.350000000000094</v>
      </c>
      <c r="M728" s="1395">
        <f t="shared" si="73"/>
        <v>52</v>
      </c>
      <c r="N728" s="1395">
        <f t="shared" si="74"/>
        <v>5.2</v>
      </c>
      <c r="O728" t="str">
        <f t="shared" si="75"/>
        <v/>
      </c>
    </row>
    <row r="729" spans="9:15" x14ac:dyDescent="0.55000000000000004">
      <c r="I729" s="1394">
        <f t="shared" si="76"/>
        <v>0</v>
      </c>
      <c r="J729" s="1392">
        <f t="shared" si="71"/>
        <v>72.700000000000145</v>
      </c>
      <c r="K729" s="1391">
        <f>(J729*h01_MdeMgmt!$F$8)+1+$Q$126</f>
        <v>5.2408333333333417</v>
      </c>
      <c r="L729" s="1395">
        <f t="shared" si="72"/>
        <v>52.408333333333417</v>
      </c>
      <c r="M729" s="1395">
        <f t="shared" si="73"/>
        <v>52</v>
      </c>
      <c r="N729" s="1395">
        <f t="shared" si="74"/>
        <v>5.2</v>
      </c>
      <c r="O729" t="str">
        <f t="shared" si="75"/>
        <v/>
      </c>
    </row>
    <row r="730" spans="9:15" x14ac:dyDescent="0.55000000000000004">
      <c r="I730" s="1394">
        <f t="shared" si="76"/>
        <v>0</v>
      </c>
      <c r="J730" s="1392">
        <f t="shared" si="71"/>
        <v>72.800000000000139</v>
      </c>
      <c r="K730" s="1391">
        <f>(J730*h01_MdeMgmt!$F$8)+1+$Q$126</f>
        <v>5.246666666666675</v>
      </c>
      <c r="L730" s="1395">
        <f t="shared" si="72"/>
        <v>52.466666666666754</v>
      </c>
      <c r="M730" s="1395">
        <f t="shared" si="73"/>
        <v>52</v>
      </c>
      <c r="N730" s="1395">
        <f t="shared" si="74"/>
        <v>5.2</v>
      </c>
      <c r="O730" t="str">
        <f t="shared" si="75"/>
        <v/>
      </c>
    </row>
    <row r="731" spans="9:15" x14ac:dyDescent="0.55000000000000004">
      <c r="I731" s="1394">
        <f t="shared" si="76"/>
        <v>0</v>
      </c>
      <c r="J731" s="1392">
        <f t="shared" si="71"/>
        <v>72.900000000000134</v>
      </c>
      <c r="K731" s="1391">
        <f>(J731*h01_MdeMgmt!$F$8)+1+$Q$126</f>
        <v>5.2525000000000075</v>
      </c>
      <c r="L731" s="1395">
        <f t="shared" si="72"/>
        <v>52.525000000000077</v>
      </c>
      <c r="M731" s="1395">
        <f t="shared" si="73"/>
        <v>52</v>
      </c>
      <c r="N731" s="1395">
        <f t="shared" si="74"/>
        <v>5.2</v>
      </c>
      <c r="O731" t="str">
        <f t="shared" si="75"/>
        <v/>
      </c>
    </row>
    <row r="732" spans="9:15" x14ac:dyDescent="0.55000000000000004">
      <c r="I732" s="1394">
        <f t="shared" si="76"/>
        <v>0</v>
      </c>
      <c r="J732" s="1392">
        <f t="shared" si="71"/>
        <v>73.000000000000128</v>
      </c>
      <c r="K732" s="1391">
        <f>(J732*h01_MdeMgmt!$F$8)+1+$Q$126</f>
        <v>5.2583333333333409</v>
      </c>
      <c r="L732" s="1395">
        <f t="shared" si="72"/>
        <v>52.583333333333407</v>
      </c>
      <c r="M732" s="1395">
        <f t="shared" si="73"/>
        <v>52</v>
      </c>
      <c r="N732" s="1395">
        <f t="shared" si="74"/>
        <v>5.2</v>
      </c>
      <c r="O732" t="str">
        <f t="shared" si="75"/>
        <v/>
      </c>
    </row>
    <row r="733" spans="9:15" x14ac:dyDescent="0.55000000000000004">
      <c r="I733" s="1394">
        <f t="shared" si="76"/>
        <v>0</v>
      </c>
      <c r="J733" s="1392">
        <f t="shared" si="71"/>
        <v>73.100000000000122</v>
      </c>
      <c r="K733" s="1391">
        <f>(J733*h01_MdeMgmt!$F$8)+1+$Q$126</f>
        <v>5.2641666666666742</v>
      </c>
      <c r="L733" s="1395">
        <f t="shared" si="72"/>
        <v>52.641666666666744</v>
      </c>
      <c r="M733" s="1395">
        <f t="shared" si="73"/>
        <v>52</v>
      </c>
      <c r="N733" s="1395">
        <f t="shared" si="74"/>
        <v>5.2</v>
      </c>
      <c r="O733" t="str">
        <f t="shared" si="75"/>
        <v/>
      </c>
    </row>
    <row r="734" spans="9:15" x14ac:dyDescent="0.55000000000000004">
      <c r="I734" s="1394">
        <f t="shared" si="76"/>
        <v>0</v>
      </c>
      <c r="J734" s="1392">
        <f t="shared" si="71"/>
        <v>73.200000000000117</v>
      </c>
      <c r="K734" s="1391">
        <f>(J734*h01_MdeMgmt!$F$8)+1+$Q$126</f>
        <v>5.2700000000000067</v>
      </c>
      <c r="L734" s="1395">
        <f t="shared" si="72"/>
        <v>52.700000000000067</v>
      </c>
      <c r="M734" s="1395">
        <f t="shared" si="73"/>
        <v>52</v>
      </c>
      <c r="N734" s="1395">
        <f t="shared" si="74"/>
        <v>5.2</v>
      </c>
      <c r="O734" t="str">
        <f t="shared" si="75"/>
        <v/>
      </c>
    </row>
    <row r="735" spans="9:15" x14ac:dyDescent="0.55000000000000004">
      <c r="I735" s="1394">
        <f t="shared" si="76"/>
        <v>0</v>
      </c>
      <c r="J735" s="1392">
        <f t="shared" si="71"/>
        <v>73.300000000000111</v>
      </c>
      <c r="K735" s="1391">
        <f>(J735*h01_MdeMgmt!$F$8)+1+$Q$126</f>
        <v>5.27583333333334</v>
      </c>
      <c r="L735" s="1395">
        <f t="shared" si="72"/>
        <v>52.758333333333397</v>
      </c>
      <c r="M735" s="1395">
        <f t="shared" si="73"/>
        <v>52</v>
      </c>
      <c r="N735" s="1395">
        <f t="shared" si="74"/>
        <v>5.2</v>
      </c>
      <c r="O735" t="str">
        <f t="shared" si="75"/>
        <v/>
      </c>
    </row>
    <row r="736" spans="9:15" x14ac:dyDescent="0.55000000000000004">
      <c r="I736" s="1394">
        <f t="shared" si="76"/>
        <v>0</v>
      </c>
      <c r="J736" s="1392">
        <f t="shared" si="71"/>
        <v>73.400000000000105</v>
      </c>
      <c r="K736" s="1391">
        <f>(J736*h01_MdeMgmt!$F$8)+1+$Q$126</f>
        <v>5.2816666666666725</v>
      </c>
      <c r="L736" s="1395">
        <f t="shared" si="72"/>
        <v>52.816666666666727</v>
      </c>
      <c r="M736" s="1395">
        <f t="shared" si="73"/>
        <v>52</v>
      </c>
      <c r="N736" s="1395">
        <f t="shared" si="74"/>
        <v>5.2</v>
      </c>
      <c r="O736" t="str">
        <f t="shared" si="75"/>
        <v/>
      </c>
    </row>
    <row r="737" spans="9:15" x14ac:dyDescent="0.55000000000000004">
      <c r="I737" s="1394">
        <f t="shared" si="76"/>
        <v>0</v>
      </c>
      <c r="J737" s="1392">
        <f t="shared" si="71"/>
        <v>73.500000000000099</v>
      </c>
      <c r="K737" s="1391">
        <f>(J737*h01_MdeMgmt!$F$8)+1+$Q$126</f>
        <v>5.2875000000000059</v>
      </c>
      <c r="L737" s="1395">
        <f t="shared" si="72"/>
        <v>52.875000000000057</v>
      </c>
      <c r="M737" s="1395">
        <f t="shared" si="73"/>
        <v>52</v>
      </c>
      <c r="N737" s="1395">
        <f t="shared" si="74"/>
        <v>5.2</v>
      </c>
      <c r="O737" t="str">
        <f t="shared" si="75"/>
        <v/>
      </c>
    </row>
    <row r="738" spans="9:15" x14ac:dyDescent="0.55000000000000004">
      <c r="I738" s="1394">
        <f t="shared" si="76"/>
        <v>0</v>
      </c>
      <c r="J738" s="1392">
        <f t="shared" si="71"/>
        <v>73.600000000000094</v>
      </c>
      <c r="K738" s="1391">
        <f>(J738*h01_MdeMgmt!$F$8)+1+$Q$126</f>
        <v>5.2933333333333392</v>
      </c>
      <c r="L738" s="1395">
        <f t="shared" si="72"/>
        <v>52.933333333333394</v>
      </c>
      <c r="M738" s="1395">
        <f t="shared" si="73"/>
        <v>52</v>
      </c>
      <c r="N738" s="1395">
        <f t="shared" si="74"/>
        <v>5.2</v>
      </c>
      <c r="O738" t="str">
        <f t="shared" si="75"/>
        <v/>
      </c>
    </row>
    <row r="739" spans="9:15" x14ac:dyDescent="0.55000000000000004">
      <c r="I739" s="1394">
        <f t="shared" si="76"/>
        <v>0</v>
      </c>
      <c r="J739" s="1392">
        <f t="shared" si="71"/>
        <v>73.700000000000088</v>
      </c>
      <c r="K739" s="1391">
        <f>(J739*h01_MdeMgmt!$F$8)+1+$Q$126</f>
        <v>5.2991666666666717</v>
      </c>
      <c r="L739" s="1395">
        <f t="shared" si="72"/>
        <v>52.991666666666717</v>
      </c>
      <c r="M739" s="1395">
        <f t="shared" si="73"/>
        <v>52</v>
      </c>
      <c r="N739" s="1395">
        <f t="shared" si="74"/>
        <v>5.2</v>
      </c>
      <c r="O739" t="str">
        <f t="shared" si="75"/>
        <v/>
      </c>
    </row>
    <row r="740" spans="9:15" x14ac:dyDescent="0.55000000000000004">
      <c r="I740" s="1394">
        <f t="shared" si="76"/>
        <v>0</v>
      </c>
      <c r="J740" s="1392">
        <f t="shared" si="71"/>
        <v>73.800000000000082</v>
      </c>
      <c r="K740" s="1391">
        <f>(J740*h01_MdeMgmt!$F$8)+1+$Q$126</f>
        <v>5.305000000000005</v>
      </c>
      <c r="L740" s="1395">
        <f t="shared" si="72"/>
        <v>53.050000000000054</v>
      </c>
      <c r="M740" s="1395">
        <f t="shared" si="73"/>
        <v>53</v>
      </c>
      <c r="N740" s="1395">
        <f t="shared" si="74"/>
        <v>5.3</v>
      </c>
      <c r="O740" t="str">
        <f t="shared" si="75"/>
        <v/>
      </c>
    </row>
    <row r="741" spans="9:15" x14ac:dyDescent="0.55000000000000004">
      <c r="I741" s="1394">
        <f t="shared" si="76"/>
        <v>0</v>
      </c>
      <c r="J741" s="1392">
        <f t="shared" si="71"/>
        <v>73.900000000000077</v>
      </c>
      <c r="K741" s="1391">
        <f>(J741*h01_MdeMgmt!$F$8)+1+$Q$126</f>
        <v>5.3108333333333375</v>
      </c>
      <c r="L741" s="1395">
        <f t="shared" si="72"/>
        <v>53.108333333333377</v>
      </c>
      <c r="M741" s="1395">
        <f t="shared" si="73"/>
        <v>53</v>
      </c>
      <c r="N741" s="1395">
        <f t="shared" si="74"/>
        <v>5.3</v>
      </c>
      <c r="O741" t="str">
        <f t="shared" si="75"/>
        <v/>
      </c>
    </row>
    <row r="742" spans="9:15" x14ac:dyDescent="0.55000000000000004">
      <c r="I742" s="1394">
        <f t="shared" si="76"/>
        <v>0</v>
      </c>
      <c r="J742" s="1392">
        <f t="shared" si="71"/>
        <v>74.000000000000071</v>
      </c>
      <c r="K742" s="1391">
        <f>(J742*h01_MdeMgmt!$F$8)+1+$Q$126</f>
        <v>5.3166666666666709</v>
      </c>
      <c r="L742" s="1395">
        <f t="shared" si="72"/>
        <v>53.166666666666707</v>
      </c>
      <c r="M742" s="1395">
        <f t="shared" si="73"/>
        <v>53</v>
      </c>
      <c r="N742" s="1395">
        <f t="shared" si="74"/>
        <v>5.3</v>
      </c>
      <c r="O742" t="str">
        <f t="shared" si="75"/>
        <v/>
      </c>
    </row>
    <row r="743" spans="9:15" x14ac:dyDescent="0.55000000000000004">
      <c r="I743" s="1394">
        <f t="shared" si="76"/>
        <v>0</v>
      </c>
      <c r="J743" s="1392">
        <f t="shared" si="71"/>
        <v>74.100000000000065</v>
      </c>
      <c r="K743" s="1391">
        <f>(J743*h01_MdeMgmt!$F$8)+1+$Q$126</f>
        <v>5.3225000000000042</v>
      </c>
      <c r="L743" s="1395">
        <f t="shared" si="72"/>
        <v>53.225000000000044</v>
      </c>
      <c r="M743" s="1395">
        <f t="shared" si="73"/>
        <v>53</v>
      </c>
      <c r="N743" s="1395">
        <f t="shared" si="74"/>
        <v>5.3</v>
      </c>
      <c r="O743" t="str">
        <f t="shared" si="75"/>
        <v/>
      </c>
    </row>
    <row r="744" spans="9:15" x14ac:dyDescent="0.55000000000000004">
      <c r="I744" s="1394">
        <f t="shared" si="76"/>
        <v>0</v>
      </c>
      <c r="J744" s="1392">
        <f t="shared" si="71"/>
        <v>74.20000000000006</v>
      </c>
      <c r="K744" s="1391">
        <f>(J744*h01_MdeMgmt!$F$8)+1+$Q$126</f>
        <v>5.3283333333333367</v>
      </c>
      <c r="L744" s="1395">
        <f t="shared" si="72"/>
        <v>53.283333333333367</v>
      </c>
      <c r="M744" s="1395">
        <f t="shared" si="73"/>
        <v>53</v>
      </c>
      <c r="N744" s="1395">
        <f t="shared" si="74"/>
        <v>5.3</v>
      </c>
      <c r="O744" t="str">
        <f t="shared" si="75"/>
        <v/>
      </c>
    </row>
    <row r="745" spans="9:15" x14ac:dyDescent="0.55000000000000004">
      <c r="I745" s="1394">
        <f t="shared" si="76"/>
        <v>0</v>
      </c>
      <c r="J745" s="1392">
        <f t="shared" si="71"/>
        <v>74.300000000000054</v>
      </c>
      <c r="K745" s="1391">
        <f>(J745*h01_MdeMgmt!$F$8)+1+$Q$126</f>
        <v>5.3341666666666701</v>
      </c>
      <c r="L745" s="1395">
        <f t="shared" si="72"/>
        <v>53.341666666666697</v>
      </c>
      <c r="M745" s="1395">
        <f t="shared" si="73"/>
        <v>53</v>
      </c>
      <c r="N745" s="1395">
        <f t="shared" si="74"/>
        <v>5.3</v>
      </c>
      <c r="O745" t="str">
        <f t="shared" si="75"/>
        <v/>
      </c>
    </row>
    <row r="746" spans="9:15" x14ac:dyDescent="0.55000000000000004">
      <c r="I746" s="1394">
        <f t="shared" si="76"/>
        <v>0</v>
      </c>
      <c r="J746" s="1392">
        <f t="shared" ref="J746:J809" si="77">J745+$J$3</f>
        <v>74.400000000000048</v>
      </c>
      <c r="K746" s="1391">
        <f>(J746*h01_MdeMgmt!$F$8)+1+$Q$126</f>
        <v>5.3400000000000025</v>
      </c>
      <c r="L746" s="1395">
        <f t="shared" si="72"/>
        <v>53.400000000000027</v>
      </c>
      <c r="M746" s="1395">
        <f t="shared" si="73"/>
        <v>53</v>
      </c>
      <c r="N746" s="1395">
        <f t="shared" si="74"/>
        <v>5.3</v>
      </c>
      <c r="O746" t="str">
        <f t="shared" si="75"/>
        <v/>
      </c>
    </row>
    <row r="747" spans="9:15" x14ac:dyDescent="0.55000000000000004">
      <c r="I747" s="1394">
        <f t="shared" si="76"/>
        <v>0</v>
      </c>
      <c r="J747" s="1392">
        <f t="shared" si="77"/>
        <v>74.500000000000043</v>
      </c>
      <c r="K747" s="1391">
        <f>(J747*h01_MdeMgmt!$F$8)+1+$Q$126</f>
        <v>5.3458333333333359</v>
      </c>
      <c r="L747" s="1395">
        <f t="shared" si="72"/>
        <v>53.458333333333357</v>
      </c>
      <c r="M747" s="1395">
        <f t="shared" si="73"/>
        <v>53</v>
      </c>
      <c r="N747" s="1395">
        <f t="shared" si="74"/>
        <v>5.3</v>
      </c>
      <c r="O747" t="str">
        <f t="shared" si="75"/>
        <v/>
      </c>
    </row>
    <row r="748" spans="9:15" x14ac:dyDescent="0.55000000000000004">
      <c r="I748" s="1394">
        <f t="shared" si="76"/>
        <v>0</v>
      </c>
      <c r="J748" s="1392">
        <f t="shared" si="77"/>
        <v>74.600000000000037</v>
      </c>
      <c r="K748" s="1391">
        <f>(J748*h01_MdeMgmt!$F$8)+1+$Q$126</f>
        <v>5.3516666666666692</v>
      </c>
      <c r="L748" s="1395">
        <f t="shared" si="72"/>
        <v>53.516666666666694</v>
      </c>
      <c r="M748" s="1395">
        <f t="shared" si="73"/>
        <v>53</v>
      </c>
      <c r="N748" s="1395">
        <f t="shared" si="74"/>
        <v>5.3</v>
      </c>
      <c r="O748" t="str">
        <f t="shared" si="75"/>
        <v/>
      </c>
    </row>
    <row r="749" spans="9:15" x14ac:dyDescent="0.55000000000000004">
      <c r="I749" s="1394">
        <f t="shared" si="76"/>
        <v>0</v>
      </c>
      <c r="J749" s="1392">
        <f t="shared" si="77"/>
        <v>74.700000000000031</v>
      </c>
      <c r="K749" s="1391">
        <f>(J749*h01_MdeMgmt!$F$8)+1+$Q$126</f>
        <v>5.3575000000000017</v>
      </c>
      <c r="L749" s="1395">
        <f t="shared" si="72"/>
        <v>53.575000000000017</v>
      </c>
      <c r="M749" s="1395">
        <f t="shared" si="73"/>
        <v>53</v>
      </c>
      <c r="N749" s="1395">
        <f t="shared" si="74"/>
        <v>5.3</v>
      </c>
      <c r="O749" t="str">
        <f t="shared" si="75"/>
        <v/>
      </c>
    </row>
    <row r="750" spans="9:15" x14ac:dyDescent="0.55000000000000004">
      <c r="I750" s="1394">
        <f t="shared" si="76"/>
        <v>0</v>
      </c>
      <c r="J750" s="1392">
        <f t="shared" si="77"/>
        <v>74.800000000000026</v>
      </c>
      <c r="K750" s="1391">
        <f>(J750*h01_MdeMgmt!$F$8)+1+$Q$126</f>
        <v>5.3633333333333351</v>
      </c>
      <c r="L750" s="1395">
        <f t="shared" si="72"/>
        <v>53.633333333333354</v>
      </c>
      <c r="M750" s="1395">
        <f t="shared" si="73"/>
        <v>53</v>
      </c>
      <c r="N750" s="1395">
        <f t="shared" si="74"/>
        <v>5.3</v>
      </c>
      <c r="O750" t="str">
        <f t="shared" si="75"/>
        <v/>
      </c>
    </row>
    <row r="751" spans="9:15" x14ac:dyDescent="0.55000000000000004">
      <c r="I751" s="1394">
        <f t="shared" si="76"/>
        <v>0</v>
      </c>
      <c r="J751" s="1392">
        <f t="shared" si="77"/>
        <v>74.90000000000002</v>
      </c>
      <c r="K751" s="1391">
        <f>(J751*h01_MdeMgmt!$F$8)+1+$Q$126</f>
        <v>5.3691666666666675</v>
      </c>
      <c r="L751" s="1395">
        <f t="shared" si="72"/>
        <v>53.691666666666677</v>
      </c>
      <c r="M751" s="1395">
        <f t="shared" si="73"/>
        <v>53</v>
      </c>
      <c r="N751" s="1395">
        <f t="shared" si="74"/>
        <v>5.3</v>
      </c>
      <c r="O751" t="str">
        <f t="shared" si="75"/>
        <v/>
      </c>
    </row>
    <row r="752" spans="9:15" x14ac:dyDescent="0.55000000000000004">
      <c r="I752" s="1394">
        <f t="shared" si="76"/>
        <v>0</v>
      </c>
      <c r="J752" s="1392">
        <f t="shared" si="77"/>
        <v>75.000000000000014</v>
      </c>
      <c r="K752" s="1391">
        <f>(J752*h01_MdeMgmt!$F$8)+1+$Q$126</f>
        <v>5.3750000000000009</v>
      </c>
      <c r="L752" s="1395">
        <f t="shared" si="72"/>
        <v>53.750000000000007</v>
      </c>
      <c r="M752" s="1395">
        <f t="shared" si="73"/>
        <v>53</v>
      </c>
      <c r="N752" s="1395">
        <f t="shared" si="74"/>
        <v>5.3</v>
      </c>
      <c r="O752" t="str">
        <f t="shared" si="75"/>
        <v/>
      </c>
    </row>
    <row r="753" spans="9:15" x14ac:dyDescent="0.55000000000000004">
      <c r="I753" s="1394">
        <f t="shared" si="76"/>
        <v>0</v>
      </c>
      <c r="J753" s="1392">
        <f t="shared" si="77"/>
        <v>75.100000000000009</v>
      </c>
      <c r="K753" s="1391">
        <f>(J753*h01_MdeMgmt!$F$8)+1+$Q$126</f>
        <v>5.3808333333333342</v>
      </c>
      <c r="L753" s="1395">
        <f t="shared" si="72"/>
        <v>53.808333333333344</v>
      </c>
      <c r="M753" s="1395">
        <f t="shared" si="73"/>
        <v>53</v>
      </c>
      <c r="N753" s="1395">
        <f t="shared" si="74"/>
        <v>5.3</v>
      </c>
      <c r="O753" t="str">
        <f t="shared" si="75"/>
        <v/>
      </c>
    </row>
    <row r="754" spans="9:15" x14ac:dyDescent="0.55000000000000004">
      <c r="I754" s="1394">
        <f t="shared" si="76"/>
        <v>0</v>
      </c>
      <c r="J754" s="1392">
        <f t="shared" si="77"/>
        <v>75.2</v>
      </c>
      <c r="K754" s="1391">
        <f>(J754*h01_MdeMgmt!$F$8)+1+$Q$126</f>
        <v>5.3866666666666667</v>
      </c>
      <c r="L754" s="1395">
        <f t="shared" si="72"/>
        <v>53.866666666666667</v>
      </c>
      <c r="M754" s="1395">
        <f t="shared" si="73"/>
        <v>53</v>
      </c>
      <c r="N754" s="1395">
        <f t="shared" si="74"/>
        <v>5.3</v>
      </c>
      <c r="O754" t="str">
        <f t="shared" si="75"/>
        <v/>
      </c>
    </row>
    <row r="755" spans="9:15" x14ac:dyDescent="0.55000000000000004">
      <c r="I755" s="1394">
        <f t="shared" si="76"/>
        <v>0</v>
      </c>
      <c r="J755" s="1392">
        <f t="shared" si="77"/>
        <v>75.3</v>
      </c>
      <c r="K755" s="1391">
        <f>(J755*h01_MdeMgmt!$F$8)+1+$Q$126</f>
        <v>5.3925000000000001</v>
      </c>
      <c r="L755" s="1395">
        <f t="shared" si="72"/>
        <v>53.924999999999997</v>
      </c>
      <c r="M755" s="1395">
        <f t="shared" si="73"/>
        <v>53</v>
      </c>
      <c r="N755" s="1395">
        <f t="shared" si="74"/>
        <v>5.3</v>
      </c>
      <c r="O755" t="str">
        <f t="shared" si="75"/>
        <v/>
      </c>
    </row>
    <row r="756" spans="9:15" x14ac:dyDescent="0.55000000000000004">
      <c r="I756" s="1394">
        <f t="shared" si="76"/>
        <v>0</v>
      </c>
      <c r="J756" s="1392">
        <f t="shared" si="77"/>
        <v>75.399999999999991</v>
      </c>
      <c r="K756" s="1391">
        <f>(J756*h01_MdeMgmt!$F$8)+1+$Q$126</f>
        <v>5.3983333333333325</v>
      </c>
      <c r="L756" s="1395">
        <f t="shared" si="72"/>
        <v>53.983333333333327</v>
      </c>
      <c r="M756" s="1395">
        <f t="shared" si="73"/>
        <v>53</v>
      </c>
      <c r="N756" s="1395">
        <f t="shared" si="74"/>
        <v>5.3</v>
      </c>
      <c r="O756" t="str">
        <f t="shared" si="75"/>
        <v/>
      </c>
    </row>
    <row r="757" spans="9:15" x14ac:dyDescent="0.55000000000000004">
      <c r="I757" s="1394">
        <f t="shared" si="76"/>
        <v>0</v>
      </c>
      <c r="J757" s="1392">
        <f t="shared" si="77"/>
        <v>75.499999999999986</v>
      </c>
      <c r="K757" s="1391">
        <f>(J757*h01_MdeMgmt!$F$8)+1+$Q$126</f>
        <v>5.4041666666666659</v>
      </c>
      <c r="L757" s="1395">
        <f t="shared" si="72"/>
        <v>54.041666666666657</v>
      </c>
      <c r="M757" s="1395">
        <f t="shared" si="73"/>
        <v>54</v>
      </c>
      <c r="N757" s="1395">
        <f t="shared" si="74"/>
        <v>5.4</v>
      </c>
      <c r="O757" t="str">
        <f t="shared" si="75"/>
        <v/>
      </c>
    </row>
    <row r="758" spans="9:15" x14ac:dyDescent="0.55000000000000004">
      <c r="I758" s="1394">
        <f t="shared" si="76"/>
        <v>0</v>
      </c>
      <c r="J758" s="1392">
        <f t="shared" si="77"/>
        <v>75.59999999999998</v>
      </c>
      <c r="K758" s="1391">
        <f>(J758*h01_MdeMgmt!$F$8)+1+$Q$126</f>
        <v>5.4099999999999993</v>
      </c>
      <c r="L758" s="1395">
        <f t="shared" si="72"/>
        <v>54.099999999999994</v>
      </c>
      <c r="M758" s="1395">
        <f t="shared" si="73"/>
        <v>54</v>
      </c>
      <c r="N758" s="1395">
        <f t="shared" si="74"/>
        <v>5.4</v>
      </c>
      <c r="O758" t="str">
        <f t="shared" si="75"/>
        <v/>
      </c>
    </row>
    <row r="759" spans="9:15" x14ac:dyDescent="0.55000000000000004">
      <c r="I759" s="1394">
        <f t="shared" si="76"/>
        <v>0</v>
      </c>
      <c r="J759" s="1392">
        <f t="shared" si="77"/>
        <v>75.699999999999974</v>
      </c>
      <c r="K759" s="1391">
        <f>(J759*h01_MdeMgmt!$F$8)+1+$Q$126</f>
        <v>5.4158333333333317</v>
      </c>
      <c r="L759" s="1395">
        <f t="shared" si="72"/>
        <v>54.158333333333317</v>
      </c>
      <c r="M759" s="1395">
        <f t="shared" si="73"/>
        <v>54</v>
      </c>
      <c r="N759" s="1395">
        <f t="shared" si="74"/>
        <v>5.4</v>
      </c>
      <c r="O759" t="str">
        <f t="shared" si="75"/>
        <v/>
      </c>
    </row>
    <row r="760" spans="9:15" x14ac:dyDescent="0.55000000000000004">
      <c r="I760" s="1394">
        <f t="shared" si="76"/>
        <v>0</v>
      </c>
      <c r="J760" s="1392">
        <f t="shared" si="77"/>
        <v>75.799999999999969</v>
      </c>
      <c r="K760" s="1391">
        <f>(J760*h01_MdeMgmt!$F$8)+1+$Q$126</f>
        <v>5.4216666666666651</v>
      </c>
      <c r="L760" s="1395">
        <f t="shared" si="72"/>
        <v>54.216666666666654</v>
      </c>
      <c r="M760" s="1395">
        <f t="shared" si="73"/>
        <v>54</v>
      </c>
      <c r="N760" s="1395">
        <f t="shared" si="74"/>
        <v>5.4</v>
      </c>
      <c r="O760" t="str">
        <f t="shared" si="75"/>
        <v/>
      </c>
    </row>
    <row r="761" spans="9:15" x14ac:dyDescent="0.55000000000000004">
      <c r="I761" s="1394">
        <f t="shared" si="76"/>
        <v>0</v>
      </c>
      <c r="J761" s="1392">
        <f t="shared" si="77"/>
        <v>75.899999999999963</v>
      </c>
      <c r="K761" s="1391">
        <f>(J761*h01_MdeMgmt!$F$8)+1+$Q$126</f>
        <v>5.4274999999999975</v>
      </c>
      <c r="L761" s="1395">
        <f t="shared" si="72"/>
        <v>54.274999999999977</v>
      </c>
      <c r="M761" s="1395">
        <f t="shared" si="73"/>
        <v>54</v>
      </c>
      <c r="N761" s="1395">
        <f t="shared" si="74"/>
        <v>5.4</v>
      </c>
      <c r="O761" t="str">
        <f t="shared" si="75"/>
        <v/>
      </c>
    </row>
    <row r="762" spans="9:15" x14ac:dyDescent="0.55000000000000004">
      <c r="I762" s="1394">
        <f t="shared" si="76"/>
        <v>0</v>
      </c>
      <c r="J762" s="1392">
        <f t="shared" si="77"/>
        <v>75.999999999999957</v>
      </c>
      <c r="K762" s="1391">
        <f>(J762*h01_MdeMgmt!$F$8)+1+$Q$126</f>
        <v>5.4333333333333309</v>
      </c>
      <c r="L762" s="1395">
        <f t="shared" si="72"/>
        <v>54.333333333333307</v>
      </c>
      <c r="M762" s="1395">
        <f t="shared" si="73"/>
        <v>54</v>
      </c>
      <c r="N762" s="1395">
        <f t="shared" si="74"/>
        <v>5.4</v>
      </c>
      <c r="O762" t="str">
        <f t="shared" si="75"/>
        <v/>
      </c>
    </row>
    <row r="763" spans="9:15" x14ac:dyDescent="0.55000000000000004">
      <c r="I763" s="1394">
        <f t="shared" si="76"/>
        <v>0</v>
      </c>
      <c r="J763" s="1392">
        <f t="shared" si="77"/>
        <v>76.099999999999952</v>
      </c>
      <c r="K763" s="1391">
        <f>(J763*h01_MdeMgmt!$F$8)+1+$Q$126</f>
        <v>5.4391666666666643</v>
      </c>
      <c r="L763" s="1395">
        <f t="shared" si="72"/>
        <v>54.391666666666644</v>
      </c>
      <c r="M763" s="1395">
        <f t="shared" si="73"/>
        <v>54</v>
      </c>
      <c r="N763" s="1395">
        <f t="shared" si="74"/>
        <v>5.4</v>
      </c>
      <c r="O763" t="str">
        <f t="shared" si="75"/>
        <v/>
      </c>
    </row>
    <row r="764" spans="9:15" x14ac:dyDescent="0.55000000000000004">
      <c r="I764" s="1394">
        <f t="shared" si="76"/>
        <v>0</v>
      </c>
      <c r="J764" s="1392">
        <f t="shared" si="77"/>
        <v>76.199999999999946</v>
      </c>
      <c r="K764" s="1391">
        <f>(J764*h01_MdeMgmt!$F$8)+1+$Q$126</f>
        <v>5.4449999999999967</v>
      </c>
      <c r="L764" s="1395">
        <f t="shared" si="72"/>
        <v>54.449999999999967</v>
      </c>
      <c r="M764" s="1395">
        <f t="shared" si="73"/>
        <v>54</v>
      </c>
      <c r="N764" s="1395">
        <f t="shared" si="74"/>
        <v>5.4</v>
      </c>
      <c r="O764" t="str">
        <f t="shared" si="75"/>
        <v/>
      </c>
    </row>
    <row r="765" spans="9:15" x14ac:dyDescent="0.55000000000000004">
      <c r="I765" s="1394">
        <f t="shared" si="76"/>
        <v>0</v>
      </c>
      <c r="J765" s="1392">
        <f t="shared" si="77"/>
        <v>76.29999999999994</v>
      </c>
      <c r="K765" s="1391">
        <f>(J765*h01_MdeMgmt!$F$8)+1+$Q$126</f>
        <v>5.4508333333333301</v>
      </c>
      <c r="L765" s="1395">
        <f t="shared" si="72"/>
        <v>54.508333333333297</v>
      </c>
      <c r="M765" s="1395">
        <f t="shared" si="73"/>
        <v>54</v>
      </c>
      <c r="N765" s="1395">
        <f t="shared" si="74"/>
        <v>5.4</v>
      </c>
      <c r="O765" t="str">
        <f t="shared" si="75"/>
        <v/>
      </c>
    </row>
    <row r="766" spans="9:15" x14ac:dyDescent="0.55000000000000004">
      <c r="I766" s="1394">
        <f t="shared" si="76"/>
        <v>0</v>
      </c>
      <c r="J766" s="1392">
        <f t="shared" si="77"/>
        <v>76.399999999999935</v>
      </c>
      <c r="K766" s="1391">
        <f>(J766*h01_MdeMgmt!$F$8)+1+$Q$126</f>
        <v>5.4566666666666626</v>
      </c>
      <c r="L766" s="1395">
        <f t="shared" si="72"/>
        <v>54.566666666666627</v>
      </c>
      <c r="M766" s="1395">
        <f t="shared" si="73"/>
        <v>54</v>
      </c>
      <c r="N766" s="1395">
        <f t="shared" si="74"/>
        <v>5.4</v>
      </c>
      <c r="O766" t="str">
        <f t="shared" si="75"/>
        <v/>
      </c>
    </row>
    <row r="767" spans="9:15" x14ac:dyDescent="0.55000000000000004">
      <c r="I767" s="1394">
        <f t="shared" si="76"/>
        <v>0</v>
      </c>
      <c r="J767" s="1392">
        <f t="shared" si="77"/>
        <v>76.499999999999929</v>
      </c>
      <c r="K767" s="1391">
        <f>(J767*h01_MdeMgmt!$F$8)+1+$Q$126</f>
        <v>5.4624999999999959</v>
      </c>
      <c r="L767" s="1395">
        <f t="shared" si="72"/>
        <v>54.624999999999957</v>
      </c>
      <c r="M767" s="1395">
        <f t="shared" si="73"/>
        <v>54</v>
      </c>
      <c r="N767" s="1395">
        <f t="shared" si="74"/>
        <v>5.4</v>
      </c>
      <c r="O767" t="str">
        <f t="shared" si="75"/>
        <v/>
      </c>
    </row>
    <row r="768" spans="9:15" x14ac:dyDescent="0.55000000000000004">
      <c r="I768" s="1394">
        <f t="shared" si="76"/>
        <v>0</v>
      </c>
      <c r="J768" s="1392">
        <f t="shared" si="77"/>
        <v>76.599999999999923</v>
      </c>
      <c r="K768" s="1391">
        <f>(J768*h01_MdeMgmt!$F$8)+1+$Q$126</f>
        <v>5.4683333333333293</v>
      </c>
      <c r="L768" s="1395">
        <f t="shared" si="72"/>
        <v>54.683333333333294</v>
      </c>
      <c r="M768" s="1395">
        <f t="shared" si="73"/>
        <v>54</v>
      </c>
      <c r="N768" s="1395">
        <f t="shared" si="74"/>
        <v>5.4</v>
      </c>
      <c r="O768" t="str">
        <f t="shared" si="75"/>
        <v/>
      </c>
    </row>
    <row r="769" spans="9:15" x14ac:dyDescent="0.55000000000000004">
      <c r="I769" s="1394">
        <f t="shared" si="76"/>
        <v>0</v>
      </c>
      <c r="J769" s="1392">
        <f t="shared" si="77"/>
        <v>76.699999999999918</v>
      </c>
      <c r="K769" s="1391">
        <f>(J769*h01_MdeMgmt!$F$8)+1+$Q$126</f>
        <v>5.4741666666666617</v>
      </c>
      <c r="L769" s="1395">
        <f t="shared" si="72"/>
        <v>54.741666666666617</v>
      </c>
      <c r="M769" s="1395">
        <f t="shared" si="73"/>
        <v>54</v>
      </c>
      <c r="N769" s="1395">
        <f t="shared" si="74"/>
        <v>5.4</v>
      </c>
      <c r="O769" t="str">
        <f t="shared" si="75"/>
        <v/>
      </c>
    </row>
    <row r="770" spans="9:15" x14ac:dyDescent="0.55000000000000004">
      <c r="I770" s="1394">
        <f t="shared" si="76"/>
        <v>0</v>
      </c>
      <c r="J770" s="1392">
        <f t="shared" si="77"/>
        <v>76.799999999999912</v>
      </c>
      <c r="K770" s="1391">
        <f>(J770*h01_MdeMgmt!$F$8)+1+$Q$126</f>
        <v>5.4799999999999951</v>
      </c>
      <c r="L770" s="1395">
        <f t="shared" si="72"/>
        <v>54.799999999999955</v>
      </c>
      <c r="M770" s="1395">
        <f t="shared" si="73"/>
        <v>54</v>
      </c>
      <c r="N770" s="1395">
        <f t="shared" si="74"/>
        <v>5.4</v>
      </c>
      <c r="O770" t="str">
        <f t="shared" si="75"/>
        <v/>
      </c>
    </row>
    <row r="771" spans="9:15" x14ac:dyDescent="0.55000000000000004">
      <c r="I771" s="1394">
        <f t="shared" si="76"/>
        <v>0</v>
      </c>
      <c r="J771" s="1392">
        <f t="shared" si="77"/>
        <v>76.899999999999906</v>
      </c>
      <c r="K771" s="1391">
        <f>(J771*h01_MdeMgmt!$F$8)+1+$Q$126</f>
        <v>5.4858333333333276</v>
      </c>
      <c r="L771" s="1395">
        <f t="shared" ref="L771:L834" si="78">K771*10</f>
        <v>54.858333333333277</v>
      </c>
      <c r="M771" s="1395">
        <f t="shared" ref="M771:M834" si="79">INT(L771)</f>
        <v>54</v>
      </c>
      <c r="N771" s="1395">
        <f t="shared" ref="N771:N834" si="80">M771/10</f>
        <v>5.4</v>
      </c>
      <c r="O771" t="str">
        <f t="shared" ref="O771:O834" si="81">IF(INT(N771)=N771,N771,"")</f>
        <v/>
      </c>
    </row>
    <row r="772" spans="9:15" x14ac:dyDescent="0.55000000000000004">
      <c r="I772" s="1394">
        <f t="shared" ref="I772:I835" si="82">INT(H772)</f>
        <v>0</v>
      </c>
      <c r="J772" s="1392">
        <f t="shared" si="77"/>
        <v>76.999999999999901</v>
      </c>
      <c r="K772" s="1391">
        <f>(J772*h01_MdeMgmt!$F$8)+1+$Q$126</f>
        <v>5.4916666666666609</v>
      </c>
      <c r="L772" s="1395">
        <f t="shared" si="78"/>
        <v>54.916666666666607</v>
      </c>
      <c r="M772" s="1395">
        <f t="shared" si="79"/>
        <v>54</v>
      </c>
      <c r="N772" s="1395">
        <f t="shared" si="80"/>
        <v>5.4</v>
      </c>
      <c r="O772" t="str">
        <f t="shared" si="81"/>
        <v/>
      </c>
    </row>
    <row r="773" spans="9:15" x14ac:dyDescent="0.55000000000000004">
      <c r="I773" s="1394">
        <f t="shared" si="82"/>
        <v>0</v>
      </c>
      <c r="J773" s="1392">
        <f t="shared" si="77"/>
        <v>77.099999999999895</v>
      </c>
      <c r="K773" s="1391">
        <f>(J773*h01_MdeMgmt!$F$8)+1+$Q$126</f>
        <v>5.4974999999999943</v>
      </c>
      <c r="L773" s="1395">
        <f t="shared" si="78"/>
        <v>54.974999999999945</v>
      </c>
      <c r="M773" s="1395">
        <f t="shared" si="79"/>
        <v>54</v>
      </c>
      <c r="N773" s="1395">
        <f t="shared" si="80"/>
        <v>5.4</v>
      </c>
      <c r="O773" t="str">
        <f t="shared" si="81"/>
        <v/>
      </c>
    </row>
    <row r="774" spans="9:15" x14ac:dyDescent="0.55000000000000004">
      <c r="I774" s="1394">
        <f t="shared" si="82"/>
        <v>0</v>
      </c>
      <c r="J774" s="1392">
        <f t="shared" si="77"/>
        <v>77.199999999999889</v>
      </c>
      <c r="K774" s="1391">
        <f>(J774*h01_MdeMgmt!$F$8)+1+$Q$126</f>
        <v>5.5033333333333267</v>
      </c>
      <c r="L774" s="1395">
        <f t="shared" si="78"/>
        <v>55.033333333333267</v>
      </c>
      <c r="M774" s="1395">
        <f t="shared" si="79"/>
        <v>55</v>
      </c>
      <c r="N774" s="1395">
        <f t="shared" si="80"/>
        <v>5.5</v>
      </c>
      <c r="O774" t="str">
        <f t="shared" si="81"/>
        <v/>
      </c>
    </row>
    <row r="775" spans="9:15" x14ac:dyDescent="0.55000000000000004">
      <c r="I775" s="1394">
        <f t="shared" si="82"/>
        <v>0</v>
      </c>
      <c r="J775" s="1392">
        <f t="shared" si="77"/>
        <v>77.299999999999883</v>
      </c>
      <c r="K775" s="1391">
        <f>(J775*h01_MdeMgmt!$F$8)+1+$Q$126</f>
        <v>5.5091666666666601</v>
      </c>
      <c r="L775" s="1395">
        <f t="shared" si="78"/>
        <v>55.091666666666598</v>
      </c>
      <c r="M775" s="1395">
        <f t="shared" si="79"/>
        <v>55</v>
      </c>
      <c r="N775" s="1395">
        <f t="shared" si="80"/>
        <v>5.5</v>
      </c>
      <c r="O775" t="str">
        <f t="shared" si="81"/>
        <v/>
      </c>
    </row>
    <row r="776" spans="9:15" x14ac:dyDescent="0.55000000000000004">
      <c r="I776" s="1394">
        <f t="shared" si="82"/>
        <v>0</v>
      </c>
      <c r="J776" s="1392">
        <f t="shared" si="77"/>
        <v>77.399999999999878</v>
      </c>
      <c r="K776" s="1391">
        <f>(J776*h01_MdeMgmt!$F$8)+1+$Q$126</f>
        <v>5.5149999999999926</v>
      </c>
      <c r="L776" s="1395">
        <f t="shared" si="78"/>
        <v>55.149999999999928</v>
      </c>
      <c r="M776" s="1395">
        <f t="shared" si="79"/>
        <v>55</v>
      </c>
      <c r="N776" s="1395">
        <f t="shared" si="80"/>
        <v>5.5</v>
      </c>
      <c r="O776" t="str">
        <f t="shared" si="81"/>
        <v/>
      </c>
    </row>
    <row r="777" spans="9:15" x14ac:dyDescent="0.55000000000000004">
      <c r="I777" s="1394">
        <f t="shared" si="82"/>
        <v>0</v>
      </c>
      <c r="J777" s="1392">
        <f t="shared" si="77"/>
        <v>77.499999999999872</v>
      </c>
      <c r="K777" s="1391">
        <f>(J777*h01_MdeMgmt!$F$8)+1+$Q$126</f>
        <v>5.5208333333333259</v>
      </c>
      <c r="L777" s="1395">
        <f t="shared" si="78"/>
        <v>55.208333333333258</v>
      </c>
      <c r="M777" s="1395">
        <f t="shared" si="79"/>
        <v>55</v>
      </c>
      <c r="N777" s="1395">
        <f t="shared" si="80"/>
        <v>5.5</v>
      </c>
      <c r="O777" t="str">
        <f t="shared" si="81"/>
        <v/>
      </c>
    </row>
    <row r="778" spans="9:15" x14ac:dyDescent="0.55000000000000004">
      <c r="I778" s="1394">
        <f t="shared" si="82"/>
        <v>0</v>
      </c>
      <c r="J778" s="1392">
        <f t="shared" si="77"/>
        <v>77.599999999999866</v>
      </c>
      <c r="K778" s="1391">
        <f>(J778*h01_MdeMgmt!$F$8)+1+$Q$126</f>
        <v>5.5266666666666593</v>
      </c>
      <c r="L778" s="1395">
        <f t="shared" si="78"/>
        <v>55.266666666666595</v>
      </c>
      <c r="M778" s="1395">
        <f t="shared" si="79"/>
        <v>55</v>
      </c>
      <c r="N778" s="1395">
        <f t="shared" si="80"/>
        <v>5.5</v>
      </c>
      <c r="O778" t="str">
        <f t="shared" si="81"/>
        <v/>
      </c>
    </row>
    <row r="779" spans="9:15" x14ac:dyDescent="0.55000000000000004">
      <c r="I779" s="1394">
        <f t="shared" si="82"/>
        <v>0</v>
      </c>
      <c r="J779" s="1392">
        <f t="shared" si="77"/>
        <v>77.699999999999861</v>
      </c>
      <c r="K779" s="1391">
        <f>(J779*h01_MdeMgmt!$F$8)+1+$Q$126</f>
        <v>5.5324999999999918</v>
      </c>
      <c r="L779" s="1395">
        <f t="shared" si="78"/>
        <v>55.324999999999918</v>
      </c>
      <c r="M779" s="1395">
        <f t="shared" si="79"/>
        <v>55</v>
      </c>
      <c r="N779" s="1395">
        <f t="shared" si="80"/>
        <v>5.5</v>
      </c>
      <c r="O779" t="str">
        <f t="shared" si="81"/>
        <v/>
      </c>
    </row>
    <row r="780" spans="9:15" x14ac:dyDescent="0.55000000000000004">
      <c r="I780" s="1394">
        <f t="shared" si="82"/>
        <v>0</v>
      </c>
      <c r="J780" s="1392">
        <f t="shared" si="77"/>
        <v>77.799999999999855</v>
      </c>
      <c r="K780" s="1391">
        <f>(J780*h01_MdeMgmt!$F$8)+1+$Q$126</f>
        <v>5.5383333333333251</v>
      </c>
      <c r="L780" s="1395">
        <f t="shared" si="78"/>
        <v>55.383333333333255</v>
      </c>
      <c r="M780" s="1395">
        <f t="shared" si="79"/>
        <v>55</v>
      </c>
      <c r="N780" s="1395">
        <f t="shared" si="80"/>
        <v>5.5</v>
      </c>
      <c r="O780" t="str">
        <f t="shared" si="81"/>
        <v/>
      </c>
    </row>
    <row r="781" spans="9:15" x14ac:dyDescent="0.55000000000000004">
      <c r="I781" s="1394">
        <f t="shared" si="82"/>
        <v>0</v>
      </c>
      <c r="J781" s="1392">
        <f t="shared" si="77"/>
        <v>77.899999999999849</v>
      </c>
      <c r="K781" s="1391">
        <f>(J781*h01_MdeMgmt!$F$8)+1+$Q$126</f>
        <v>5.5441666666666576</v>
      </c>
      <c r="L781" s="1395">
        <f t="shared" si="78"/>
        <v>55.441666666666578</v>
      </c>
      <c r="M781" s="1395">
        <f t="shared" si="79"/>
        <v>55</v>
      </c>
      <c r="N781" s="1395">
        <f t="shared" si="80"/>
        <v>5.5</v>
      </c>
      <c r="O781" t="str">
        <f t="shared" si="81"/>
        <v/>
      </c>
    </row>
    <row r="782" spans="9:15" x14ac:dyDescent="0.55000000000000004">
      <c r="I782" s="1394">
        <f t="shared" si="82"/>
        <v>0</v>
      </c>
      <c r="J782" s="1392">
        <f t="shared" si="77"/>
        <v>77.999999999999844</v>
      </c>
      <c r="K782" s="1391">
        <f>(J782*h01_MdeMgmt!$F$8)+1+$Q$126</f>
        <v>5.5499999999999909</v>
      </c>
      <c r="L782" s="1395">
        <f t="shared" si="78"/>
        <v>55.499999999999908</v>
      </c>
      <c r="M782" s="1395">
        <f t="shared" si="79"/>
        <v>55</v>
      </c>
      <c r="N782" s="1395">
        <f t="shared" si="80"/>
        <v>5.5</v>
      </c>
      <c r="O782" t="str">
        <f t="shared" si="81"/>
        <v/>
      </c>
    </row>
    <row r="783" spans="9:15" x14ac:dyDescent="0.55000000000000004">
      <c r="I783" s="1394">
        <f t="shared" si="82"/>
        <v>0</v>
      </c>
      <c r="J783" s="1392">
        <f t="shared" si="77"/>
        <v>78.099999999999838</v>
      </c>
      <c r="K783" s="1391">
        <f>(J783*h01_MdeMgmt!$F$8)+1+$Q$126</f>
        <v>5.5558333333333243</v>
      </c>
      <c r="L783" s="1395">
        <f t="shared" si="78"/>
        <v>55.558333333333245</v>
      </c>
      <c r="M783" s="1395">
        <f t="shared" si="79"/>
        <v>55</v>
      </c>
      <c r="N783" s="1395">
        <f t="shared" si="80"/>
        <v>5.5</v>
      </c>
      <c r="O783" t="str">
        <f t="shared" si="81"/>
        <v/>
      </c>
    </row>
    <row r="784" spans="9:15" x14ac:dyDescent="0.55000000000000004">
      <c r="I784" s="1394">
        <f t="shared" si="82"/>
        <v>0</v>
      </c>
      <c r="J784" s="1392">
        <f t="shared" si="77"/>
        <v>78.199999999999832</v>
      </c>
      <c r="K784" s="1391">
        <f>(J784*h01_MdeMgmt!$F$8)+1+$Q$126</f>
        <v>5.5616666666666568</v>
      </c>
      <c r="L784" s="1395">
        <f t="shared" si="78"/>
        <v>55.616666666666568</v>
      </c>
      <c r="M784" s="1395">
        <f t="shared" si="79"/>
        <v>55</v>
      </c>
      <c r="N784" s="1395">
        <f t="shared" si="80"/>
        <v>5.5</v>
      </c>
      <c r="O784" t="str">
        <f t="shared" si="81"/>
        <v/>
      </c>
    </row>
    <row r="785" spans="9:15" x14ac:dyDescent="0.55000000000000004">
      <c r="I785" s="1394">
        <f t="shared" si="82"/>
        <v>0</v>
      </c>
      <c r="J785" s="1392">
        <f t="shared" si="77"/>
        <v>78.299999999999827</v>
      </c>
      <c r="K785" s="1391">
        <f>(J785*h01_MdeMgmt!$F$8)+1+$Q$126</f>
        <v>5.5674999999999901</v>
      </c>
      <c r="L785" s="1395">
        <f t="shared" si="78"/>
        <v>55.674999999999898</v>
      </c>
      <c r="M785" s="1395">
        <f t="shared" si="79"/>
        <v>55</v>
      </c>
      <c r="N785" s="1395">
        <f t="shared" si="80"/>
        <v>5.5</v>
      </c>
      <c r="O785" t="str">
        <f t="shared" si="81"/>
        <v/>
      </c>
    </row>
    <row r="786" spans="9:15" x14ac:dyDescent="0.55000000000000004">
      <c r="I786" s="1394">
        <f t="shared" si="82"/>
        <v>0</v>
      </c>
      <c r="J786" s="1392">
        <f t="shared" si="77"/>
        <v>78.399999999999821</v>
      </c>
      <c r="K786" s="1391">
        <f>(J786*h01_MdeMgmt!$F$8)+1+$Q$126</f>
        <v>5.5733333333333226</v>
      </c>
      <c r="L786" s="1395">
        <f t="shared" si="78"/>
        <v>55.733333333333228</v>
      </c>
      <c r="M786" s="1395">
        <f t="shared" si="79"/>
        <v>55</v>
      </c>
      <c r="N786" s="1395">
        <f t="shared" si="80"/>
        <v>5.5</v>
      </c>
      <c r="O786" t="str">
        <f t="shared" si="81"/>
        <v/>
      </c>
    </row>
    <row r="787" spans="9:15" x14ac:dyDescent="0.55000000000000004">
      <c r="I787" s="1394">
        <f t="shared" si="82"/>
        <v>0</v>
      </c>
      <c r="J787" s="1392">
        <f t="shared" si="77"/>
        <v>78.499999999999815</v>
      </c>
      <c r="K787" s="1391">
        <f>(J787*h01_MdeMgmt!$F$8)+1+$Q$126</f>
        <v>5.5791666666666559</v>
      </c>
      <c r="L787" s="1395">
        <f t="shared" si="78"/>
        <v>55.791666666666558</v>
      </c>
      <c r="M787" s="1395">
        <f t="shared" si="79"/>
        <v>55</v>
      </c>
      <c r="N787" s="1395">
        <f t="shared" si="80"/>
        <v>5.5</v>
      </c>
      <c r="O787" t="str">
        <f t="shared" si="81"/>
        <v/>
      </c>
    </row>
    <row r="788" spans="9:15" x14ac:dyDescent="0.55000000000000004">
      <c r="I788" s="1394">
        <f t="shared" si="82"/>
        <v>0</v>
      </c>
      <c r="J788" s="1392">
        <f t="shared" si="77"/>
        <v>78.59999999999981</v>
      </c>
      <c r="K788" s="1391">
        <f>(J788*h01_MdeMgmt!$F$8)+1+$Q$126</f>
        <v>5.5849999999999893</v>
      </c>
      <c r="L788" s="1395">
        <f t="shared" si="78"/>
        <v>55.849999999999895</v>
      </c>
      <c r="M788" s="1395">
        <f t="shared" si="79"/>
        <v>55</v>
      </c>
      <c r="N788" s="1395">
        <f t="shared" si="80"/>
        <v>5.5</v>
      </c>
      <c r="O788" t="str">
        <f t="shared" si="81"/>
        <v/>
      </c>
    </row>
    <row r="789" spans="9:15" x14ac:dyDescent="0.55000000000000004">
      <c r="I789" s="1394">
        <f t="shared" si="82"/>
        <v>0</v>
      </c>
      <c r="J789" s="1392">
        <f t="shared" si="77"/>
        <v>78.699999999999804</v>
      </c>
      <c r="K789" s="1391">
        <f>(J789*h01_MdeMgmt!$F$8)+1+$Q$126</f>
        <v>5.5908333333333218</v>
      </c>
      <c r="L789" s="1395">
        <f t="shared" si="78"/>
        <v>55.908333333333218</v>
      </c>
      <c r="M789" s="1395">
        <f t="shared" si="79"/>
        <v>55</v>
      </c>
      <c r="N789" s="1395">
        <f t="shared" si="80"/>
        <v>5.5</v>
      </c>
      <c r="O789" t="str">
        <f t="shared" si="81"/>
        <v/>
      </c>
    </row>
    <row r="790" spans="9:15" x14ac:dyDescent="0.55000000000000004">
      <c r="I790" s="1394">
        <f t="shared" si="82"/>
        <v>0</v>
      </c>
      <c r="J790" s="1392">
        <f t="shared" si="77"/>
        <v>78.799999999999798</v>
      </c>
      <c r="K790" s="1391">
        <f>(J790*h01_MdeMgmt!$F$8)+1+$Q$126</f>
        <v>5.5966666666666551</v>
      </c>
      <c r="L790" s="1395">
        <f t="shared" si="78"/>
        <v>55.966666666666555</v>
      </c>
      <c r="M790" s="1395">
        <f t="shared" si="79"/>
        <v>55</v>
      </c>
      <c r="N790" s="1395">
        <f t="shared" si="80"/>
        <v>5.5</v>
      </c>
      <c r="O790" t="str">
        <f t="shared" si="81"/>
        <v/>
      </c>
    </row>
    <row r="791" spans="9:15" x14ac:dyDescent="0.55000000000000004">
      <c r="I791" s="1394">
        <f t="shared" si="82"/>
        <v>0</v>
      </c>
      <c r="J791" s="1392">
        <f t="shared" si="77"/>
        <v>78.899999999999793</v>
      </c>
      <c r="K791" s="1391">
        <f>(J791*h01_MdeMgmt!$F$8)+1+$Q$126</f>
        <v>5.6024999999999876</v>
      </c>
      <c r="L791" s="1395">
        <f t="shared" si="78"/>
        <v>56.024999999999878</v>
      </c>
      <c r="M791" s="1395">
        <f t="shared" si="79"/>
        <v>56</v>
      </c>
      <c r="N791" s="1395">
        <f t="shared" si="80"/>
        <v>5.6</v>
      </c>
      <c r="O791" t="str">
        <f t="shared" si="81"/>
        <v/>
      </c>
    </row>
    <row r="792" spans="9:15" x14ac:dyDescent="0.55000000000000004">
      <c r="I792" s="1394">
        <f t="shared" si="82"/>
        <v>0</v>
      </c>
      <c r="J792" s="1392">
        <f t="shared" si="77"/>
        <v>78.999999999999787</v>
      </c>
      <c r="K792" s="1391">
        <f>(J792*h01_MdeMgmt!$F$8)+1+$Q$126</f>
        <v>5.608333333333321</v>
      </c>
      <c r="L792" s="1395">
        <f t="shared" si="78"/>
        <v>56.083333333333208</v>
      </c>
      <c r="M792" s="1395">
        <f t="shared" si="79"/>
        <v>56</v>
      </c>
      <c r="N792" s="1395">
        <f t="shared" si="80"/>
        <v>5.6</v>
      </c>
      <c r="O792" t="str">
        <f t="shared" si="81"/>
        <v/>
      </c>
    </row>
    <row r="793" spans="9:15" x14ac:dyDescent="0.55000000000000004">
      <c r="I793" s="1394">
        <f t="shared" si="82"/>
        <v>0</v>
      </c>
      <c r="J793" s="1392">
        <f t="shared" si="77"/>
        <v>79.099999999999781</v>
      </c>
      <c r="K793" s="1391">
        <f>(J793*h01_MdeMgmt!$F$8)+1+$Q$126</f>
        <v>5.6141666666666543</v>
      </c>
      <c r="L793" s="1395">
        <f t="shared" si="78"/>
        <v>56.141666666666545</v>
      </c>
      <c r="M793" s="1395">
        <f t="shared" si="79"/>
        <v>56</v>
      </c>
      <c r="N793" s="1395">
        <f t="shared" si="80"/>
        <v>5.6</v>
      </c>
      <c r="O793" t="str">
        <f t="shared" si="81"/>
        <v/>
      </c>
    </row>
    <row r="794" spans="9:15" x14ac:dyDescent="0.55000000000000004">
      <c r="I794" s="1394">
        <f t="shared" si="82"/>
        <v>0</v>
      </c>
      <c r="J794" s="1392">
        <f t="shared" si="77"/>
        <v>79.199999999999775</v>
      </c>
      <c r="K794" s="1391">
        <f>(J794*h01_MdeMgmt!$F$8)+1+$Q$126</f>
        <v>5.6199999999999868</v>
      </c>
      <c r="L794" s="1395">
        <f t="shared" si="78"/>
        <v>56.199999999999868</v>
      </c>
      <c r="M794" s="1395">
        <f t="shared" si="79"/>
        <v>56</v>
      </c>
      <c r="N794" s="1395">
        <f t="shared" si="80"/>
        <v>5.6</v>
      </c>
      <c r="O794" t="str">
        <f t="shared" si="81"/>
        <v/>
      </c>
    </row>
    <row r="795" spans="9:15" x14ac:dyDescent="0.55000000000000004">
      <c r="I795" s="1394">
        <f t="shared" si="82"/>
        <v>0</v>
      </c>
      <c r="J795" s="1392">
        <f t="shared" si="77"/>
        <v>79.29999999999977</v>
      </c>
      <c r="K795" s="1391">
        <f>(J795*h01_MdeMgmt!$F$8)+1+$Q$126</f>
        <v>5.6258333333333201</v>
      </c>
      <c r="L795" s="1395">
        <f t="shared" si="78"/>
        <v>56.258333333333198</v>
      </c>
      <c r="M795" s="1395">
        <f t="shared" si="79"/>
        <v>56</v>
      </c>
      <c r="N795" s="1395">
        <f t="shared" si="80"/>
        <v>5.6</v>
      </c>
      <c r="O795" t="str">
        <f t="shared" si="81"/>
        <v/>
      </c>
    </row>
    <row r="796" spans="9:15" x14ac:dyDescent="0.55000000000000004">
      <c r="I796" s="1394">
        <f t="shared" si="82"/>
        <v>0</v>
      </c>
      <c r="J796" s="1392">
        <f t="shared" si="77"/>
        <v>79.399999999999764</v>
      </c>
      <c r="K796" s="1391">
        <f>(J796*h01_MdeMgmt!$F$8)+1+$Q$126</f>
        <v>5.6316666666666526</v>
      </c>
      <c r="L796" s="1395">
        <f t="shared" si="78"/>
        <v>56.316666666666528</v>
      </c>
      <c r="M796" s="1395">
        <f t="shared" si="79"/>
        <v>56</v>
      </c>
      <c r="N796" s="1395">
        <f t="shared" si="80"/>
        <v>5.6</v>
      </c>
      <c r="O796" t="str">
        <f t="shared" si="81"/>
        <v/>
      </c>
    </row>
    <row r="797" spans="9:15" x14ac:dyDescent="0.55000000000000004">
      <c r="I797" s="1394">
        <f t="shared" si="82"/>
        <v>0</v>
      </c>
      <c r="J797" s="1392">
        <f t="shared" si="77"/>
        <v>79.499999999999758</v>
      </c>
      <c r="K797" s="1391">
        <f>(J797*h01_MdeMgmt!$F$8)+1+$Q$126</f>
        <v>5.637499999999986</v>
      </c>
      <c r="L797" s="1395">
        <f t="shared" si="78"/>
        <v>56.374999999999858</v>
      </c>
      <c r="M797" s="1395">
        <f t="shared" si="79"/>
        <v>56</v>
      </c>
      <c r="N797" s="1395">
        <f t="shared" si="80"/>
        <v>5.6</v>
      </c>
      <c r="O797" t="str">
        <f t="shared" si="81"/>
        <v/>
      </c>
    </row>
    <row r="798" spans="9:15" x14ac:dyDescent="0.55000000000000004">
      <c r="I798" s="1394">
        <f t="shared" si="82"/>
        <v>0</v>
      </c>
      <c r="J798" s="1392">
        <f t="shared" si="77"/>
        <v>79.599999999999753</v>
      </c>
      <c r="K798" s="1391">
        <f>(J798*h01_MdeMgmt!$F$8)+1+$Q$126</f>
        <v>5.6433333333333193</v>
      </c>
      <c r="L798" s="1395">
        <f t="shared" si="78"/>
        <v>56.433333333333195</v>
      </c>
      <c r="M798" s="1395">
        <f t="shared" si="79"/>
        <v>56</v>
      </c>
      <c r="N798" s="1395">
        <f t="shared" si="80"/>
        <v>5.6</v>
      </c>
      <c r="O798" t="str">
        <f t="shared" si="81"/>
        <v/>
      </c>
    </row>
    <row r="799" spans="9:15" x14ac:dyDescent="0.55000000000000004">
      <c r="I799" s="1394">
        <f t="shared" si="82"/>
        <v>0</v>
      </c>
      <c r="J799" s="1392">
        <f t="shared" si="77"/>
        <v>79.699999999999747</v>
      </c>
      <c r="K799" s="1391">
        <f>(J799*h01_MdeMgmt!$F$8)+1+$Q$126</f>
        <v>5.6491666666666518</v>
      </c>
      <c r="L799" s="1395">
        <f t="shared" si="78"/>
        <v>56.491666666666518</v>
      </c>
      <c r="M799" s="1395">
        <f t="shared" si="79"/>
        <v>56</v>
      </c>
      <c r="N799" s="1395">
        <f t="shared" si="80"/>
        <v>5.6</v>
      </c>
      <c r="O799" t="str">
        <f t="shared" si="81"/>
        <v/>
      </c>
    </row>
    <row r="800" spans="9:15" x14ac:dyDescent="0.55000000000000004">
      <c r="I800" s="1394">
        <f t="shared" si="82"/>
        <v>0</v>
      </c>
      <c r="J800" s="1392">
        <f t="shared" si="77"/>
        <v>79.799999999999741</v>
      </c>
      <c r="K800" s="1391">
        <f>(J800*h01_MdeMgmt!$F$8)+1+$Q$126</f>
        <v>5.6549999999999851</v>
      </c>
      <c r="L800" s="1395">
        <f t="shared" si="78"/>
        <v>56.549999999999855</v>
      </c>
      <c r="M800" s="1395">
        <f t="shared" si="79"/>
        <v>56</v>
      </c>
      <c r="N800" s="1395">
        <f t="shared" si="80"/>
        <v>5.6</v>
      </c>
      <c r="O800" t="str">
        <f t="shared" si="81"/>
        <v/>
      </c>
    </row>
    <row r="801" spans="9:15" x14ac:dyDescent="0.55000000000000004">
      <c r="I801" s="1394">
        <f t="shared" si="82"/>
        <v>0</v>
      </c>
      <c r="J801" s="1392">
        <f t="shared" si="77"/>
        <v>79.899999999999736</v>
      </c>
      <c r="K801" s="1391">
        <f>(J801*h01_MdeMgmt!$F$8)+1+$Q$126</f>
        <v>5.6608333333333176</v>
      </c>
      <c r="L801" s="1395">
        <f t="shared" si="78"/>
        <v>56.608333333333178</v>
      </c>
      <c r="M801" s="1395">
        <f t="shared" si="79"/>
        <v>56</v>
      </c>
      <c r="N801" s="1395">
        <f t="shared" si="80"/>
        <v>5.6</v>
      </c>
      <c r="O801" t="str">
        <f t="shared" si="81"/>
        <v/>
      </c>
    </row>
    <row r="802" spans="9:15" x14ac:dyDescent="0.55000000000000004">
      <c r="I802" s="1394">
        <f t="shared" si="82"/>
        <v>0</v>
      </c>
      <c r="J802" s="1392">
        <f t="shared" si="77"/>
        <v>79.99999999999973</v>
      </c>
      <c r="K802" s="1391">
        <f>(J802*h01_MdeMgmt!$F$8)+1+$Q$126</f>
        <v>5.666666666666651</v>
      </c>
      <c r="L802" s="1395">
        <f t="shared" si="78"/>
        <v>56.666666666666508</v>
      </c>
      <c r="M802" s="1395">
        <f t="shared" si="79"/>
        <v>56</v>
      </c>
      <c r="N802" s="1395">
        <f t="shared" si="80"/>
        <v>5.6</v>
      </c>
      <c r="O802" t="str">
        <f t="shared" si="81"/>
        <v/>
      </c>
    </row>
    <row r="803" spans="9:15" x14ac:dyDescent="0.55000000000000004">
      <c r="I803" s="1394">
        <f t="shared" si="82"/>
        <v>0</v>
      </c>
      <c r="J803" s="1392">
        <f t="shared" si="77"/>
        <v>80.099999999999724</v>
      </c>
      <c r="K803" s="1391">
        <f>(J803*h01_MdeMgmt!$F$8)+1+$Q$126</f>
        <v>5.6724999999999843</v>
      </c>
      <c r="L803" s="1395">
        <f t="shared" si="78"/>
        <v>56.724999999999845</v>
      </c>
      <c r="M803" s="1395">
        <f t="shared" si="79"/>
        <v>56</v>
      </c>
      <c r="N803" s="1395">
        <f t="shared" si="80"/>
        <v>5.6</v>
      </c>
      <c r="O803" t="str">
        <f t="shared" si="81"/>
        <v/>
      </c>
    </row>
    <row r="804" spans="9:15" x14ac:dyDescent="0.55000000000000004">
      <c r="I804" s="1394">
        <f t="shared" si="82"/>
        <v>0</v>
      </c>
      <c r="J804" s="1392">
        <f t="shared" si="77"/>
        <v>80.199999999999719</v>
      </c>
      <c r="K804" s="1391">
        <f>(J804*h01_MdeMgmt!$F$8)+1+$Q$126</f>
        <v>5.6783333333333168</v>
      </c>
      <c r="L804" s="1395">
        <f t="shared" si="78"/>
        <v>56.783333333333168</v>
      </c>
      <c r="M804" s="1395">
        <f t="shared" si="79"/>
        <v>56</v>
      </c>
      <c r="N804" s="1395">
        <f t="shared" si="80"/>
        <v>5.6</v>
      </c>
      <c r="O804" t="str">
        <f t="shared" si="81"/>
        <v/>
      </c>
    </row>
    <row r="805" spans="9:15" x14ac:dyDescent="0.55000000000000004">
      <c r="I805" s="1394">
        <f t="shared" si="82"/>
        <v>0</v>
      </c>
      <c r="J805" s="1392">
        <f t="shared" si="77"/>
        <v>80.299999999999713</v>
      </c>
      <c r="K805" s="1391">
        <f>(J805*h01_MdeMgmt!$F$8)+1+$Q$126</f>
        <v>5.6841666666666502</v>
      </c>
      <c r="L805" s="1395">
        <f t="shared" si="78"/>
        <v>56.841666666666498</v>
      </c>
      <c r="M805" s="1395">
        <f t="shared" si="79"/>
        <v>56</v>
      </c>
      <c r="N805" s="1395">
        <f t="shared" si="80"/>
        <v>5.6</v>
      </c>
      <c r="O805" t="str">
        <f t="shared" si="81"/>
        <v/>
      </c>
    </row>
    <row r="806" spans="9:15" x14ac:dyDescent="0.55000000000000004">
      <c r="I806" s="1394">
        <f t="shared" si="82"/>
        <v>0</v>
      </c>
      <c r="J806" s="1392">
        <f t="shared" si="77"/>
        <v>80.399999999999707</v>
      </c>
      <c r="K806" s="1391">
        <f>(J806*h01_MdeMgmt!$F$8)+1+$Q$126</f>
        <v>5.6899999999999826</v>
      </c>
      <c r="L806" s="1395">
        <f t="shared" si="78"/>
        <v>56.899999999999828</v>
      </c>
      <c r="M806" s="1395">
        <f t="shared" si="79"/>
        <v>56</v>
      </c>
      <c r="N806" s="1395">
        <f t="shared" si="80"/>
        <v>5.6</v>
      </c>
      <c r="O806" t="str">
        <f t="shared" si="81"/>
        <v/>
      </c>
    </row>
    <row r="807" spans="9:15" x14ac:dyDescent="0.55000000000000004">
      <c r="I807" s="1394">
        <f t="shared" si="82"/>
        <v>0</v>
      </c>
      <c r="J807" s="1392">
        <f t="shared" si="77"/>
        <v>80.499999999999702</v>
      </c>
      <c r="K807" s="1391">
        <f>(J807*h01_MdeMgmt!$F$8)+1+$Q$126</f>
        <v>5.695833333333316</v>
      </c>
      <c r="L807" s="1395">
        <f t="shared" si="78"/>
        <v>56.958333333333158</v>
      </c>
      <c r="M807" s="1395">
        <f t="shared" si="79"/>
        <v>56</v>
      </c>
      <c r="N807" s="1395">
        <f t="shared" si="80"/>
        <v>5.6</v>
      </c>
      <c r="O807" t="str">
        <f t="shared" si="81"/>
        <v/>
      </c>
    </row>
    <row r="808" spans="9:15" x14ac:dyDescent="0.55000000000000004">
      <c r="I808" s="1394">
        <f t="shared" si="82"/>
        <v>0</v>
      </c>
      <c r="J808" s="1392">
        <f t="shared" si="77"/>
        <v>80.599999999999696</v>
      </c>
      <c r="K808" s="1391">
        <f>(J808*h01_MdeMgmt!$F$8)+1+$Q$126</f>
        <v>5.7016666666666493</v>
      </c>
      <c r="L808" s="1395">
        <f t="shared" si="78"/>
        <v>57.016666666666495</v>
      </c>
      <c r="M808" s="1395">
        <f t="shared" si="79"/>
        <v>57</v>
      </c>
      <c r="N808" s="1395">
        <f t="shared" si="80"/>
        <v>5.7</v>
      </c>
      <c r="O808" t="str">
        <f t="shared" si="81"/>
        <v/>
      </c>
    </row>
    <row r="809" spans="9:15" x14ac:dyDescent="0.55000000000000004">
      <c r="I809" s="1394">
        <f t="shared" si="82"/>
        <v>0</v>
      </c>
      <c r="J809" s="1392">
        <f t="shared" si="77"/>
        <v>80.69999999999969</v>
      </c>
      <c r="K809" s="1391">
        <f>(J809*h01_MdeMgmt!$F$8)+1+$Q$126</f>
        <v>5.7074999999999818</v>
      </c>
      <c r="L809" s="1395">
        <f t="shared" si="78"/>
        <v>57.074999999999818</v>
      </c>
      <c r="M809" s="1395">
        <f t="shared" si="79"/>
        <v>57</v>
      </c>
      <c r="N809" s="1395">
        <f t="shared" si="80"/>
        <v>5.7</v>
      </c>
      <c r="O809" t="str">
        <f t="shared" si="81"/>
        <v/>
      </c>
    </row>
    <row r="810" spans="9:15" x14ac:dyDescent="0.55000000000000004">
      <c r="I810" s="1394">
        <f t="shared" si="82"/>
        <v>0</v>
      </c>
      <c r="J810" s="1392">
        <f t="shared" ref="J810:J873" si="83">J809+$J$3</f>
        <v>80.799999999999685</v>
      </c>
      <c r="K810" s="1391">
        <f>(J810*h01_MdeMgmt!$F$8)+1+$Q$126</f>
        <v>5.7133333333333152</v>
      </c>
      <c r="L810" s="1395">
        <f t="shared" si="78"/>
        <v>57.133333333333155</v>
      </c>
      <c r="M810" s="1395">
        <f t="shared" si="79"/>
        <v>57</v>
      </c>
      <c r="N810" s="1395">
        <f t="shared" si="80"/>
        <v>5.7</v>
      </c>
      <c r="O810" t="str">
        <f t="shared" si="81"/>
        <v/>
      </c>
    </row>
    <row r="811" spans="9:15" x14ac:dyDescent="0.55000000000000004">
      <c r="I811" s="1394">
        <f t="shared" si="82"/>
        <v>0</v>
      </c>
      <c r="J811" s="1392">
        <f t="shared" si="83"/>
        <v>80.899999999999679</v>
      </c>
      <c r="K811" s="1391">
        <f>(J811*h01_MdeMgmt!$F$8)+1+$Q$126</f>
        <v>5.7191666666666476</v>
      </c>
      <c r="L811" s="1395">
        <f t="shared" si="78"/>
        <v>57.191666666666478</v>
      </c>
      <c r="M811" s="1395">
        <f t="shared" si="79"/>
        <v>57</v>
      </c>
      <c r="N811" s="1395">
        <f t="shared" si="80"/>
        <v>5.7</v>
      </c>
      <c r="O811" t="str">
        <f t="shared" si="81"/>
        <v/>
      </c>
    </row>
    <row r="812" spans="9:15" x14ac:dyDescent="0.55000000000000004">
      <c r="I812" s="1394">
        <f t="shared" si="82"/>
        <v>0</v>
      </c>
      <c r="J812" s="1392">
        <f t="shared" si="83"/>
        <v>80.999999999999673</v>
      </c>
      <c r="K812" s="1391">
        <f>(J812*h01_MdeMgmt!$F$8)+1+$Q$126</f>
        <v>5.724999999999981</v>
      </c>
      <c r="L812" s="1395">
        <f t="shared" si="78"/>
        <v>57.249999999999808</v>
      </c>
      <c r="M812" s="1395">
        <f t="shared" si="79"/>
        <v>57</v>
      </c>
      <c r="N812" s="1395">
        <f t="shared" si="80"/>
        <v>5.7</v>
      </c>
      <c r="O812" t="str">
        <f t="shared" si="81"/>
        <v/>
      </c>
    </row>
    <row r="813" spans="9:15" x14ac:dyDescent="0.55000000000000004">
      <c r="I813" s="1394">
        <f t="shared" si="82"/>
        <v>0</v>
      </c>
      <c r="J813" s="1392">
        <f t="shared" si="83"/>
        <v>81.099999999999667</v>
      </c>
      <c r="K813" s="1391">
        <f>(J813*h01_MdeMgmt!$F$8)+1+$Q$126</f>
        <v>5.7308333333333143</v>
      </c>
      <c r="L813" s="1395">
        <f t="shared" si="78"/>
        <v>57.308333333333145</v>
      </c>
      <c r="M813" s="1395">
        <f t="shared" si="79"/>
        <v>57</v>
      </c>
      <c r="N813" s="1395">
        <f t="shared" si="80"/>
        <v>5.7</v>
      </c>
      <c r="O813" t="str">
        <f t="shared" si="81"/>
        <v/>
      </c>
    </row>
    <row r="814" spans="9:15" x14ac:dyDescent="0.55000000000000004">
      <c r="I814" s="1394">
        <f t="shared" si="82"/>
        <v>0</v>
      </c>
      <c r="J814" s="1392">
        <f t="shared" si="83"/>
        <v>81.199999999999662</v>
      </c>
      <c r="K814" s="1391">
        <f>(J814*h01_MdeMgmt!$F$8)+1+$Q$126</f>
        <v>5.7366666666666468</v>
      </c>
      <c r="L814" s="1395">
        <f t="shared" si="78"/>
        <v>57.366666666666468</v>
      </c>
      <c r="M814" s="1395">
        <f t="shared" si="79"/>
        <v>57</v>
      </c>
      <c r="N814" s="1395">
        <f t="shared" si="80"/>
        <v>5.7</v>
      </c>
      <c r="O814" t="str">
        <f t="shared" si="81"/>
        <v/>
      </c>
    </row>
    <row r="815" spans="9:15" x14ac:dyDescent="0.55000000000000004">
      <c r="I815" s="1394">
        <f t="shared" si="82"/>
        <v>0</v>
      </c>
      <c r="J815" s="1392">
        <f t="shared" si="83"/>
        <v>81.299999999999656</v>
      </c>
      <c r="K815" s="1391">
        <f>(J815*h01_MdeMgmt!$F$8)+1+$Q$126</f>
        <v>5.7424999999999802</v>
      </c>
      <c r="L815" s="1395">
        <f t="shared" si="78"/>
        <v>57.424999999999798</v>
      </c>
      <c r="M815" s="1395">
        <f t="shared" si="79"/>
        <v>57</v>
      </c>
      <c r="N815" s="1395">
        <f t="shared" si="80"/>
        <v>5.7</v>
      </c>
      <c r="O815" t="str">
        <f t="shared" si="81"/>
        <v/>
      </c>
    </row>
    <row r="816" spans="9:15" x14ac:dyDescent="0.55000000000000004">
      <c r="I816" s="1394">
        <f t="shared" si="82"/>
        <v>0</v>
      </c>
      <c r="J816" s="1392">
        <f t="shared" si="83"/>
        <v>81.39999999999965</v>
      </c>
      <c r="K816" s="1391">
        <f>(J816*h01_MdeMgmt!$F$8)+1+$Q$126</f>
        <v>5.7483333333333126</v>
      </c>
      <c r="L816" s="1395">
        <f t="shared" si="78"/>
        <v>57.483333333333128</v>
      </c>
      <c r="M816" s="1395">
        <f t="shared" si="79"/>
        <v>57</v>
      </c>
      <c r="N816" s="1395">
        <f t="shared" si="80"/>
        <v>5.7</v>
      </c>
      <c r="O816" t="str">
        <f t="shared" si="81"/>
        <v/>
      </c>
    </row>
    <row r="817" spans="9:15" x14ac:dyDescent="0.55000000000000004">
      <c r="I817" s="1394">
        <f t="shared" si="82"/>
        <v>0</v>
      </c>
      <c r="J817" s="1392">
        <f t="shared" si="83"/>
        <v>81.499999999999645</v>
      </c>
      <c r="K817" s="1391">
        <f>(J817*h01_MdeMgmt!$F$8)+1+$Q$126</f>
        <v>5.754166666666646</v>
      </c>
      <c r="L817" s="1395">
        <f t="shared" si="78"/>
        <v>57.541666666666458</v>
      </c>
      <c r="M817" s="1395">
        <f t="shared" si="79"/>
        <v>57</v>
      </c>
      <c r="N817" s="1395">
        <f t="shared" si="80"/>
        <v>5.7</v>
      </c>
      <c r="O817" t="str">
        <f t="shared" si="81"/>
        <v/>
      </c>
    </row>
    <row r="818" spans="9:15" x14ac:dyDescent="0.55000000000000004">
      <c r="I818" s="1394">
        <f t="shared" si="82"/>
        <v>0</v>
      </c>
      <c r="J818" s="1392">
        <f t="shared" si="83"/>
        <v>81.599999999999639</v>
      </c>
      <c r="K818" s="1391">
        <f>(J818*h01_MdeMgmt!$F$8)+1+$Q$126</f>
        <v>5.7599999999999794</v>
      </c>
      <c r="L818" s="1395">
        <f t="shared" si="78"/>
        <v>57.599999999999795</v>
      </c>
      <c r="M818" s="1395">
        <f t="shared" si="79"/>
        <v>57</v>
      </c>
      <c r="N818" s="1395">
        <f t="shared" si="80"/>
        <v>5.7</v>
      </c>
      <c r="O818" t="str">
        <f t="shared" si="81"/>
        <v/>
      </c>
    </row>
    <row r="819" spans="9:15" x14ac:dyDescent="0.55000000000000004">
      <c r="I819" s="1394">
        <f t="shared" si="82"/>
        <v>0</v>
      </c>
      <c r="J819" s="1392">
        <f t="shared" si="83"/>
        <v>81.699999999999633</v>
      </c>
      <c r="K819" s="1391">
        <f>(J819*h01_MdeMgmt!$F$8)+1+$Q$126</f>
        <v>5.7658333333333118</v>
      </c>
      <c r="L819" s="1395">
        <f t="shared" si="78"/>
        <v>57.658333333333118</v>
      </c>
      <c r="M819" s="1395">
        <f t="shared" si="79"/>
        <v>57</v>
      </c>
      <c r="N819" s="1395">
        <f t="shared" si="80"/>
        <v>5.7</v>
      </c>
      <c r="O819" t="str">
        <f t="shared" si="81"/>
        <v/>
      </c>
    </row>
    <row r="820" spans="9:15" x14ac:dyDescent="0.55000000000000004">
      <c r="I820" s="1394">
        <f t="shared" si="82"/>
        <v>0</v>
      </c>
      <c r="J820" s="1392">
        <f t="shared" si="83"/>
        <v>81.799999999999628</v>
      </c>
      <c r="K820" s="1391">
        <f>(J820*h01_MdeMgmt!$F$8)+1+$Q$126</f>
        <v>5.7716666666666452</v>
      </c>
      <c r="L820" s="1395">
        <f t="shared" si="78"/>
        <v>57.716666666666455</v>
      </c>
      <c r="M820" s="1395">
        <f t="shared" si="79"/>
        <v>57</v>
      </c>
      <c r="N820" s="1395">
        <f t="shared" si="80"/>
        <v>5.7</v>
      </c>
      <c r="O820" t="str">
        <f t="shared" si="81"/>
        <v/>
      </c>
    </row>
    <row r="821" spans="9:15" x14ac:dyDescent="0.55000000000000004">
      <c r="I821" s="1394">
        <f t="shared" si="82"/>
        <v>0</v>
      </c>
      <c r="J821" s="1392">
        <f t="shared" si="83"/>
        <v>81.899999999999622</v>
      </c>
      <c r="K821" s="1391">
        <f>(J821*h01_MdeMgmt!$F$8)+1+$Q$126</f>
        <v>5.7774999999999777</v>
      </c>
      <c r="L821" s="1395">
        <f t="shared" si="78"/>
        <v>57.774999999999778</v>
      </c>
      <c r="M821" s="1395">
        <f t="shared" si="79"/>
        <v>57</v>
      </c>
      <c r="N821" s="1395">
        <f t="shared" si="80"/>
        <v>5.7</v>
      </c>
      <c r="O821" t="str">
        <f t="shared" si="81"/>
        <v/>
      </c>
    </row>
    <row r="822" spans="9:15" x14ac:dyDescent="0.55000000000000004">
      <c r="I822" s="1394">
        <f t="shared" si="82"/>
        <v>0</v>
      </c>
      <c r="J822" s="1392">
        <f t="shared" si="83"/>
        <v>81.999999999999616</v>
      </c>
      <c r="K822" s="1391">
        <f>(J822*h01_MdeMgmt!$F$8)+1+$Q$126</f>
        <v>5.783333333333311</v>
      </c>
      <c r="L822" s="1395">
        <f t="shared" si="78"/>
        <v>57.833333333333108</v>
      </c>
      <c r="M822" s="1395">
        <f t="shared" si="79"/>
        <v>57</v>
      </c>
      <c r="N822" s="1395">
        <f t="shared" si="80"/>
        <v>5.7</v>
      </c>
      <c r="O822" t="str">
        <f t="shared" si="81"/>
        <v/>
      </c>
    </row>
    <row r="823" spans="9:15" x14ac:dyDescent="0.55000000000000004">
      <c r="I823" s="1394">
        <f t="shared" si="82"/>
        <v>0</v>
      </c>
      <c r="J823" s="1392">
        <f t="shared" si="83"/>
        <v>82.099999999999611</v>
      </c>
      <c r="K823" s="1391">
        <f>(J823*h01_MdeMgmt!$F$8)+1+$Q$126</f>
        <v>5.7891666666666444</v>
      </c>
      <c r="L823" s="1395">
        <f t="shared" si="78"/>
        <v>57.891666666666445</v>
      </c>
      <c r="M823" s="1395">
        <f t="shared" si="79"/>
        <v>57</v>
      </c>
      <c r="N823" s="1395">
        <f t="shared" si="80"/>
        <v>5.7</v>
      </c>
      <c r="O823" t="str">
        <f t="shared" si="81"/>
        <v/>
      </c>
    </row>
    <row r="824" spans="9:15" x14ac:dyDescent="0.55000000000000004">
      <c r="I824" s="1394">
        <f t="shared" si="82"/>
        <v>0</v>
      </c>
      <c r="J824" s="1392">
        <f t="shared" si="83"/>
        <v>82.199999999999605</v>
      </c>
      <c r="K824" s="1391">
        <f>(J824*h01_MdeMgmt!$F$8)+1+$Q$126</f>
        <v>5.7949999999999768</v>
      </c>
      <c r="L824" s="1395">
        <f t="shared" si="78"/>
        <v>57.949999999999768</v>
      </c>
      <c r="M824" s="1395">
        <f t="shared" si="79"/>
        <v>57</v>
      </c>
      <c r="N824" s="1395">
        <f t="shared" si="80"/>
        <v>5.7</v>
      </c>
      <c r="O824" t="str">
        <f t="shared" si="81"/>
        <v/>
      </c>
    </row>
    <row r="825" spans="9:15" x14ac:dyDescent="0.55000000000000004">
      <c r="I825" s="1394">
        <f t="shared" si="82"/>
        <v>0</v>
      </c>
      <c r="J825" s="1392">
        <f t="shared" si="83"/>
        <v>82.299999999999599</v>
      </c>
      <c r="K825" s="1391">
        <f>(J825*h01_MdeMgmt!$F$8)+1+$Q$126</f>
        <v>5.8008333333333102</v>
      </c>
      <c r="L825" s="1395">
        <f t="shared" si="78"/>
        <v>58.008333333333098</v>
      </c>
      <c r="M825" s="1395">
        <f t="shared" si="79"/>
        <v>58</v>
      </c>
      <c r="N825" s="1395">
        <f t="shared" si="80"/>
        <v>5.8</v>
      </c>
      <c r="O825" t="str">
        <f t="shared" si="81"/>
        <v/>
      </c>
    </row>
    <row r="826" spans="9:15" x14ac:dyDescent="0.55000000000000004">
      <c r="I826" s="1394">
        <f t="shared" si="82"/>
        <v>0</v>
      </c>
      <c r="J826" s="1392">
        <f t="shared" si="83"/>
        <v>82.399999999999594</v>
      </c>
      <c r="K826" s="1391">
        <f>(J826*h01_MdeMgmt!$F$8)+1+$Q$126</f>
        <v>5.8066666666666427</v>
      </c>
      <c r="L826" s="1395">
        <f t="shared" si="78"/>
        <v>58.066666666666428</v>
      </c>
      <c r="M826" s="1395">
        <f t="shared" si="79"/>
        <v>58</v>
      </c>
      <c r="N826" s="1395">
        <f t="shared" si="80"/>
        <v>5.8</v>
      </c>
      <c r="O826" t="str">
        <f t="shared" si="81"/>
        <v/>
      </c>
    </row>
    <row r="827" spans="9:15" x14ac:dyDescent="0.55000000000000004">
      <c r="I827" s="1394">
        <f t="shared" si="82"/>
        <v>0</v>
      </c>
      <c r="J827" s="1392">
        <f t="shared" si="83"/>
        <v>82.499999999999588</v>
      </c>
      <c r="K827" s="1391">
        <f>(J827*h01_MdeMgmt!$F$8)+1+$Q$126</f>
        <v>5.812499999999976</v>
      </c>
      <c r="L827" s="1395">
        <f t="shared" si="78"/>
        <v>58.124999999999758</v>
      </c>
      <c r="M827" s="1395">
        <f t="shared" si="79"/>
        <v>58</v>
      </c>
      <c r="N827" s="1395">
        <f t="shared" si="80"/>
        <v>5.8</v>
      </c>
      <c r="O827" t="str">
        <f t="shared" si="81"/>
        <v/>
      </c>
    </row>
    <row r="828" spans="9:15" x14ac:dyDescent="0.55000000000000004">
      <c r="I828" s="1394">
        <f t="shared" si="82"/>
        <v>0</v>
      </c>
      <c r="J828" s="1392">
        <f t="shared" si="83"/>
        <v>82.599999999999582</v>
      </c>
      <c r="K828" s="1391">
        <f>(J828*h01_MdeMgmt!$F$8)+1+$Q$126</f>
        <v>5.8183333333333094</v>
      </c>
      <c r="L828" s="1395">
        <f t="shared" si="78"/>
        <v>58.183333333333096</v>
      </c>
      <c r="M828" s="1395">
        <f t="shared" si="79"/>
        <v>58</v>
      </c>
      <c r="N828" s="1395">
        <f t="shared" si="80"/>
        <v>5.8</v>
      </c>
      <c r="O828" t="str">
        <f t="shared" si="81"/>
        <v/>
      </c>
    </row>
    <row r="829" spans="9:15" x14ac:dyDescent="0.55000000000000004">
      <c r="I829" s="1394">
        <f t="shared" si="82"/>
        <v>0</v>
      </c>
      <c r="J829" s="1392">
        <f t="shared" si="83"/>
        <v>82.699999999999577</v>
      </c>
      <c r="K829" s="1391">
        <f>(J829*h01_MdeMgmt!$F$8)+1+$Q$126</f>
        <v>5.8241666666666418</v>
      </c>
      <c r="L829" s="1395">
        <f t="shared" si="78"/>
        <v>58.241666666666418</v>
      </c>
      <c r="M829" s="1395">
        <f t="shared" si="79"/>
        <v>58</v>
      </c>
      <c r="N829" s="1395">
        <f t="shared" si="80"/>
        <v>5.8</v>
      </c>
      <c r="O829" t="str">
        <f t="shared" si="81"/>
        <v/>
      </c>
    </row>
    <row r="830" spans="9:15" x14ac:dyDescent="0.55000000000000004">
      <c r="I830" s="1394">
        <f t="shared" si="82"/>
        <v>0</v>
      </c>
      <c r="J830" s="1392">
        <f t="shared" si="83"/>
        <v>82.799999999999571</v>
      </c>
      <c r="K830" s="1391">
        <f>(J830*h01_MdeMgmt!$F$8)+1+$Q$126</f>
        <v>5.8299999999999752</v>
      </c>
      <c r="L830" s="1395">
        <f t="shared" si="78"/>
        <v>58.299999999999756</v>
      </c>
      <c r="M830" s="1395">
        <f t="shared" si="79"/>
        <v>58</v>
      </c>
      <c r="N830" s="1395">
        <f t="shared" si="80"/>
        <v>5.8</v>
      </c>
      <c r="O830" t="str">
        <f t="shared" si="81"/>
        <v/>
      </c>
    </row>
    <row r="831" spans="9:15" x14ac:dyDescent="0.55000000000000004">
      <c r="I831" s="1394">
        <f t="shared" si="82"/>
        <v>0</v>
      </c>
      <c r="J831" s="1392">
        <f t="shared" si="83"/>
        <v>82.899999999999565</v>
      </c>
      <c r="K831" s="1391">
        <f>(J831*h01_MdeMgmt!$F$8)+1+$Q$126</f>
        <v>5.8358333333333077</v>
      </c>
      <c r="L831" s="1395">
        <f t="shared" si="78"/>
        <v>58.358333333333078</v>
      </c>
      <c r="M831" s="1395">
        <f t="shared" si="79"/>
        <v>58</v>
      </c>
      <c r="N831" s="1395">
        <f t="shared" si="80"/>
        <v>5.8</v>
      </c>
      <c r="O831" t="str">
        <f t="shared" si="81"/>
        <v/>
      </c>
    </row>
    <row r="832" spans="9:15" x14ac:dyDescent="0.55000000000000004">
      <c r="I832" s="1394">
        <f t="shared" si="82"/>
        <v>0</v>
      </c>
      <c r="J832" s="1392">
        <f t="shared" si="83"/>
        <v>82.999999999999559</v>
      </c>
      <c r="K832" s="1391">
        <f>(J832*h01_MdeMgmt!$F$8)+1+$Q$126</f>
        <v>5.841666666666641</v>
      </c>
      <c r="L832" s="1395">
        <f t="shared" si="78"/>
        <v>58.416666666666409</v>
      </c>
      <c r="M832" s="1395">
        <f t="shared" si="79"/>
        <v>58</v>
      </c>
      <c r="N832" s="1395">
        <f t="shared" si="80"/>
        <v>5.8</v>
      </c>
      <c r="O832" t="str">
        <f t="shared" si="81"/>
        <v/>
      </c>
    </row>
    <row r="833" spans="9:15" x14ac:dyDescent="0.55000000000000004">
      <c r="I833" s="1394">
        <f t="shared" si="82"/>
        <v>0</v>
      </c>
      <c r="J833" s="1392">
        <f t="shared" si="83"/>
        <v>83.099999999999554</v>
      </c>
      <c r="K833" s="1391">
        <f>(J833*h01_MdeMgmt!$F$8)+1+$Q$126</f>
        <v>5.8474999999999744</v>
      </c>
      <c r="L833" s="1395">
        <f t="shared" si="78"/>
        <v>58.474999999999746</v>
      </c>
      <c r="M833" s="1395">
        <f t="shared" si="79"/>
        <v>58</v>
      </c>
      <c r="N833" s="1395">
        <f t="shared" si="80"/>
        <v>5.8</v>
      </c>
      <c r="O833" t="str">
        <f t="shared" si="81"/>
        <v/>
      </c>
    </row>
    <row r="834" spans="9:15" x14ac:dyDescent="0.55000000000000004">
      <c r="I834" s="1394">
        <f t="shared" si="82"/>
        <v>0</v>
      </c>
      <c r="J834" s="1392">
        <f t="shared" si="83"/>
        <v>83.199999999999548</v>
      </c>
      <c r="K834" s="1391">
        <f>(J834*h01_MdeMgmt!$F$8)+1+$Q$126</f>
        <v>5.8533333333333069</v>
      </c>
      <c r="L834" s="1395">
        <f t="shared" si="78"/>
        <v>58.533333333333069</v>
      </c>
      <c r="M834" s="1395">
        <f t="shared" si="79"/>
        <v>58</v>
      </c>
      <c r="N834" s="1395">
        <f t="shared" si="80"/>
        <v>5.8</v>
      </c>
      <c r="O834" t="str">
        <f t="shared" si="81"/>
        <v/>
      </c>
    </row>
    <row r="835" spans="9:15" x14ac:dyDescent="0.55000000000000004">
      <c r="I835" s="1394">
        <f t="shared" si="82"/>
        <v>0</v>
      </c>
      <c r="J835" s="1392">
        <f t="shared" si="83"/>
        <v>83.299999999999542</v>
      </c>
      <c r="K835" s="1391">
        <f>(J835*h01_MdeMgmt!$F$8)+1+$Q$126</f>
        <v>5.8591666666666402</v>
      </c>
      <c r="L835" s="1395">
        <f t="shared" ref="L835:L898" si="84">K835*10</f>
        <v>58.591666666666399</v>
      </c>
      <c r="M835" s="1395">
        <f t="shared" ref="M835:M898" si="85">INT(L835)</f>
        <v>58</v>
      </c>
      <c r="N835" s="1395">
        <f t="shared" ref="N835:N898" si="86">M835/10</f>
        <v>5.8</v>
      </c>
      <c r="O835" t="str">
        <f t="shared" ref="O835:O898" si="87">IF(INT(N835)=N835,N835,"")</f>
        <v/>
      </c>
    </row>
    <row r="836" spans="9:15" x14ac:dyDescent="0.55000000000000004">
      <c r="I836" s="1394">
        <f t="shared" ref="I836:I899" si="88">INT(H836)</f>
        <v>0</v>
      </c>
      <c r="J836" s="1392">
        <f t="shared" si="83"/>
        <v>83.399999999999537</v>
      </c>
      <c r="K836" s="1391">
        <f>(J836*h01_MdeMgmt!$F$8)+1+$Q$126</f>
        <v>5.8649999999999727</v>
      </c>
      <c r="L836" s="1395">
        <f t="shared" si="84"/>
        <v>58.649999999999729</v>
      </c>
      <c r="M836" s="1395">
        <f t="shared" si="85"/>
        <v>58</v>
      </c>
      <c r="N836" s="1395">
        <f t="shared" si="86"/>
        <v>5.8</v>
      </c>
      <c r="O836" t="str">
        <f t="shared" si="87"/>
        <v/>
      </c>
    </row>
    <row r="837" spans="9:15" x14ac:dyDescent="0.55000000000000004">
      <c r="I837" s="1394">
        <f t="shared" si="88"/>
        <v>0</v>
      </c>
      <c r="J837" s="1392">
        <f t="shared" si="83"/>
        <v>83.499999999999531</v>
      </c>
      <c r="K837" s="1391">
        <f>(J837*h01_MdeMgmt!$F$8)+1+$Q$126</f>
        <v>5.870833333333306</v>
      </c>
      <c r="L837" s="1395">
        <f t="shared" si="84"/>
        <v>58.708333333333059</v>
      </c>
      <c r="M837" s="1395">
        <f t="shared" si="85"/>
        <v>58</v>
      </c>
      <c r="N837" s="1395">
        <f t="shared" si="86"/>
        <v>5.8</v>
      </c>
      <c r="O837" t="str">
        <f t="shared" si="87"/>
        <v/>
      </c>
    </row>
    <row r="838" spans="9:15" x14ac:dyDescent="0.55000000000000004">
      <c r="I838" s="1394">
        <f t="shared" si="88"/>
        <v>0</v>
      </c>
      <c r="J838" s="1392">
        <f t="shared" si="83"/>
        <v>83.599999999999525</v>
      </c>
      <c r="K838" s="1391">
        <f>(J838*h01_MdeMgmt!$F$8)+1+$Q$126</f>
        <v>5.8766666666666394</v>
      </c>
      <c r="L838" s="1395">
        <f t="shared" si="84"/>
        <v>58.766666666666396</v>
      </c>
      <c r="M838" s="1395">
        <f t="shared" si="85"/>
        <v>58</v>
      </c>
      <c r="N838" s="1395">
        <f t="shared" si="86"/>
        <v>5.8</v>
      </c>
      <c r="O838" t="str">
        <f t="shared" si="87"/>
        <v/>
      </c>
    </row>
    <row r="839" spans="9:15" x14ac:dyDescent="0.55000000000000004">
      <c r="I839" s="1394">
        <f t="shared" si="88"/>
        <v>0</v>
      </c>
      <c r="J839" s="1392">
        <f t="shared" si="83"/>
        <v>83.69999999999952</v>
      </c>
      <c r="K839" s="1391">
        <f>(J839*h01_MdeMgmt!$F$8)+1+$Q$126</f>
        <v>5.8824999999999719</v>
      </c>
      <c r="L839" s="1395">
        <f t="shared" si="84"/>
        <v>58.824999999999719</v>
      </c>
      <c r="M839" s="1395">
        <f t="shared" si="85"/>
        <v>58</v>
      </c>
      <c r="N839" s="1395">
        <f t="shared" si="86"/>
        <v>5.8</v>
      </c>
      <c r="O839" t="str">
        <f t="shared" si="87"/>
        <v/>
      </c>
    </row>
    <row r="840" spans="9:15" x14ac:dyDescent="0.55000000000000004">
      <c r="I840" s="1394">
        <f t="shared" si="88"/>
        <v>0</v>
      </c>
      <c r="J840" s="1392">
        <f t="shared" si="83"/>
        <v>83.799999999999514</v>
      </c>
      <c r="K840" s="1391">
        <f>(J840*h01_MdeMgmt!$F$8)+1+$Q$126</f>
        <v>5.8883333333333052</v>
      </c>
      <c r="L840" s="1395">
        <f t="shared" si="84"/>
        <v>58.883333333333056</v>
      </c>
      <c r="M840" s="1395">
        <f t="shared" si="85"/>
        <v>58</v>
      </c>
      <c r="N840" s="1395">
        <f t="shared" si="86"/>
        <v>5.8</v>
      </c>
      <c r="O840" t="str">
        <f t="shared" si="87"/>
        <v/>
      </c>
    </row>
    <row r="841" spans="9:15" x14ac:dyDescent="0.55000000000000004">
      <c r="I841" s="1394">
        <f t="shared" si="88"/>
        <v>0</v>
      </c>
      <c r="J841" s="1392">
        <f t="shared" si="83"/>
        <v>83.899999999999508</v>
      </c>
      <c r="K841" s="1391">
        <f>(J841*h01_MdeMgmt!$F$8)+1+$Q$126</f>
        <v>5.8941666666666377</v>
      </c>
      <c r="L841" s="1395">
        <f t="shared" si="84"/>
        <v>58.941666666666379</v>
      </c>
      <c r="M841" s="1395">
        <f t="shared" si="85"/>
        <v>58</v>
      </c>
      <c r="N841" s="1395">
        <f t="shared" si="86"/>
        <v>5.8</v>
      </c>
      <c r="O841" t="str">
        <f t="shared" si="87"/>
        <v/>
      </c>
    </row>
    <row r="842" spans="9:15" x14ac:dyDescent="0.55000000000000004">
      <c r="I842" s="1394">
        <f t="shared" si="88"/>
        <v>0</v>
      </c>
      <c r="J842" s="1392">
        <f t="shared" si="83"/>
        <v>83.999999999999503</v>
      </c>
      <c r="K842" s="1391">
        <f>(J842*h01_MdeMgmt!$F$8)+1+$Q$126</f>
        <v>5.899999999999971</v>
      </c>
      <c r="L842" s="1395">
        <f t="shared" si="84"/>
        <v>58.999999999999709</v>
      </c>
      <c r="M842" s="1395">
        <f t="shared" si="85"/>
        <v>58</v>
      </c>
      <c r="N842" s="1395">
        <f t="shared" si="86"/>
        <v>5.8</v>
      </c>
      <c r="O842" t="str">
        <f t="shared" si="87"/>
        <v/>
      </c>
    </row>
    <row r="843" spans="9:15" x14ac:dyDescent="0.55000000000000004">
      <c r="I843" s="1394">
        <f t="shared" si="88"/>
        <v>0</v>
      </c>
      <c r="J843" s="1392">
        <f t="shared" si="83"/>
        <v>84.099999999999497</v>
      </c>
      <c r="K843" s="1391">
        <f>(J843*h01_MdeMgmt!$F$8)+1+$Q$126</f>
        <v>5.9058333333333044</v>
      </c>
      <c r="L843" s="1395">
        <f t="shared" si="84"/>
        <v>59.058333333333046</v>
      </c>
      <c r="M843" s="1395">
        <f t="shared" si="85"/>
        <v>59</v>
      </c>
      <c r="N843" s="1395">
        <f t="shared" si="86"/>
        <v>5.9</v>
      </c>
      <c r="O843" t="str">
        <f t="shared" si="87"/>
        <v/>
      </c>
    </row>
    <row r="844" spans="9:15" x14ac:dyDescent="0.55000000000000004">
      <c r="I844" s="1394">
        <f t="shared" si="88"/>
        <v>0</v>
      </c>
      <c r="J844" s="1392">
        <f t="shared" si="83"/>
        <v>84.199999999999491</v>
      </c>
      <c r="K844" s="1391">
        <f>(J844*h01_MdeMgmt!$F$8)+1+$Q$126</f>
        <v>5.9116666666666369</v>
      </c>
      <c r="L844" s="1395">
        <f t="shared" si="84"/>
        <v>59.116666666666369</v>
      </c>
      <c r="M844" s="1395">
        <f t="shared" si="85"/>
        <v>59</v>
      </c>
      <c r="N844" s="1395">
        <f t="shared" si="86"/>
        <v>5.9</v>
      </c>
      <c r="O844" t="str">
        <f t="shared" si="87"/>
        <v/>
      </c>
    </row>
    <row r="845" spans="9:15" x14ac:dyDescent="0.55000000000000004">
      <c r="I845" s="1394">
        <f t="shared" si="88"/>
        <v>0</v>
      </c>
      <c r="J845" s="1392">
        <f t="shared" si="83"/>
        <v>84.299999999999486</v>
      </c>
      <c r="K845" s="1391">
        <f>(J845*h01_MdeMgmt!$F$8)+1+$Q$126</f>
        <v>5.9174999999999702</v>
      </c>
      <c r="L845" s="1395">
        <f t="shared" si="84"/>
        <v>59.174999999999699</v>
      </c>
      <c r="M845" s="1395">
        <f t="shared" si="85"/>
        <v>59</v>
      </c>
      <c r="N845" s="1395">
        <f t="shared" si="86"/>
        <v>5.9</v>
      </c>
      <c r="O845" t="str">
        <f t="shared" si="87"/>
        <v/>
      </c>
    </row>
    <row r="846" spans="9:15" x14ac:dyDescent="0.55000000000000004">
      <c r="I846" s="1394">
        <f t="shared" si="88"/>
        <v>0</v>
      </c>
      <c r="J846" s="1392">
        <f t="shared" si="83"/>
        <v>84.39999999999948</v>
      </c>
      <c r="K846" s="1391">
        <f>(J846*h01_MdeMgmt!$F$8)+1+$Q$126</f>
        <v>5.9233333333333027</v>
      </c>
      <c r="L846" s="1395">
        <f t="shared" si="84"/>
        <v>59.233333333333029</v>
      </c>
      <c r="M846" s="1395">
        <f t="shared" si="85"/>
        <v>59</v>
      </c>
      <c r="N846" s="1395">
        <f t="shared" si="86"/>
        <v>5.9</v>
      </c>
      <c r="O846" t="str">
        <f t="shared" si="87"/>
        <v/>
      </c>
    </row>
    <row r="847" spans="9:15" x14ac:dyDescent="0.55000000000000004">
      <c r="I847" s="1394">
        <f t="shared" si="88"/>
        <v>0</v>
      </c>
      <c r="J847" s="1392">
        <f t="shared" si="83"/>
        <v>84.499999999999474</v>
      </c>
      <c r="K847" s="1391">
        <f>(J847*h01_MdeMgmt!$F$8)+1+$Q$126</f>
        <v>5.9291666666666361</v>
      </c>
      <c r="L847" s="1395">
        <f t="shared" si="84"/>
        <v>59.291666666666359</v>
      </c>
      <c r="M847" s="1395">
        <f t="shared" si="85"/>
        <v>59</v>
      </c>
      <c r="N847" s="1395">
        <f t="shared" si="86"/>
        <v>5.9</v>
      </c>
      <c r="O847" t="str">
        <f t="shared" si="87"/>
        <v/>
      </c>
    </row>
    <row r="848" spans="9:15" x14ac:dyDescent="0.55000000000000004">
      <c r="I848" s="1394">
        <f t="shared" si="88"/>
        <v>0</v>
      </c>
      <c r="J848" s="1392">
        <f t="shared" si="83"/>
        <v>84.599999999999469</v>
      </c>
      <c r="K848" s="1391">
        <f>(J848*h01_MdeMgmt!$F$8)+1+$Q$126</f>
        <v>5.9349999999999694</v>
      </c>
      <c r="L848" s="1395">
        <f t="shared" si="84"/>
        <v>59.349999999999696</v>
      </c>
      <c r="M848" s="1395">
        <f t="shared" si="85"/>
        <v>59</v>
      </c>
      <c r="N848" s="1395">
        <f t="shared" si="86"/>
        <v>5.9</v>
      </c>
      <c r="O848" t="str">
        <f t="shared" si="87"/>
        <v/>
      </c>
    </row>
    <row r="849" spans="9:15" x14ac:dyDescent="0.55000000000000004">
      <c r="I849" s="1394">
        <f t="shared" si="88"/>
        <v>0</v>
      </c>
      <c r="J849" s="1392">
        <f t="shared" si="83"/>
        <v>84.699999999999463</v>
      </c>
      <c r="K849" s="1391">
        <f>(J849*h01_MdeMgmt!$F$8)+1+$Q$126</f>
        <v>5.9408333333333019</v>
      </c>
      <c r="L849" s="1395">
        <f t="shared" si="84"/>
        <v>59.408333333333019</v>
      </c>
      <c r="M849" s="1395">
        <f t="shared" si="85"/>
        <v>59</v>
      </c>
      <c r="N849" s="1395">
        <f t="shared" si="86"/>
        <v>5.9</v>
      </c>
      <c r="O849" t="str">
        <f t="shared" si="87"/>
        <v/>
      </c>
    </row>
    <row r="850" spans="9:15" x14ac:dyDescent="0.55000000000000004">
      <c r="I850" s="1394">
        <f t="shared" si="88"/>
        <v>0</v>
      </c>
      <c r="J850" s="1392">
        <f t="shared" si="83"/>
        <v>84.799999999999457</v>
      </c>
      <c r="K850" s="1391">
        <f>(J850*h01_MdeMgmt!$F$8)+1+$Q$126</f>
        <v>5.9466666666666352</v>
      </c>
      <c r="L850" s="1395">
        <f t="shared" si="84"/>
        <v>59.466666666666356</v>
      </c>
      <c r="M850" s="1395">
        <f t="shared" si="85"/>
        <v>59</v>
      </c>
      <c r="N850" s="1395">
        <f t="shared" si="86"/>
        <v>5.9</v>
      </c>
      <c r="O850" t="str">
        <f t="shared" si="87"/>
        <v/>
      </c>
    </row>
    <row r="851" spans="9:15" x14ac:dyDescent="0.55000000000000004">
      <c r="I851" s="1394">
        <f t="shared" si="88"/>
        <v>0</v>
      </c>
      <c r="J851" s="1392">
        <f t="shared" si="83"/>
        <v>84.899999999999451</v>
      </c>
      <c r="K851" s="1391">
        <f>(J851*h01_MdeMgmt!$F$8)+1+$Q$126</f>
        <v>5.9524999999999677</v>
      </c>
      <c r="L851" s="1395">
        <f t="shared" si="84"/>
        <v>59.524999999999679</v>
      </c>
      <c r="M851" s="1395">
        <f t="shared" si="85"/>
        <v>59</v>
      </c>
      <c r="N851" s="1395">
        <f t="shared" si="86"/>
        <v>5.9</v>
      </c>
      <c r="O851" t="str">
        <f t="shared" si="87"/>
        <v/>
      </c>
    </row>
    <row r="852" spans="9:15" x14ac:dyDescent="0.55000000000000004">
      <c r="I852" s="1394">
        <f t="shared" si="88"/>
        <v>0</v>
      </c>
      <c r="J852" s="1392">
        <f t="shared" si="83"/>
        <v>84.999999999999446</v>
      </c>
      <c r="K852" s="1391">
        <f>(J852*h01_MdeMgmt!$F$8)+1+$Q$126</f>
        <v>5.9583333333333011</v>
      </c>
      <c r="L852" s="1395">
        <f t="shared" si="84"/>
        <v>59.583333333333009</v>
      </c>
      <c r="M852" s="1395">
        <f t="shared" si="85"/>
        <v>59</v>
      </c>
      <c r="N852" s="1395">
        <f t="shared" si="86"/>
        <v>5.9</v>
      </c>
      <c r="O852" t="str">
        <f t="shared" si="87"/>
        <v/>
      </c>
    </row>
    <row r="853" spans="9:15" x14ac:dyDescent="0.55000000000000004">
      <c r="I853" s="1394">
        <f t="shared" si="88"/>
        <v>0</v>
      </c>
      <c r="J853" s="1392">
        <f t="shared" si="83"/>
        <v>85.09999999999944</v>
      </c>
      <c r="K853" s="1391">
        <f>(J853*h01_MdeMgmt!$F$8)+1+$Q$126</f>
        <v>5.9641666666666344</v>
      </c>
      <c r="L853" s="1395">
        <f t="shared" si="84"/>
        <v>59.641666666666346</v>
      </c>
      <c r="M853" s="1395">
        <f t="shared" si="85"/>
        <v>59</v>
      </c>
      <c r="N853" s="1395">
        <f t="shared" si="86"/>
        <v>5.9</v>
      </c>
      <c r="O853" t="str">
        <f t="shared" si="87"/>
        <v/>
      </c>
    </row>
    <row r="854" spans="9:15" x14ac:dyDescent="0.55000000000000004">
      <c r="I854" s="1394">
        <f t="shared" si="88"/>
        <v>0</v>
      </c>
      <c r="J854" s="1392">
        <f t="shared" si="83"/>
        <v>85.199999999999434</v>
      </c>
      <c r="K854" s="1391">
        <f>(J854*h01_MdeMgmt!$F$8)+1+$Q$126</f>
        <v>5.9699999999999669</v>
      </c>
      <c r="L854" s="1395">
        <f t="shared" si="84"/>
        <v>59.699999999999669</v>
      </c>
      <c r="M854" s="1395">
        <f t="shared" si="85"/>
        <v>59</v>
      </c>
      <c r="N854" s="1395">
        <f t="shared" si="86"/>
        <v>5.9</v>
      </c>
      <c r="O854" t="str">
        <f t="shared" si="87"/>
        <v/>
      </c>
    </row>
    <row r="855" spans="9:15" x14ac:dyDescent="0.55000000000000004">
      <c r="I855" s="1394">
        <f t="shared" si="88"/>
        <v>0</v>
      </c>
      <c r="J855" s="1392">
        <f t="shared" si="83"/>
        <v>85.299999999999429</v>
      </c>
      <c r="K855" s="1391">
        <f>(J855*h01_MdeMgmt!$F$8)+1+$Q$126</f>
        <v>5.9758333333333002</v>
      </c>
      <c r="L855" s="1395">
        <f t="shared" si="84"/>
        <v>59.758333333332999</v>
      </c>
      <c r="M855" s="1395">
        <f t="shared" si="85"/>
        <v>59</v>
      </c>
      <c r="N855" s="1395">
        <f t="shared" si="86"/>
        <v>5.9</v>
      </c>
      <c r="O855" t="str">
        <f t="shared" si="87"/>
        <v/>
      </c>
    </row>
    <row r="856" spans="9:15" x14ac:dyDescent="0.55000000000000004">
      <c r="I856" s="1394">
        <f t="shared" si="88"/>
        <v>0</v>
      </c>
      <c r="J856" s="1392">
        <f t="shared" si="83"/>
        <v>85.399999999999423</v>
      </c>
      <c r="K856" s="1391">
        <f>(J856*h01_MdeMgmt!$F$8)+1+$Q$126</f>
        <v>5.9816666666666327</v>
      </c>
      <c r="L856" s="1395">
        <f t="shared" si="84"/>
        <v>59.816666666666329</v>
      </c>
      <c r="M856" s="1395">
        <f t="shared" si="85"/>
        <v>59</v>
      </c>
      <c r="N856" s="1395">
        <f t="shared" si="86"/>
        <v>5.9</v>
      </c>
      <c r="O856" t="str">
        <f t="shared" si="87"/>
        <v/>
      </c>
    </row>
    <row r="857" spans="9:15" x14ac:dyDescent="0.55000000000000004">
      <c r="I857" s="1394">
        <f t="shared" si="88"/>
        <v>0</v>
      </c>
      <c r="J857" s="1392">
        <f t="shared" si="83"/>
        <v>85.499999999999417</v>
      </c>
      <c r="K857" s="1391">
        <f>(J857*h01_MdeMgmt!$F$8)+1+$Q$126</f>
        <v>5.9874999999999661</v>
      </c>
      <c r="L857" s="1395">
        <f t="shared" si="84"/>
        <v>59.874999999999659</v>
      </c>
      <c r="M857" s="1395">
        <f t="shared" si="85"/>
        <v>59</v>
      </c>
      <c r="N857" s="1395">
        <f t="shared" si="86"/>
        <v>5.9</v>
      </c>
      <c r="O857" t="str">
        <f t="shared" si="87"/>
        <v/>
      </c>
    </row>
    <row r="858" spans="9:15" x14ac:dyDescent="0.55000000000000004">
      <c r="I858" s="1394">
        <f t="shared" si="88"/>
        <v>0</v>
      </c>
      <c r="J858" s="1392">
        <f t="shared" si="83"/>
        <v>85.599999999999412</v>
      </c>
      <c r="K858" s="1391">
        <f>(J858*h01_MdeMgmt!$F$8)+1+$Q$126</f>
        <v>5.9933333333332994</v>
      </c>
      <c r="L858" s="1395">
        <f t="shared" si="84"/>
        <v>59.933333333332996</v>
      </c>
      <c r="M858" s="1395">
        <f t="shared" si="85"/>
        <v>59</v>
      </c>
      <c r="N858" s="1395">
        <f t="shared" si="86"/>
        <v>5.9</v>
      </c>
      <c r="O858" t="str">
        <f t="shared" si="87"/>
        <v/>
      </c>
    </row>
    <row r="859" spans="9:15" x14ac:dyDescent="0.55000000000000004">
      <c r="I859" s="1394">
        <f t="shared" si="88"/>
        <v>0</v>
      </c>
      <c r="J859" s="1392">
        <f t="shared" si="83"/>
        <v>85.699999999999406</v>
      </c>
      <c r="K859" s="1391">
        <f>(J859*h01_MdeMgmt!$F$8)+1+$Q$126</f>
        <v>5.9991666666666319</v>
      </c>
      <c r="L859" s="1395">
        <f t="shared" si="84"/>
        <v>59.991666666666319</v>
      </c>
      <c r="M859" s="1395">
        <f t="shared" si="85"/>
        <v>59</v>
      </c>
      <c r="N859" s="1395">
        <f t="shared" si="86"/>
        <v>5.9</v>
      </c>
      <c r="O859" t="str">
        <f t="shared" si="87"/>
        <v/>
      </c>
    </row>
    <row r="860" spans="9:15" x14ac:dyDescent="0.55000000000000004">
      <c r="I860" s="1394">
        <f t="shared" si="88"/>
        <v>0</v>
      </c>
      <c r="J860" s="1392">
        <f t="shared" si="83"/>
        <v>85.7999999999994</v>
      </c>
      <c r="K860" s="1391">
        <f>(J860*h01_MdeMgmt!$F$8)+1+$Q$126</f>
        <v>6.0049999999999653</v>
      </c>
      <c r="L860" s="1395">
        <f t="shared" si="84"/>
        <v>60.049999999999656</v>
      </c>
      <c r="M860" s="1395">
        <f t="shared" si="85"/>
        <v>60</v>
      </c>
      <c r="N860" s="1395">
        <f t="shared" si="86"/>
        <v>6</v>
      </c>
      <c r="O860">
        <f t="shared" si="87"/>
        <v>6</v>
      </c>
    </row>
    <row r="861" spans="9:15" x14ac:dyDescent="0.55000000000000004">
      <c r="I861" s="1394">
        <f t="shared" si="88"/>
        <v>0</v>
      </c>
      <c r="J861" s="1392">
        <f t="shared" si="83"/>
        <v>85.899999999999395</v>
      </c>
      <c r="K861" s="1391">
        <f>(J861*h01_MdeMgmt!$F$8)+1+$Q$126</f>
        <v>6.0108333333332977</v>
      </c>
      <c r="L861" s="1395">
        <f t="shared" si="84"/>
        <v>60.108333333332979</v>
      </c>
      <c r="M861" s="1395">
        <f t="shared" si="85"/>
        <v>60</v>
      </c>
      <c r="N861" s="1395">
        <f t="shared" si="86"/>
        <v>6</v>
      </c>
      <c r="O861">
        <f t="shared" si="87"/>
        <v>6</v>
      </c>
    </row>
    <row r="862" spans="9:15" x14ac:dyDescent="0.55000000000000004">
      <c r="I862" s="1394">
        <f t="shared" si="88"/>
        <v>0</v>
      </c>
      <c r="J862" s="1392">
        <f t="shared" si="83"/>
        <v>85.999999999999389</v>
      </c>
      <c r="K862" s="1391">
        <f>(J862*h01_MdeMgmt!$F$8)+1+$Q$126</f>
        <v>6.0166666666666311</v>
      </c>
      <c r="L862" s="1395">
        <f t="shared" si="84"/>
        <v>60.166666666666309</v>
      </c>
      <c r="M862" s="1395">
        <f t="shared" si="85"/>
        <v>60</v>
      </c>
      <c r="N862" s="1395">
        <f t="shared" si="86"/>
        <v>6</v>
      </c>
      <c r="O862">
        <f t="shared" si="87"/>
        <v>6</v>
      </c>
    </row>
    <row r="863" spans="9:15" x14ac:dyDescent="0.55000000000000004">
      <c r="I863" s="1394">
        <f t="shared" si="88"/>
        <v>0</v>
      </c>
      <c r="J863" s="1392">
        <f t="shared" si="83"/>
        <v>86.099999999999383</v>
      </c>
      <c r="K863" s="1391">
        <f>(J863*h01_MdeMgmt!$F$8)+1+$Q$126</f>
        <v>6.0224999999999644</v>
      </c>
      <c r="L863" s="1395">
        <f t="shared" si="84"/>
        <v>60.224999999999646</v>
      </c>
      <c r="M863" s="1395">
        <f t="shared" si="85"/>
        <v>60</v>
      </c>
      <c r="N863" s="1395">
        <f t="shared" si="86"/>
        <v>6</v>
      </c>
      <c r="O863">
        <f t="shared" si="87"/>
        <v>6</v>
      </c>
    </row>
    <row r="864" spans="9:15" x14ac:dyDescent="0.55000000000000004">
      <c r="I864" s="1394">
        <f t="shared" si="88"/>
        <v>0</v>
      </c>
      <c r="J864" s="1392">
        <f t="shared" si="83"/>
        <v>86.199999999999378</v>
      </c>
      <c r="K864" s="1391">
        <f>(J864*h01_MdeMgmt!$F$8)+1+$Q$126</f>
        <v>6.0283333333332969</v>
      </c>
      <c r="L864" s="1395">
        <f t="shared" si="84"/>
        <v>60.283333333332969</v>
      </c>
      <c r="M864" s="1395">
        <f t="shared" si="85"/>
        <v>60</v>
      </c>
      <c r="N864" s="1395">
        <f t="shared" si="86"/>
        <v>6</v>
      </c>
      <c r="O864">
        <f t="shared" si="87"/>
        <v>6</v>
      </c>
    </row>
    <row r="865" spans="9:15" x14ac:dyDescent="0.55000000000000004">
      <c r="I865" s="1394">
        <f t="shared" si="88"/>
        <v>0</v>
      </c>
      <c r="J865" s="1392">
        <f t="shared" si="83"/>
        <v>86.299999999999372</v>
      </c>
      <c r="K865" s="1391">
        <f>(J865*h01_MdeMgmt!$F$8)+1+$Q$126</f>
        <v>6.0341666666666303</v>
      </c>
      <c r="L865" s="1395">
        <f t="shared" si="84"/>
        <v>60.341666666666299</v>
      </c>
      <c r="M865" s="1395">
        <f t="shared" si="85"/>
        <v>60</v>
      </c>
      <c r="N865" s="1395">
        <f t="shared" si="86"/>
        <v>6</v>
      </c>
      <c r="O865">
        <f t="shared" si="87"/>
        <v>6</v>
      </c>
    </row>
    <row r="866" spans="9:15" x14ac:dyDescent="0.55000000000000004">
      <c r="I866" s="1394">
        <f t="shared" si="88"/>
        <v>0</v>
      </c>
      <c r="J866" s="1392">
        <f t="shared" si="83"/>
        <v>86.399999999999366</v>
      </c>
      <c r="K866" s="1391">
        <f>(J866*h01_MdeMgmt!$F$8)+1+$Q$126</f>
        <v>6.0399999999999627</v>
      </c>
      <c r="L866" s="1395">
        <f t="shared" si="84"/>
        <v>60.399999999999629</v>
      </c>
      <c r="M866" s="1395">
        <f t="shared" si="85"/>
        <v>60</v>
      </c>
      <c r="N866" s="1395">
        <f t="shared" si="86"/>
        <v>6</v>
      </c>
      <c r="O866">
        <f t="shared" si="87"/>
        <v>6</v>
      </c>
    </row>
    <row r="867" spans="9:15" x14ac:dyDescent="0.55000000000000004">
      <c r="I867" s="1394">
        <f t="shared" si="88"/>
        <v>0</v>
      </c>
      <c r="J867" s="1392">
        <f t="shared" si="83"/>
        <v>86.499999999999361</v>
      </c>
      <c r="K867" s="1391">
        <f>(J867*h01_MdeMgmt!$F$8)+1+$Q$126</f>
        <v>6.0458333333332961</v>
      </c>
      <c r="L867" s="1395">
        <f t="shared" si="84"/>
        <v>60.458333333332959</v>
      </c>
      <c r="M867" s="1395">
        <f t="shared" si="85"/>
        <v>60</v>
      </c>
      <c r="N867" s="1395">
        <f t="shared" si="86"/>
        <v>6</v>
      </c>
      <c r="O867">
        <f t="shared" si="87"/>
        <v>6</v>
      </c>
    </row>
    <row r="868" spans="9:15" x14ac:dyDescent="0.55000000000000004">
      <c r="I868" s="1394">
        <f t="shared" si="88"/>
        <v>0</v>
      </c>
      <c r="J868" s="1392">
        <f t="shared" si="83"/>
        <v>86.599999999999355</v>
      </c>
      <c r="K868" s="1391">
        <f>(J868*h01_MdeMgmt!$F$8)+1+$Q$126</f>
        <v>6.0516666666666294</v>
      </c>
      <c r="L868" s="1395">
        <f t="shared" si="84"/>
        <v>60.516666666666296</v>
      </c>
      <c r="M868" s="1395">
        <f t="shared" si="85"/>
        <v>60</v>
      </c>
      <c r="N868" s="1395">
        <f t="shared" si="86"/>
        <v>6</v>
      </c>
      <c r="O868">
        <f t="shared" si="87"/>
        <v>6</v>
      </c>
    </row>
    <row r="869" spans="9:15" x14ac:dyDescent="0.55000000000000004">
      <c r="I869" s="1394">
        <f t="shared" si="88"/>
        <v>0</v>
      </c>
      <c r="J869" s="1392">
        <f t="shared" si="83"/>
        <v>86.699999999999349</v>
      </c>
      <c r="K869" s="1391">
        <f>(J869*h01_MdeMgmt!$F$8)+1+$Q$126</f>
        <v>6.0574999999999619</v>
      </c>
      <c r="L869" s="1395">
        <f t="shared" si="84"/>
        <v>60.574999999999619</v>
      </c>
      <c r="M869" s="1395">
        <f t="shared" si="85"/>
        <v>60</v>
      </c>
      <c r="N869" s="1395">
        <f t="shared" si="86"/>
        <v>6</v>
      </c>
      <c r="O869">
        <f t="shared" si="87"/>
        <v>6</v>
      </c>
    </row>
    <row r="870" spans="9:15" x14ac:dyDescent="0.55000000000000004">
      <c r="I870" s="1394">
        <f t="shared" si="88"/>
        <v>0</v>
      </c>
      <c r="J870" s="1392">
        <f t="shared" si="83"/>
        <v>86.799999999999343</v>
      </c>
      <c r="K870" s="1391">
        <f>(J870*h01_MdeMgmt!$F$8)+1+$Q$126</f>
        <v>6.0633333333332953</v>
      </c>
      <c r="L870" s="1395">
        <f t="shared" si="84"/>
        <v>60.633333333332956</v>
      </c>
      <c r="M870" s="1395">
        <f t="shared" si="85"/>
        <v>60</v>
      </c>
      <c r="N870" s="1395">
        <f t="shared" si="86"/>
        <v>6</v>
      </c>
      <c r="O870">
        <f t="shared" si="87"/>
        <v>6</v>
      </c>
    </row>
    <row r="871" spans="9:15" x14ac:dyDescent="0.55000000000000004">
      <c r="I871" s="1394">
        <f t="shared" si="88"/>
        <v>0</v>
      </c>
      <c r="J871" s="1392">
        <f t="shared" si="83"/>
        <v>86.899999999999338</v>
      </c>
      <c r="K871" s="1391">
        <f>(J871*h01_MdeMgmt!$F$8)+1+$Q$126</f>
        <v>6.0691666666666277</v>
      </c>
      <c r="L871" s="1395">
        <f t="shared" si="84"/>
        <v>60.691666666666279</v>
      </c>
      <c r="M871" s="1395">
        <f t="shared" si="85"/>
        <v>60</v>
      </c>
      <c r="N871" s="1395">
        <f t="shared" si="86"/>
        <v>6</v>
      </c>
      <c r="O871">
        <f t="shared" si="87"/>
        <v>6</v>
      </c>
    </row>
    <row r="872" spans="9:15" x14ac:dyDescent="0.55000000000000004">
      <c r="I872" s="1394">
        <f t="shared" si="88"/>
        <v>0</v>
      </c>
      <c r="J872" s="1392">
        <f t="shared" si="83"/>
        <v>86.999999999999332</v>
      </c>
      <c r="K872" s="1391">
        <f>(J872*h01_MdeMgmt!$F$8)+1+$Q$126</f>
        <v>6.0749999999999611</v>
      </c>
      <c r="L872" s="1395">
        <f t="shared" si="84"/>
        <v>60.749999999999609</v>
      </c>
      <c r="M872" s="1395">
        <f t="shared" si="85"/>
        <v>60</v>
      </c>
      <c r="N872" s="1395">
        <f t="shared" si="86"/>
        <v>6</v>
      </c>
      <c r="O872">
        <f t="shared" si="87"/>
        <v>6</v>
      </c>
    </row>
    <row r="873" spans="9:15" x14ac:dyDescent="0.55000000000000004">
      <c r="I873" s="1394">
        <f t="shared" si="88"/>
        <v>0</v>
      </c>
      <c r="J873" s="1392">
        <f t="shared" si="83"/>
        <v>87.099999999999326</v>
      </c>
      <c r="K873" s="1391">
        <f>(J873*h01_MdeMgmt!$F$8)+1+$Q$126</f>
        <v>6.0808333333332945</v>
      </c>
      <c r="L873" s="1395">
        <f t="shared" si="84"/>
        <v>60.808333333332946</v>
      </c>
      <c r="M873" s="1395">
        <f t="shared" si="85"/>
        <v>60</v>
      </c>
      <c r="N873" s="1395">
        <f t="shared" si="86"/>
        <v>6</v>
      </c>
      <c r="O873">
        <f t="shared" si="87"/>
        <v>6</v>
      </c>
    </row>
    <row r="874" spans="9:15" x14ac:dyDescent="0.55000000000000004">
      <c r="I874" s="1394">
        <f t="shared" si="88"/>
        <v>0</v>
      </c>
      <c r="J874" s="1392">
        <f t="shared" ref="J874:J937" si="89">J873+$J$3</f>
        <v>87.199999999999321</v>
      </c>
      <c r="K874" s="1391">
        <f>(J874*h01_MdeMgmt!$F$8)+1+$Q$126</f>
        <v>6.0866666666666269</v>
      </c>
      <c r="L874" s="1395">
        <f t="shared" si="84"/>
        <v>60.866666666666269</v>
      </c>
      <c r="M874" s="1395">
        <f t="shared" si="85"/>
        <v>60</v>
      </c>
      <c r="N874" s="1395">
        <f t="shared" si="86"/>
        <v>6</v>
      </c>
      <c r="O874">
        <f t="shared" si="87"/>
        <v>6</v>
      </c>
    </row>
    <row r="875" spans="9:15" x14ac:dyDescent="0.55000000000000004">
      <c r="I875" s="1394">
        <f t="shared" si="88"/>
        <v>0</v>
      </c>
      <c r="J875" s="1392">
        <f t="shared" si="89"/>
        <v>87.299999999999315</v>
      </c>
      <c r="K875" s="1391">
        <f>(J875*h01_MdeMgmt!$F$8)+1+$Q$126</f>
        <v>6.0924999999999603</v>
      </c>
      <c r="L875" s="1395">
        <f t="shared" si="84"/>
        <v>60.924999999999599</v>
      </c>
      <c r="M875" s="1395">
        <f t="shared" si="85"/>
        <v>60</v>
      </c>
      <c r="N875" s="1395">
        <f t="shared" si="86"/>
        <v>6</v>
      </c>
      <c r="O875">
        <f t="shared" si="87"/>
        <v>6</v>
      </c>
    </row>
    <row r="876" spans="9:15" x14ac:dyDescent="0.55000000000000004">
      <c r="I876" s="1394">
        <f t="shared" si="88"/>
        <v>0</v>
      </c>
      <c r="J876" s="1392">
        <f t="shared" si="89"/>
        <v>87.399999999999309</v>
      </c>
      <c r="K876" s="1391">
        <f>(J876*h01_MdeMgmt!$F$8)+1+$Q$126</f>
        <v>6.0983333333332927</v>
      </c>
      <c r="L876" s="1395">
        <f t="shared" si="84"/>
        <v>60.983333333332929</v>
      </c>
      <c r="M876" s="1395">
        <f t="shared" si="85"/>
        <v>60</v>
      </c>
      <c r="N876" s="1395">
        <f t="shared" si="86"/>
        <v>6</v>
      </c>
      <c r="O876">
        <f t="shared" si="87"/>
        <v>6</v>
      </c>
    </row>
    <row r="877" spans="9:15" x14ac:dyDescent="0.55000000000000004">
      <c r="I877" s="1394">
        <f t="shared" si="88"/>
        <v>0</v>
      </c>
      <c r="J877" s="1392">
        <f t="shared" si="89"/>
        <v>87.499999999999304</v>
      </c>
      <c r="K877" s="1391">
        <f>(J877*h01_MdeMgmt!$F$8)+1+$Q$126</f>
        <v>6.1041666666666261</v>
      </c>
      <c r="L877" s="1395">
        <f t="shared" si="84"/>
        <v>61.041666666666259</v>
      </c>
      <c r="M877" s="1395">
        <f t="shared" si="85"/>
        <v>61</v>
      </c>
      <c r="N877" s="1395">
        <f t="shared" si="86"/>
        <v>6.1</v>
      </c>
      <c r="O877" t="str">
        <f t="shared" si="87"/>
        <v/>
      </c>
    </row>
    <row r="878" spans="9:15" x14ac:dyDescent="0.55000000000000004">
      <c r="I878" s="1394">
        <f t="shared" si="88"/>
        <v>0</v>
      </c>
      <c r="J878" s="1392">
        <f t="shared" si="89"/>
        <v>87.599999999999298</v>
      </c>
      <c r="K878" s="1391">
        <f>(J878*h01_MdeMgmt!$F$8)+1+$Q$126</f>
        <v>6.1099999999999595</v>
      </c>
      <c r="L878" s="1395">
        <f t="shared" si="84"/>
        <v>61.099999999999596</v>
      </c>
      <c r="M878" s="1395">
        <f t="shared" si="85"/>
        <v>61</v>
      </c>
      <c r="N878" s="1395">
        <f t="shared" si="86"/>
        <v>6.1</v>
      </c>
      <c r="O878" t="str">
        <f t="shared" si="87"/>
        <v/>
      </c>
    </row>
    <row r="879" spans="9:15" x14ac:dyDescent="0.55000000000000004">
      <c r="I879" s="1394">
        <f t="shared" si="88"/>
        <v>0</v>
      </c>
      <c r="J879" s="1392">
        <f t="shared" si="89"/>
        <v>87.699999999999292</v>
      </c>
      <c r="K879" s="1391">
        <f>(J879*h01_MdeMgmt!$F$8)+1+$Q$126</f>
        <v>6.1158333333332919</v>
      </c>
      <c r="L879" s="1395">
        <f t="shared" si="84"/>
        <v>61.158333333332919</v>
      </c>
      <c r="M879" s="1395">
        <f t="shared" si="85"/>
        <v>61</v>
      </c>
      <c r="N879" s="1395">
        <f t="shared" si="86"/>
        <v>6.1</v>
      </c>
      <c r="O879" t="str">
        <f t="shared" si="87"/>
        <v/>
      </c>
    </row>
    <row r="880" spans="9:15" x14ac:dyDescent="0.55000000000000004">
      <c r="I880" s="1394">
        <f t="shared" si="88"/>
        <v>0</v>
      </c>
      <c r="J880" s="1392">
        <f t="shared" si="89"/>
        <v>87.799999999999287</v>
      </c>
      <c r="K880" s="1391">
        <f>(J880*h01_MdeMgmt!$F$8)+1+$Q$126</f>
        <v>6.1216666666666253</v>
      </c>
      <c r="L880" s="1395">
        <f t="shared" si="84"/>
        <v>61.216666666666256</v>
      </c>
      <c r="M880" s="1395">
        <f t="shared" si="85"/>
        <v>61</v>
      </c>
      <c r="N880" s="1395">
        <f t="shared" si="86"/>
        <v>6.1</v>
      </c>
      <c r="O880" t="str">
        <f t="shared" si="87"/>
        <v/>
      </c>
    </row>
    <row r="881" spans="9:15" x14ac:dyDescent="0.55000000000000004">
      <c r="I881" s="1394">
        <f t="shared" si="88"/>
        <v>0</v>
      </c>
      <c r="J881" s="1392">
        <f t="shared" si="89"/>
        <v>87.899999999999281</v>
      </c>
      <c r="K881" s="1391">
        <f>(J881*h01_MdeMgmt!$F$8)+1+$Q$126</f>
        <v>6.1274999999999578</v>
      </c>
      <c r="L881" s="1395">
        <f t="shared" si="84"/>
        <v>61.274999999999579</v>
      </c>
      <c r="M881" s="1395">
        <f t="shared" si="85"/>
        <v>61</v>
      </c>
      <c r="N881" s="1395">
        <f t="shared" si="86"/>
        <v>6.1</v>
      </c>
      <c r="O881" t="str">
        <f t="shared" si="87"/>
        <v/>
      </c>
    </row>
    <row r="882" spans="9:15" x14ac:dyDescent="0.55000000000000004">
      <c r="I882" s="1394">
        <f t="shared" si="88"/>
        <v>0</v>
      </c>
      <c r="J882" s="1392">
        <f t="shared" si="89"/>
        <v>87.999999999999275</v>
      </c>
      <c r="K882" s="1391">
        <f>(J882*h01_MdeMgmt!$F$8)+1+$Q$126</f>
        <v>6.1333333333332911</v>
      </c>
      <c r="L882" s="1395">
        <f t="shared" si="84"/>
        <v>61.333333333332909</v>
      </c>
      <c r="M882" s="1395">
        <f t="shared" si="85"/>
        <v>61</v>
      </c>
      <c r="N882" s="1395">
        <f t="shared" si="86"/>
        <v>6.1</v>
      </c>
      <c r="O882" t="str">
        <f t="shared" si="87"/>
        <v/>
      </c>
    </row>
    <row r="883" spans="9:15" x14ac:dyDescent="0.55000000000000004">
      <c r="I883" s="1394">
        <f t="shared" si="88"/>
        <v>0</v>
      </c>
      <c r="J883" s="1392">
        <f t="shared" si="89"/>
        <v>88.09999999999927</v>
      </c>
      <c r="K883" s="1391">
        <f>(J883*h01_MdeMgmt!$F$8)+1+$Q$126</f>
        <v>6.1391666666666245</v>
      </c>
      <c r="L883" s="1395">
        <f t="shared" si="84"/>
        <v>61.391666666666246</v>
      </c>
      <c r="M883" s="1395">
        <f t="shared" si="85"/>
        <v>61</v>
      </c>
      <c r="N883" s="1395">
        <f t="shared" si="86"/>
        <v>6.1</v>
      </c>
      <c r="O883" t="str">
        <f t="shared" si="87"/>
        <v/>
      </c>
    </row>
    <row r="884" spans="9:15" x14ac:dyDescent="0.55000000000000004">
      <c r="I884" s="1394">
        <f t="shared" si="88"/>
        <v>0</v>
      </c>
      <c r="J884" s="1392">
        <f t="shared" si="89"/>
        <v>88.199999999999264</v>
      </c>
      <c r="K884" s="1391">
        <f>(J884*h01_MdeMgmt!$F$8)+1+$Q$126</f>
        <v>6.1449999999999569</v>
      </c>
      <c r="L884" s="1395">
        <f t="shared" si="84"/>
        <v>61.449999999999569</v>
      </c>
      <c r="M884" s="1395">
        <f t="shared" si="85"/>
        <v>61</v>
      </c>
      <c r="N884" s="1395">
        <f t="shared" si="86"/>
        <v>6.1</v>
      </c>
      <c r="O884" t="str">
        <f t="shared" si="87"/>
        <v/>
      </c>
    </row>
    <row r="885" spans="9:15" x14ac:dyDescent="0.55000000000000004">
      <c r="I885" s="1394">
        <f t="shared" si="88"/>
        <v>0</v>
      </c>
      <c r="J885" s="1392">
        <f t="shared" si="89"/>
        <v>88.299999999999258</v>
      </c>
      <c r="K885" s="1391">
        <f>(J885*h01_MdeMgmt!$F$8)+1+$Q$126</f>
        <v>6.1508333333332903</v>
      </c>
      <c r="L885" s="1395">
        <f t="shared" si="84"/>
        <v>61.508333333332899</v>
      </c>
      <c r="M885" s="1395">
        <f t="shared" si="85"/>
        <v>61</v>
      </c>
      <c r="N885" s="1395">
        <f t="shared" si="86"/>
        <v>6.1</v>
      </c>
      <c r="O885" t="str">
        <f t="shared" si="87"/>
        <v/>
      </c>
    </row>
    <row r="886" spans="9:15" x14ac:dyDescent="0.55000000000000004">
      <c r="I886" s="1394">
        <f t="shared" si="88"/>
        <v>0</v>
      </c>
      <c r="J886" s="1392">
        <f t="shared" si="89"/>
        <v>88.399999999999253</v>
      </c>
      <c r="K886" s="1391">
        <f>(J886*h01_MdeMgmt!$F$8)+1+$Q$126</f>
        <v>6.1566666666666228</v>
      </c>
      <c r="L886" s="1395">
        <f t="shared" si="84"/>
        <v>61.566666666666229</v>
      </c>
      <c r="M886" s="1395">
        <f t="shared" si="85"/>
        <v>61</v>
      </c>
      <c r="N886" s="1395">
        <f t="shared" si="86"/>
        <v>6.1</v>
      </c>
      <c r="O886" t="str">
        <f t="shared" si="87"/>
        <v/>
      </c>
    </row>
    <row r="887" spans="9:15" x14ac:dyDescent="0.55000000000000004">
      <c r="I887" s="1394">
        <f t="shared" si="88"/>
        <v>0</v>
      </c>
      <c r="J887" s="1392">
        <f t="shared" si="89"/>
        <v>88.499999999999247</v>
      </c>
      <c r="K887" s="1391">
        <f>(J887*h01_MdeMgmt!$F$8)+1+$Q$126</f>
        <v>6.1624999999999561</v>
      </c>
      <c r="L887" s="1395">
        <f t="shared" si="84"/>
        <v>61.624999999999559</v>
      </c>
      <c r="M887" s="1395">
        <f t="shared" si="85"/>
        <v>61</v>
      </c>
      <c r="N887" s="1395">
        <f t="shared" si="86"/>
        <v>6.1</v>
      </c>
      <c r="O887" t="str">
        <f t="shared" si="87"/>
        <v/>
      </c>
    </row>
    <row r="888" spans="9:15" x14ac:dyDescent="0.55000000000000004">
      <c r="I888" s="1394">
        <f t="shared" si="88"/>
        <v>0</v>
      </c>
      <c r="J888" s="1392">
        <f t="shared" si="89"/>
        <v>88.599999999999241</v>
      </c>
      <c r="K888" s="1391">
        <f>(J888*h01_MdeMgmt!$F$8)+1+$Q$126</f>
        <v>6.1683333333332895</v>
      </c>
      <c r="L888" s="1395">
        <f t="shared" si="84"/>
        <v>61.683333333332897</v>
      </c>
      <c r="M888" s="1395">
        <f t="shared" si="85"/>
        <v>61</v>
      </c>
      <c r="N888" s="1395">
        <f t="shared" si="86"/>
        <v>6.1</v>
      </c>
      <c r="O888" t="str">
        <f t="shared" si="87"/>
        <v/>
      </c>
    </row>
    <row r="889" spans="9:15" x14ac:dyDescent="0.55000000000000004">
      <c r="I889" s="1394">
        <f t="shared" si="88"/>
        <v>0</v>
      </c>
      <c r="J889" s="1392">
        <f t="shared" si="89"/>
        <v>88.699999999999235</v>
      </c>
      <c r="K889" s="1391">
        <f>(J889*h01_MdeMgmt!$F$8)+1+$Q$126</f>
        <v>6.1741666666666219</v>
      </c>
      <c r="L889" s="1395">
        <f t="shared" si="84"/>
        <v>61.741666666666219</v>
      </c>
      <c r="M889" s="1395">
        <f t="shared" si="85"/>
        <v>61</v>
      </c>
      <c r="N889" s="1395">
        <f t="shared" si="86"/>
        <v>6.1</v>
      </c>
      <c r="O889" t="str">
        <f t="shared" si="87"/>
        <v/>
      </c>
    </row>
    <row r="890" spans="9:15" x14ac:dyDescent="0.55000000000000004">
      <c r="I890" s="1394">
        <f t="shared" si="88"/>
        <v>0</v>
      </c>
      <c r="J890" s="1392">
        <f t="shared" si="89"/>
        <v>88.79999999999923</v>
      </c>
      <c r="K890" s="1391">
        <f>(J890*h01_MdeMgmt!$F$8)+1+$Q$126</f>
        <v>6.1799999999999553</v>
      </c>
      <c r="L890" s="1395">
        <f t="shared" si="84"/>
        <v>61.799999999999557</v>
      </c>
      <c r="M890" s="1395">
        <f t="shared" si="85"/>
        <v>61</v>
      </c>
      <c r="N890" s="1395">
        <f t="shared" si="86"/>
        <v>6.1</v>
      </c>
      <c r="O890" t="str">
        <f t="shared" si="87"/>
        <v/>
      </c>
    </row>
    <row r="891" spans="9:15" x14ac:dyDescent="0.55000000000000004">
      <c r="I891" s="1394">
        <f t="shared" si="88"/>
        <v>0</v>
      </c>
      <c r="J891" s="1392">
        <f t="shared" si="89"/>
        <v>88.899999999999224</v>
      </c>
      <c r="K891" s="1391">
        <f>(J891*h01_MdeMgmt!$F$8)+1+$Q$126</f>
        <v>6.1858333333332878</v>
      </c>
      <c r="L891" s="1395">
        <f t="shared" si="84"/>
        <v>61.85833333333288</v>
      </c>
      <c r="M891" s="1395">
        <f t="shared" si="85"/>
        <v>61</v>
      </c>
      <c r="N891" s="1395">
        <f t="shared" si="86"/>
        <v>6.1</v>
      </c>
      <c r="O891" t="str">
        <f t="shared" si="87"/>
        <v/>
      </c>
    </row>
    <row r="892" spans="9:15" x14ac:dyDescent="0.55000000000000004">
      <c r="I892" s="1394">
        <f t="shared" si="88"/>
        <v>0</v>
      </c>
      <c r="J892" s="1392">
        <f t="shared" si="89"/>
        <v>88.999999999999218</v>
      </c>
      <c r="K892" s="1391">
        <f>(J892*h01_MdeMgmt!$F$8)+1+$Q$126</f>
        <v>6.1916666666666211</v>
      </c>
      <c r="L892" s="1395">
        <f t="shared" si="84"/>
        <v>61.91666666666621</v>
      </c>
      <c r="M892" s="1395">
        <f t="shared" si="85"/>
        <v>61</v>
      </c>
      <c r="N892" s="1395">
        <f t="shared" si="86"/>
        <v>6.1</v>
      </c>
      <c r="O892" t="str">
        <f t="shared" si="87"/>
        <v/>
      </c>
    </row>
    <row r="893" spans="9:15" x14ac:dyDescent="0.55000000000000004">
      <c r="I893" s="1394">
        <f t="shared" si="88"/>
        <v>0</v>
      </c>
      <c r="J893" s="1392">
        <f t="shared" si="89"/>
        <v>89.099999999999213</v>
      </c>
      <c r="K893" s="1391">
        <f>(J893*h01_MdeMgmt!$F$8)+1+$Q$126</f>
        <v>6.1974999999999545</v>
      </c>
      <c r="L893" s="1395">
        <f t="shared" si="84"/>
        <v>61.974999999999547</v>
      </c>
      <c r="M893" s="1395">
        <f t="shared" si="85"/>
        <v>61</v>
      </c>
      <c r="N893" s="1395">
        <f t="shared" si="86"/>
        <v>6.1</v>
      </c>
      <c r="O893" t="str">
        <f t="shared" si="87"/>
        <v/>
      </c>
    </row>
    <row r="894" spans="9:15" x14ac:dyDescent="0.55000000000000004">
      <c r="I894" s="1394">
        <f t="shared" si="88"/>
        <v>0</v>
      </c>
      <c r="J894" s="1392">
        <f t="shared" si="89"/>
        <v>89.199999999999207</v>
      </c>
      <c r="K894" s="1391">
        <f>(J894*h01_MdeMgmt!$F$8)+1+$Q$126</f>
        <v>6.203333333333287</v>
      </c>
      <c r="L894" s="1395">
        <f t="shared" si="84"/>
        <v>62.03333333333287</v>
      </c>
      <c r="M894" s="1395">
        <f t="shared" si="85"/>
        <v>62</v>
      </c>
      <c r="N894" s="1395">
        <f t="shared" si="86"/>
        <v>6.2</v>
      </c>
      <c r="O894" t="str">
        <f t="shared" si="87"/>
        <v/>
      </c>
    </row>
    <row r="895" spans="9:15" x14ac:dyDescent="0.55000000000000004">
      <c r="I895" s="1394">
        <f t="shared" si="88"/>
        <v>0</v>
      </c>
      <c r="J895" s="1392">
        <f t="shared" si="89"/>
        <v>89.299999999999201</v>
      </c>
      <c r="K895" s="1391">
        <f>(J895*h01_MdeMgmt!$F$8)+1+$Q$126</f>
        <v>6.2091666666666203</v>
      </c>
      <c r="L895" s="1395">
        <f t="shared" si="84"/>
        <v>62.0916666666662</v>
      </c>
      <c r="M895" s="1395">
        <f t="shared" si="85"/>
        <v>62</v>
      </c>
      <c r="N895" s="1395">
        <f t="shared" si="86"/>
        <v>6.2</v>
      </c>
      <c r="O895" t="str">
        <f t="shared" si="87"/>
        <v/>
      </c>
    </row>
    <row r="896" spans="9:15" x14ac:dyDescent="0.55000000000000004">
      <c r="I896" s="1394">
        <f t="shared" si="88"/>
        <v>0</v>
      </c>
      <c r="J896" s="1392">
        <f t="shared" si="89"/>
        <v>89.399999999999196</v>
      </c>
      <c r="K896" s="1391">
        <f>(J896*h01_MdeMgmt!$F$8)+1+$Q$126</f>
        <v>6.2149999999999528</v>
      </c>
      <c r="L896" s="1395">
        <f t="shared" si="84"/>
        <v>62.14999999999953</v>
      </c>
      <c r="M896" s="1395">
        <f t="shared" si="85"/>
        <v>62</v>
      </c>
      <c r="N896" s="1395">
        <f t="shared" si="86"/>
        <v>6.2</v>
      </c>
      <c r="O896" t="str">
        <f t="shared" si="87"/>
        <v/>
      </c>
    </row>
    <row r="897" spans="9:15" x14ac:dyDescent="0.55000000000000004">
      <c r="I897" s="1394">
        <f t="shared" si="88"/>
        <v>0</v>
      </c>
      <c r="J897" s="1392">
        <f t="shared" si="89"/>
        <v>89.49999999999919</v>
      </c>
      <c r="K897" s="1391">
        <f>(J897*h01_MdeMgmt!$F$8)+1+$Q$126</f>
        <v>6.2208333333332861</v>
      </c>
      <c r="L897" s="1395">
        <f t="shared" si="84"/>
        <v>62.20833333333286</v>
      </c>
      <c r="M897" s="1395">
        <f t="shared" si="85"/>
        <v>62</v>
      </c>
      <c r="N897" s="1395">
        <f t="shared" si="86"/>
        <v>6.2</v>
      </c>
      <c r="O897" t="str">
        <f t="shared" si="87"/>
        <v/>
      </c>
    </row>
    <row r="898" spans="9:15" x14ac:dyDescent="0.55000000000000004">
      <c r="I898" s="1394">
        <f t="shared" si="88"/>
        <v>0</v>
      </c>
      <c r="J898" s="1392">
        <f t="shared" si="89"/>
        <v>89.599999999999184</v>
      </c>
      <c r="K898" s="1391">
        <f>(J898*h01_MdeMgmt!$F$8)+1+$Q$126</f>
        <v>6.2266666666666195</v>
      </c>
      <c r="L898" s="1395">
        <f t="shared" si="84"/>
        <v>62.266666666666197</v>
      </c>
      <c r="M898" s="1395">
        <f t="shared" si="85"/>
        <v>62</v>
      </c>
      <c r="N898" s="1395">
        <f t="shared" si="86"/>
        <v>6.2</v>
      </c>
      <c r="O898" t="str">
        <f t="shared" si="87"/>
        <v/>
      </c>
    </row>
    <row r="899" spans="9:15" x14ac:dyDescent="0.55000000000000004">
      <c r="I899" s="1394">
        <f t="shared" si="88"/>
        <v>0</v>
      </c>
      <c r="J899" s="1392">
        <f t="shared" si="89"/>
        <v>89.699999999999179</v>
      </c>
      <c r="K899" s="1391">
        <f>(J899*h01_MdeMgmt!$F$8)+1+$Q$126</f>
        <v>6.232499999999952</v>
      </c>
      <c r="L899" s="1395">
        <f t="shared" ref="L899:L962" si="90">K899*10</f>
        <v>62.32499999999952</v>
      </c>
      <c r="M899" s="1395">
        <f t="shared" ref="M899:M962" si="91">INT(L899)</f>
        <v>62</v>
      </c>
      <c r="N899" s="1395">
        <f t="shared" ref="N899:N962" si="92">M899/10</f>
        <v>6.2</v>
      </c>
      <c r="O899" t="str">
        <f t="shared" ref="O899:O962" si="93">IF(INT(N899)=N899,N899,"")</f>
        <v/>
      </c>
    </row>
    <row r="900" spans="9:15" x14ac:dyDescent="0.55000000000000004">
      <c r="I900" s="1394">
        <f t="shared" ref="I900:I963" si="94">INT(H900)</f>
        <v>0</v>
      </c>
      <c r="J900" s="1392">
        <f t="shared" si="89"/>
        <v>89.799999999999173</v>
      </c>
      <c r="K900" s="1391">
        <f>(J900*h01_MdeMgmt!$F$8)+1+$Q$126</f>
        <v>6.2383333333332853</v>
      </c>
      <c r="L900" s="1395">
        <f t="shared" si="90"/>
        <v>62.383333333332857</v>
      </c>
      <c r="M900" s="1395">
        <f t="shared" si="91"/>
        <v>62</v>
      </c>
      <c r="N900" s="1395">
        <f t="shared" si="92"/>
        <v>6.2</v>
      </c>
      <c r="O900" t="str">
        <f t="shared" si="93"/>
        <v/>
      </c>
    </row>
    <row r="901" spans="9:15" x14ac:dyDescent="0.55000000000000004">
      <c r="I901" s="1394">
        <f t="shared" si="94"/>
        <v>0</v>
      </c>
      <c r="J901" s="1392">
        <f t="shared" si="89"/>
        <v>89.899999999999167</v>
      </c>
      <c r="K901" s="1391">
        <f>(J901*h01_MdeMgmt!$F$8)+1+$Q$126</f>
        <v>6.2441666666666178</v>
      </c>
      <c r="L901" s="1395">
        <f t="shared" si="90"/>
        <v>62.44166666666618</v>
      </c>
      <c r="M901" s="1395">
        <f t="shared" si="91"/>
        <v>62</v>
      </c>
      <c r="N901" s="1395">
        <f t="shared" si="92"/>
        <v>6.2</v>
      </c>
      <c r="O901" t="str">
        <f t="shared" si="93"/>
        <v/>
      </c>
    </row>
    <row r="902" spans="9:15" x14ac:dyDescent="0.55000000000000004">
      <c r="I902" s="1394">
        <f t="shared" si="94"/>
        <v>0</v>
      </c>
      <c r="J902" s="1392">
        <f t="shared" si="89"/>
        <v>89.999999999999162</v>
      </c>
      <c r="K902" s="1391">
        <f>(J902*h01_MdeMgmt!$F$8)+1+$Q$126</f>
        <v>6.2499999999999512</v>
      </c>
      <c r="L902" s="1395">
        <f t="shared" si="90"/>
        <v>62.49999999999951</v>
      </c>
      <c r="M902" s="1395">
        <f t="shared" si="91"/>
        <v>62</v>
      </c>
      <c r="N902" s="1395">
        <f t="shared" si="92"/>
        <v>6.2</v>
      </c>
      <c r="O902" t="str">
        <f t="shared" si="93"/>
        <v/>
      </c>
    </row>
    <row r="903" spans="9:15" x14ac:dyDescent="0.55000000000000004">
      <c r="I903" s="1394">
        <f t="shared" si="94"/>
        <v>0</v>
      </c>
      <c r="J903" s="1392">
        <f t="shared" si="89"/>
        <v>90.099999999999156</v>
      </c>
      <c r="K903" s="1391">
        <f>(J903*h01_MdeMgmt!$F$8)+1+$Q$126</f>
        <v>6.2558333333332845</v>
      </c>
      <c r="L903" s="1395">
        <f t="shared" si="90"/>
        <v>62.558333333332847</v>
      </c>
      <c r="M903" s="1395">
        <f t="shared" si="91"/>
        <v>62</v>
      </c>
      <c r="N903" s="1395">
        <f t="shared" si="92"/>
        <v>6.2</v>
      </c>
      <c r="O903" t="str">
        <f t="shared" si="93"/>
        <v/>
      </c>
    </row>
    <row r="904" spans="9:15" x14ac:dyDescent="0.55000000000000004">
      <c r="I904" s="1394">
        <f t="shared" si="94"/>
        <v>0</v>
      </c>
      <c r="J904" s="1392">
        <f t="shared" si="89"/>
        <v>90.19999999999915</v>
      </c>
      <c r="K904" s="1391">
        <f>(J904*h01_MdeMgmt!$F$8)+1+$Q$126</f>
        <v>6.261666666666617</v>
      </c>
      <c r="L904" s="1395">
        <f t="shared" si="90"/>
        <v>62.61666666666617</v>
      </c>
      <c r="M904" s="1395">
        <f t="shared" si="91"/>
        <v>62</v>
      </c>
      <c r="N904" s="1395">
        <f t="shared" si="92"/>
        <v>6.2</v>
      </c>
      <c r="O904" t="str">
        <f t="shared" si="93"/>
        <v/>
      </c>
    </row>
    <row r="905" spans="9:15" x14ac:dyDescent="0.55000000000000004">
      <c r="I905" s="1394">
        <f t="shared" si="94"/>
        <v>0</v>
      </c>
      <c r="J905" s="1392">
        <f t="shared" si="89"/>
        <v>90.299999999999145</v>
      </c>
      <c r="K905" s="1391">
        <f>(J905*h01_MdeMgmt!$F$8)+1+$Q$126</f>
        <v>6.2674999999999503</v>
      </c>
      <c r="L905" s="1395">
        <f t="shared" si="90"/>
        <v>62.6749999999995</v>
      </c>
      <c r="M905" s="1395">
        <f t="shared" si="91"/>
        <v>62</v>
      </c>
      <c r="N905" s="1395">
        <f t="shared" si="92"/>
        <v>6.2</v>
      </c>
      <c r="O905" t="str">
        <f t="shared" si="93"/>
        <v/>
      </c>
    </row>
    <row r="906" spans="9:15" x14ac:dyDescent="0.55000000000000004">
      <c r="I906" s="1394">
        <f t="shared" si="94"/>
        <v>0</v>
      </c>
      <c r="J906" s="1392">
        <f t="shared" si="89"/>
        <v>90.399999999999139</v>
      </c>
      <c r="K906" s="1391">
        <f>(J906*h01_MdeMgmt!$F$8)+1+$Q$126</f>
        <v>6.2733333333332828</v>
      </c>
      <c r="L906" s="1395">
        <f t="shared" si="90"/>
        <v>62.73333333333283</v>
      </c>
      <c r="M906" s="1395">
        <f t="shared" si="91"/>
        <v>62</v>
      </c>
      <c r="N906" s="1395">
        <f t="shared" si="92"/>
        <v>6.2</v>
      </c>
      <c r="O906" t="str">
        <f t="shared" si="93"/>
        <v/>
      </c>
    </row>
    <row r="907" spans="9:15" x14ac:dyDescent="0.55000000000000004">
      <c r="I907" s="1394">
        <f t="shared" si="94"/>
        <v>0</v>
      </c>
      <c r="J907" s="1392">
        <f t="shared" si="89"/>
        <v>90.499999999999133</v>
      </c>
      <c r="K907" s="1391">
        <f>(J907*h01_MdeMgmt!$F$8)+1+$Q$126</f>
        <v>6.2791666666666162</v>
      </c>
      <c r="L907" s="1395">
        <f t="shared" si="90"/>
        <v>62.79166666666616</v>
      </c>
      <c r="M907" s="1395">
        <f t="shared" si="91"/>
        <v>62</v>
      </c>
      <c r="N907" s="1395">
        <f t="shared" si="92"/>
        <v>6.2</v>
      </c>
      <c r="O907" t="str">
        <f t="shared" si="93"/>
        <v/>
      </c>
    </row>
    <row r="908" spans="9:15" x14ac:dyDescent="0.55000000000000004">
      <c r="I908" s="1394">
        <f t="shared" si="94"/>
        <v>0</v>
      </c>
      <c r="J908" s="1392">
        <f t="shared" si="89"/>
        <v>90.599999999999127</v>
      </c>
      <c r="K908" s="1391">
        <f>(J908*h01_MdeMgmt!$F$8)+1+$Q$126</f>
        <v>6.2849999999999495</v>
      </c>
      <c r="L908" s="1395">
        <f t="shared" si="90"/>
        <v>62.849999999999497</v>
      </c>
      <c r="M908" s="1395">
        <f t="shared" si="91"/>
        <v>62</v>
      </c>
      <c r="N908" s="1395">
        <f t="shared" si="92"/>
        <v>6.2</v>
      </c>
      <c r="O908" t="str">
        <f t="shared" si="93"/>
        <v/>
      </c>
    </row>
    <row r="909" spans="9:15" x14ac:dyDescent="0.55000000000000004">
      <c r="I909" s="1394">
        <f t="shared" si="94"/>
        <v>0</v>
      </c>
      <c r="J909" s="1392">
        <f t="shared" si="89"/>
        <v>90.699999999999122</v>
      </c>
      <c r="K909" s="1391">
        <f>(J909*h01_MdeMgmt!$F$8)+1+$Q$126</f>
        <v>6.290833333333282</v>
      </c>
      <c r="L909" s="1395">
        <f t="shared" si="90"/>
        <v>62.90833333333282</v>
      </c>
      <c r="M909" s="1395">
        <f t="shared" si="91"/>
        <v>62</v>
      </c>
      <c r="N909" s="1395">
        <f t="shared" si="92"/>
        <v>6.2</v>
      </c>
      <c r="O909" t="str">
        <f t="shared" si="93"/>
        <v/>
      </c>
    </row>
    <row r="910" spans="9:15" x14ac:dyDescent="0.55000000000000004">
      <c r="I910" s="1394">
        <f t="shared" si="94"/>
        <v>0</v>
      </c>
      <c r="J910" s="1392">
        <f t="shared" si="89"/>
        <v>90.799999999999116</v>
      </c>
      <c r="K910" s="1391">
        <f>(J910*h01_MdeMgmt!$F$8)+1+$Q$126</f>
        <v>6.2966666666666153</v>
      </c>
      <c r="L910" s="1395">
        <f t="shared" si="90"/>
        <v>62.966666666666157</v>
      </c>
      <c r="M910" s="1395">
        <f t="shared" si="91"/>
        <v>62</v>
      </c>
      <c r="N910" s="1395">
        <f t="shared" si="92"/>
        <v>6.2</v>
      </c>
      <c r="O910" t="str">
        <f t="shared" si="93"/>
        <v/>
      </c>
    </row>
    <row r="911" spans="9:15" x14ac:dyDescent="0.55000000000000004">
      <c r="I911" s="1394">
        <f t="shared" si="94"/>
        <v>0</v>
      </c>
      <c r="J911" s="1392">
        <f t="shared" si="89"/>
        <v>90.89999999999911</v>
      </c>
      <c r="K911" s="1391">
        <f>(J911*h01_MdeMgmt!$F$8)+1+$Q$126</f>
        <v>6.3024999999999478</v>
      </c>
      <c r="L911" s="1395">
        <f t="shared" si="90"/>
        <v>63.02499999999948</v>
      </c>
      <c r="M911" s="1395">
        <f t="shared" si="91"/>
        <v>63</v>
      </c>
      <c r="N911" s="1395">
        <f t="shared" si="92"/>
        <v>6.3</v>
      </c>
      <c r="O911" t="str">
        <f t="shared" si="93"/>
        <v/>
      </c>
    </row>
    <row r="912" spans="9:15" x14ac:dyDescent="0.55000000000000004">
      <c r="I912" s="1394">
        <f t="shared" si="94"/>
        <v>0</v>
      </c>
      <c r="J912" s="1392">
        <f t="shared" si="89"/>
        <v>90.999999999999105</v>
      </c>
      <c r="K912" s="1391">
        <f>(J912*h01_MdeMgmt!$F$8)+1+$Q$126</f>
        <v>6.3083333333332812</v>
      </c>
      <c r="L912" s="1395">
        <f t="shared" si="90"/>
        <v>63.08333333333281</v>
      </c>
      <c r="M912" s="1395">
        <f t="shared" si="91"/>
        <v>63</v>
      </c>
      <c r="N912" s="1395">
        <f t="shared" si="92"/>
        <v>6.3</v>
      </c>
      <c r="O912" t="str">
        <f t="shared" si="93"/>
        <v/>
      </c>
    </row>
    <row r="913" spans="9:15" x14ac:dyDescent="0.55000000000000004">
      <c r="I913" s="1394">
        <f t="shared" si="94"/>
        <v>0</v>
      </c>
      <c r="J913" s="1392">
        <f t="shared" si="89"/>
        <v>91.099999999999099</v>
      </c>
      <c r="K913" s="1391">
        <f>(J913*h01_MdeMgmt!$F$8)+1+$Q$126</f>
        <v>6.3141666666666145</v>
      </c>
      <c r="L913" s="1395">
        <f t="shared" si="90"/>
        <v>63.141666666666147</v>
      </c>
      <c r="M913" s="1395">
        <f t="shared" si="91"/>
        <v>63</v>
      </c>
      <c r="N913" s="1395">
        <f t="shared" si="92"/>
        <v>6.3</v>
      </c>
      <c r="O913" t="str">
        <f t="shared" si="93"/>
        <v/>
      </c>
    </row>
    <row r="914" spans="9:15" x14ac:dyDescent="0.55000000000000004">
      <c r="I914" s="1394">
        <f t="shared" si="94"/>
        <v>0</v>
      </c>
      <c r="J914" s="1392">
        <f t="shared" si="89"/>
        <v>91.199999999999093</v>
      </c>
      <c r="K914" s="1391">
        <f>(J914*h01_MdeMgmt!$F$8)+1+$Q$126</f>
        <v>6.319999999999947</v>
      </c>
      <c r="L914" s="1395">
        <f t="shared" si="90"/>
        <v>63.19999999999947</v>
      </c>
      <c r="M914" s="1395">
        <f t="shared" si="91"/>
        <v>63</v>
      </c>
      <c r="N914" s="1395">
        <f t="shared" si="92"/>
        <v>6.3</v>
      </c>
      <c r="O914" t="str">
        <f t="shared" si="93"/>
        <v/>
      </c>
    </row>
    <row r="915" spans="9:15" x14ac:dyDescent="0.55000000000000004">
      <c r="I915" s="1394">
        <f t="shared" si="94"/>
        <v>0</v>
      </c>
      <c r="J915" s="1392">
        <f t="shared" si="89"/>
        <v>91.299999999999088</v>
      </c>
      <c r="K915" s="1391">
        <f>(J915*h01_MdeMgmt!$F$8)+1+$Q$126</f>
        <v>6.3258333333332804</v>
      </c>
      <c r="L915" s="1395">
        <f t="shared" si="90"/>
        <v>63.2583333333328</v>
      </c>
      <c r="M915" s="1395">
        <f t="shared" si="91"/>
        <v>63</v>
      </c>
      <c r="N915" s="1395">
        <f t="shared" si="92"/>
        <v>6.3</v>
      </c>
      <c r="O915" t="str">
        <f t="shared" si="93"/>
        <v/>
      </c>
    </row>
    <row r="916" spans="9:15" x14ac:dyDescent="0.55000000000000004">
      <c r="I916" s="1394">
        <f t="shared" si="94"/>
        <v>0</v>
      </c>
      <c r="J916" s="1392">
        <f t="shared" si="89"/>
        <v>91.399999999999082</v>
      </c>
      <c r="K916" s="1391">
        <f>(J916*h01_MdeMgmt!$F$8)+1+$Q$126</f>
        <v>6.3316666666666128</v>
      </c>
      <c r="L916" s="1395">
        <f t="shared" si="90"/>
        <v>63.31666666666613</v>
      </c>
      <c r="M916" s="1395">
        <f t="shared" si="91"/>
        <v>63</v>
      </c>
      <c r="N916" s="1395">
        <f t="shared" si="92"/>
        <v>6.3</v>
      </c>
      <c r="O916" t="str">
        <f t="shared" si="93"/>
        <v/>
      </c>
    </row>
    <row r="917" spans="9:15" x14ac:dyDescent="0.55000000000000004">
      <c r="I917" s="1394">
        <f t="shared" si="94"/>
        <v>0</v>
      </c>
      <c r="J917" s="1392">
        <f t="shared" si="89"/>
        <v>91.499999999999076</v>
      </c>
      <c r="K917" s="1391">
        <f>(J917*h01_MdeMgmt!$F$8)+1+$Q$126</f>
        <v>6.3374999999999462</v>
      </c>
      <c r="L917" s="1395">
        <f t="shared" si="90"/>
        <v>63.37499999999946</v>
      </c>
      <c r="M917" s="1395">
        <f t="shared" si="91"/>
        <v>63</v>
      </c>
      <c r="N917" s="1395">
        <f t="shared" si="92"/>
        <v>6.3</v>
      </c>
      <c r="O917" t="str">
        <f t="shared" si="93"/>
        <v/>
      </c>
    </row>
    <row r="918" spans="9:15" x14ac:dyDescent="0.55000000000000004">
      <c r="I918" s="1394">
        <f t="shared" si="94"/>
        <v>0</v>
      </c>
      <c r="J918" s="1392">
        <f t="shared" si="89"/>
        <v>91.599999999999071</v>
      </c>
      <c r="K918" s="1391">
        <f>(J918*h01_MdeMgmt!$F$8)+1+$Q$126</f>
        <v>6.3433333333332795</v>
      </c>
      <c r="L918" s="1395">
        <f t="shared" si="90"/>
        <v>63.433333333332797</v>
      </c>
      <c r="M918" s="1395">
        <f t="shared" si="91"/>
        <v>63</v>
      </c>
      <c r="N918" s="1395">
        <f t="shared" si="92"/>
        <v>6.3</v>
      </c>
      <c r="O918" t="str">
        <f t="shared" si="93"/>
        <v/>
      </c>
    </row>
    <row r="919" spans="9:15" x14ac:dyDescent="0.55000000000000004">
      <c r="I919" s="1394">
        <f t="shared" si="94"/>
        <v>0</v>
      </c>
      <c r="J919" s="1392">
        <f t="shared" si="89"/>
        <v>91.699999999999065</v>
      </c>
      <c r="K919" s="1391">
        <f>(J919*h01_MdeMgmt!$F$8)+1+$Q$126</f>
        <v>6.349166666666612</v>
      </c>
      <c r="L919" s="1395">
        <f t="shared" si="90"/>
        <v>63.49166666666612</v>
      </c>
      <c r="M919" s="1395">
        <f t="shared" si="91"/>
        <v>63</v>
      </c>
      <c r="N919" s="1395">
        <f t="shared" si="92"/>
        <v>6.3</v>
      </c>
      <c r="O919" t="str">
        <f t="shared" si="93"/>
        <v/>
      </c>
    </row>
    <row r="920" spans="9:15" x14ac:dyDescent="0.55000000000000004">
      <c r="I920" s="1394">
        <f t="shared" si="94"/>
        <v>0</v>
      </c>
      <c r="J920" s="1392">
        <f t="shared" si="89"/>
        <v>91.799999999999059</v>
      </c>
      <c r="K920" s="1391">
        <f>(J920*h01_MdeMgmt!$F$8)+1+$Q$126</f>
        <v>6.3549999999999454</v>
      </c>
      <c r="L920" s="1395">
        <f t="shared" si="90"/>
        <v>63.549999999999457</v>
      </c>
      <c r="M920" s="1395">
        <f t="shared" si="91"/>
        <v>63</v>
      </c>
      <c r="N920" s="1395">
        <f t="shared" si="92"/>
        <v>6.3</v>
      </c>
      <c r="O920" t="str">
        <f t="shared" si="93"/>
        <v/>
      </c>
    </row>
    <row r="921" spans="9:15" x14ac:dyDescent="0.55000000000000004">
      <c r="I921" s="1394">
        <f t="shared" si="94"/>
        <v>0</v>
      </c>
      <c r="J921" s="1392">
        <f t="shared" si="89"/>
        <v>91.899999999999054</v>
      </c>
      <c r="K921" s="1391">
        <f>(J921*h01_MdeMgmt!$F$8)+1+$Q$126</f>
        <v>6.3608333333332778</v>
      </c>
      <c r="L921" s="1395">
        <f t="shared" si="90"/>
        <v>63.60833333333278</v>
      </c>
      <c r="M921" s="1395">
        <f t="shared" si="91"/>
        <v>63</v>
      </c>
      <c r="N921" s="1395">
        <f t="shared" si="92"/>
        <v>6.3</v>
      </c>
      <c r="O921" t="str">
        <f t="shared" si="93"/>
        <v/>
      </c>
    </row>
    <row r="922" spans="9:15" x14ac:dyDescent="0.55000000000000004">
      <c r="I922" s="1394">
        <f t="shared" si="94"/>
        <v>0</v>
      </c>
      <c r="J922" s="1392">
        <f t="shared" si="89"/>
        <v>91.999999999999048</v>
      </c>
      <c r="K922" s="1391">
        <f>(J922*h01_MdeMgmt!$F$8)+1+$Q$126</f>
        <v>6.3666666666666112</v>
      </c>
      <c r="L922" s="1395">
        <f t="shared" si="90"/>
        <v>63.66666666666611</v>
      </c>
      <c r="M922" s="1395">
        <f t="shared" si="91"/>
        <v>63</v>
      </c>
      <c r="N922" s="1395">
        <f t="shared" si="92"/>
        <v>6.3</v>
      </c>
      <c r="O922" t="str">
        <f t="shared" si="93"/>
        <v/>
      </c>
    </row>
    <row r="923" spans="9:15" x14ac:dyDescent="0.55000000000000004">
      <c r="I923" s="1394">
        <f t="shared" si="94"/>
        <v>0</v>
      </c>
      <c r="J923" s="1392">
        <f t="shared" si="89"/>
        <v>92.099999999999042</v>
      </c>
      <c r="K923" s="1391">
        <f>(J923*h01_MdeMgmt!$F$8)+1+$Q$126</f>
        <v>6.3724999999999445</v>
      </c>
      <c r="L923" s="1395">
        <f t="shared" si="90"/>
        <v>63.724999999999447</v>
      </c>
      <c r="M923" s="1395">
        <f t="shared" si="91"/>
        <v>63</v>
      </c>
      <c r="N923" s="1395">
        <f t="shared" si="92"/>
        <v>6.3</v>
      </c>
      <c r="O923" t="str">
        <f t="shared" si="93"/>
        <v/>
      </c>
    </row>
    <row r="924" spans="9:15" x14ac:dyDescent="0.55000000000000004">
      <c r="I924" s="1394">
        <f t="shared" si="94"/>
        <v>0</v>
      </c>
      <c r="J924" s="1392">
        <f t="shared" si="89"/>
        <v>92.199999999999037</v>
      </c>
      <c r="K924" s="1391">
        <f>(J924*h01_MdeMgmt!$F$8)+1+$Q$126</f>
        <v>6.378333333333277</v>
      </c>
      <c r="L924" s="1395">
        <f t="shared" si="90"/>
        <v>63.78333333333277</v>
      </c>
      <c r="M924" s="1395">
        <f t="shared" si="91"/>
        <v>63</v>
      </c>
      <c r="N924" s="1395">
        <f t="shared" si="92"/>
        <v>6.3</v>
      </c>
      <c r="O924" t="str">
        <f t="shared" si="93"/>
        <v/>
      </c>
    </row>
    <row r="925" spans="9:15" x14ac:dyDescent="0.55000000000000004">
      <c r="I925" s="1394">
        <f t="shared" si="94"/>
        <v>0</v>
      </c>
      <c r="J925" s="1392">
        <f t="shared" si="89"/>
        <v>92.299999999999031</v>
      </c>
      <c r="K925" s="1391">
        <f>(J925*h01_MdeMgmt!$F$8)+1+$Q$126</f>
        <v>6.3841666666666104</v>
      </c>
      <c r="L925" s="1395">
        <f t="shared" si="90"/>
        <v>63.8416666666661</v>
      </c>
      <c r="M925" s="1395">
        <f t="shared" si="91"/>
        <v>63</v>
      </c>
      <c r="N925" s="1395">
        <f t="shared" si="92"/>
        <v>6.3</v>
      </c>
      <c r="O925" t="str">
        <f t="shared" si="93"/>
        <v/>
      </c>
    </row>
    <row r="926" spans="9:15" x14ac:dyDescent="0.55000000000000004">
      <c r="I926" s="1394">
        <f t="shared" si="94"/>
        <v>0</v>
      </c>
      <c r="J926" s="1392">
        <f t="shared" si="89"/>
        <v>92.399999999999025</v>
      </c>
      <c r="K926" s="1391">
        <f>(J926*h01_MdeMgmt!$F$8)+1+$Q$126</f>
        <v>6.3899999999999428</v>
      </c>
      <c r="L926" s="1395">
        <f t="shared" si="90"/>
        <v>63.89999999999943</v>
      </c>
      <c r="M926" s="1395">
        <f t="shared" si="91"/>
        <v>63</v>
      </c>
      <c r="N926" s="1395">
        <f t="shared" si="92"/>
        <v>6.3</v>
      </c>
      <c r="O926" t="str">
        <f t="shared" si="93"/>
        <v/>
      </c>
    </row>
    <row r="927" spans="9:15" x14ac:dyDescent="0.55000000000000004">
      <c r="I927" s="1394">
        <f t="shared" si="94"/>
        <v>0</v>
      </c>
      <c r="J927" s="1392">
        <f t="shared" si="89"/>
        <v>92.499999999999019</v>
      </c>
      <c r="K927" s="1391">
        <f>(J927*h01_MdeMgmt!$F$8)+1+$Q$126</f>
        <v>6.3958333333332762</v>
      </c>
      <c r="L927" s="1395">
        <f t="shared" si="90"/>
        <v>63.95833333333276</v>
      </c>
      <c r="M927" s="1395">
        <f t="shared" si="91"/>
        <v>63</v>
      </c>
      <c r="N927" s="1395">
        <f t="shared" si="92"/>
        <v>6.3</v>
      </c>
      <c r="O927" t="str">
        <f t="shared" si="93"/>
        <v/>
      </c>
    </row>
    <row r="928" spans="9:15" x14ac:dyDescent="0.55000000000000004">
      <c r="I928" s="1394">
        <f t="shared" si="94"/>
        <v>0</v>
      </c>
      <c r="J928" s="1392">
        <f t="shared" si="89"/>
        <v>92.599999999999014</v>
      </c>
      <c r="K928" s="1391">
        <f>(J928*h01_MdeMgmt!$F$8)+1+$Q$126</f>
        <v>6.4016666666666096</v>
      </c>
      <c r="L928" s="1395">
        <f t="shared" si="90"/>
        <v>64.016666666666097</v>
      </c>
      <c r="M928" s="1395">
        <f t="shared" si="91"/>
        <v>64</v>
      </c>
      <c r="N928" s="1395">
        <f t="shared" si="92"/>
        <v>6.4</v>
      </c>
      <c r="O928" t="str">
        <f t="shared" si="93"/>
        <v/>
      </c>
    </row>
    <row r="929" spans="9:15" x14ac:dyDescent="0.55000000000000004">
      <c r="I929" s="1394">
        <f t="shared" si="94"/>
        <v>0</v>
      </c>
      <c r="J929" s="1392">
        <f t="shared" si="89"/>
        <v>92.699999999999008</v>
      </c>
      <c r="K929" s="1391">
        <f>(J929*h01_MdeMgmt!$F$8)+1+$Q$126</f>
        <v>6.407499999999942</v>
      </c>
      <c r="L929" s="1395">
        <f t="shared" si="90"/>
        <v>64.07499999999942</v>
      </c>
      <c r="M929" s="1395">
        <f t="shared" si="91"/>
        <v>64</v>
      </c>
      <c r="N929" s="1395">
        <f t="shared" si="92"/>
        <v>6.4</v>
      </c>
      <c r="O929" t="str">
        <f t="shared" si="93"/>
        <v/>
      </c>
    </row>
    <row r="930" spans="9:15" x14ac:dyDescent="0.55000000000000004">
      <c r="I930" s="1394">
        <f t="shared" si="94"/>
        <v>0</v>
      </c>
      <c r="J930" s="1392">
        <f t="shared" si="89"/>
        <v>92.799999999999002</v>
      </c>
      <c r="K930" s="1391">
        <f>(J930*h01_MdeMgmt!$F$8)+1+$Q$126</f>
        <v>6.4133333333332754</v>
      </c>
      <c r="L930" s="1395">
        <f t="shared" si="90"/>
        <v>64.133333333332757</v>
      </c>
      <c r="M930" s="1395">
        <f t="shared" si="91"/>
        <v>64</v>
      </c>
      <c r="N930" s="1395">
        <f t="shared" si="92"/>
        <v>6.4</v>
      </c>
      <c r="O930" t="str">
        <f t="shared" si="93"/>
        <v/>
      </c>
    </row>
    <row r="931" spans="9:15" x14ac:dyDescent="0.55000000000000004">
      <c r="I931" s="1394">
        <f t="shared" si="94"/>
        <v>0</v>
      </c>
      <c r="J931" s="1392">
        <f t="shared" si="89"/>
        <v>92.899999999998997</v>
      </c>
      <c r="K931" s="1391">
        <f>(J931*h01_MdeMgmt!$F$8)+1+$Q$126</f>
        <v>6.4191666666666078</v>
      </c>
      <c r="L931" s="1395">
        <f t="shared" si="90"/>
        <v>64.19166666666608</v>
      </c>
      <c r="M931" s="1395">
        <f t="shared" si="91"/>
        <v>64</v>
      </c>
      <c r="N931" s="1395">
        <f t="shared" si="92"/>
        <v>6.4</v>
      </c>
      <c r="O931" t="str">
        <f t="shared" si="93"/>
        <v/>
      </c>
    </row>
    <row r="932" spans="9:15" x14ac:dyDescent="0.55000000000000004">
      <c r="I932" s="1394">
        <f t="shared" si="94"/>
        <v>0</v>
      </c>
      <c r="J932" s="1392">
        <f t="shared" si="89"/>
        <v>92.999999999998991</v>
      </c>
      <c r="K932" s="1391">
        <f>(J932*h01_MdeMgmt!$F$8)+1+$Q$126</f>
        <v>6.4249999999999412</v>
      </c>
      <c r="L932" s="1395">
        <f t="shared" si="90"/>
        <v>64.249999999999417</v>
      </c>
      <c r="M932" s="1395">
        <f t="shared" si="91"/>
        <v>64</v>
      </c>
      <c r="N932" s="1395">
        <f t="shared" si="92"/>
        <v>6.4</v>
      </c>
      <c r="O932" t="str">
        <f t="shared" si="93"/>
        <v/>
      </c>
    </row>
    <row r="933" spans="9:15" x14ac:dyDescent="0.55000000000000004">
      <c r="I933" s="1394">
        <f t="shared" si="94"/>
        <v>0</v>
      </c>
      <c r="J933" s="1392">
        <f t="shared" si="89"/>
        <v>93.099999999998985</v>
      </c>
      <c r="K933" s="1391">
        <f>(J933*h01_MdeMgmt!$F$8)+1+$Q$126</f>
        <v>6.4308333333332746</v>
      </c>
      <c r="L933" s="1395">
        <f t="shared" si="90"/>
        <v>64.30833333333274</v>
      </c>
      <c r="M933" s="1395">
        <f t="shared" si="91"/>
        <v>64</v>
      </c>
      <c r="N933" s="1395">
        <f t="shared" si="92"/>
        <v>6.4</v>
      </c>
      <c r="O933" t="str">
        <f t="shared" si="93"/>
        <v/>
      </c>
    </row>
    <row r="934" spans="9:15" x14ac:dyDescent="0.55000000000000004">
      <c r="I934" s="1394">
        <f t="shared" si="94"/>
        <v>0</v>
      </c>
      <c r="J934" s="1392">
        <f t="shared" si="89"/>
        <v>93.19999999999898</v>
      </c>
      <c r="K934" s="1391">
        <f>(J934*h01_MdeMgmt!$F$8)+1+$Q$126</f>
        <v>6.436666666666607</v>
      </c>
      <c r="L934" s="1395">
        <f t="shared" si="90"/>
        <v>64.366666666666077</v>
      </c>
      <c r="M934" s="1395">
        <f t="shared" si="91"/>
        <v>64</v>
      </c>
      <c r="N934" s="1395">
        <f t="shared" si="92"/>
        <v>6.4</v>
      </c>
      <c r="O934" t="str">
        <f t="shared" si="93"/>
        <v/>
      </c>
    </row>
    <row r="935" spans="9:15" x14ac:dyDescent="0.55000000000000004">
      <c r="I935" s="1394">
        <f t="shared" si="94"/>
        <v>0</v>
      </c>
      <c r="J935" s="1392">
        <f t="shared" si="89"/>
        <v>93.299999999998974</v>
      </c>
      <c r="K935" s="1391">
        <f>(J935*h01_MdeMgmt!$F$8)+1+$Q$126</f>
        <v>6.4424999999999404</v>
      </c>
      <c r="L935" s="1395">
        <f t="shared" si="90"/>
        <v>64.4249999999994</v>
      </c>
      <c r="M935" s="1395">
        <f t="shared" si="91"/>
        <v>64</v>
      </c>
      <c r="N935" s="1395">
        <f t="shared" si="92"/>
        <v>6.4</v>
      </c>
      <c r="O935" t="str">
        <f t="shared" si="93"/>
        <v/>
      </c>
    </row>
    <row r="936" spans="9:15" x14ac:dyDescent="0.55000000000000004">
      <c r="I936" s="1394">
        <f t="shared" si="94"/>
        <v>0</v>
      </c>
      <c r="J936" s="1392">
        <f t="shared" si="89"/>
        <v>93.399999999998968</v>
      </c>
      <c r="K936" s="1391">
        <f>(J936*h01_MdeMgmt!$F$8)+1+$Q$126</f>
        <v>6.4483333333332729</v>
      </c>
      <c r="L936" s="1395">
        <f t="shared" si="90"/>
        <v>64.483333333332723</v>
      </c>
      <c r="M936" s="1395">
        <f t="shared" si="91"/>
        <v>64</v>
      </c>
      <c r="N936" s="1395">
        <f t="shared" si="92"/>
        <v>6.4</v>
      </c>
      <c r="O936" t="str">
        <f t="shared" si="93"/>
        <v/>
      </c>
    </row>
    <row r="937" spans="9:15" x14ac:dyDescent="0.55000000000000004">
      <c r="I937" s="1394">
        <f t="shared" si="94"/>
        <v>0</v>
      </c>
      <c r="J937" s="1392">
        <f t="shared" si="89"/>
        <v>93.499999999998963</v>
      </c>
      <c r="K937" s="1391">
        <f>(J937*h01_MdeMgmt!$F$8)+1+$Q$126</f>
        <v>6.4541666666666062</v>
      </c>
      <c r="L937" s="1395">
        <f t="shared" si="90"/>
        <v>64.54166666666606</v>
      </c>
      <c r="M937" s="1395">
        <f t="shared" si="91"/>
        <v>64</v>
      </c>
      <c r="N937" s="1395">
        <f t="shared" si="92"/>
        <v>6.4</v>
      </c>
      <c r="O937" t="str">
        <f t="shared" si="93"/>
        <v/>
      </c>
    </row>
    <row r="938" spans="9:15" x14ac:dyDescent="0.55000000000000004">
      <c r="I938" s="1394">
        <f t="shared" si="94"/>
        <v>0</v>
      </c>
      <c r="J938" s="1392">
        <f t="shared" ref="J938:J1001" si="95">J937+$J$3</f>
        <v>93.599999999998957</v>
      </c>
      <c r="K938" s="1391">
        <f>(J938*h01_MdeMgmt!$F$8)+1+$Q$126</f>
        <v>6.4599999999999396</v>
      </c>
      <c r="L938" s="1395">
        <f t="shared" si="90"/>
        <v>64.599999999999397</v>
      </c>
      <c r="M938" s="1395">
        <f t="shared" si="91"/>
        <v>64</v>
      </c>
      <c r="N938" s="1395">
        <f t="shared" si="92"/>
        <v>6.4</v>
      </c>
      <c r="O938" t="str">
        <f t="shared" si="93"/>
        <v/>
      </c>
    </row>
    <row r="939" spans="9:15" x14ac:dyDescent="0.55000000000000004">
      <c r="I939" s="1394">
        <f t="shared" si="94"/>
        <v>0</v>
      </c>
      <c r="J939" s="1392">
        <f t="shared" si="95"/>
        <v>93.699999999998951</v>
      </c>
      <c r="K939" s="1391">
        <f>(J939*h01_MdeMgmt!$F$8)+1+$Q$126</f>
        <v>6.465833333333272</v>
      </c>
      <c r="L939" s="1395">
        <f t="shared" si="90"/>
        <v>64.65833333333272</v>
      </c>
      <c r="M939" s="1395">
        <f t="shared" si="91"/>
        <v>64</v>
      </c>
      <c r="N939" s="1395">
        <f t="shared" si="92"/>
        <v>6.4</v>
      </c>
      <c r="O939" t="str">
        <f t="shared" si="93"/>
        <v/>
      </c>
    </row>
    <row r="940" spans="9:15" x14ac:dyDescent="0.55000000000000004">
      <c r="I940" s="1394">
        <f t="shared" si="94"/>
        <v>0</v>
      </c>
      <c r="J940" s="1392">
        <f t="shared" si="95"/>
        <v>93.799999999998946</v>
      </c>
      <c r="K940" s="1391">
        <f>(J940*h01_MdeMgmt!$F$8)+1+$Q$126</f>
        <v>6.4716666666666054</v>
      </c>
      <c r="L940" s="1395">
        <f t="shared" si="90"/>
        <v>64.716666666666057</v>
      </c>
      <c r="M940" s="1395">
        <f t="shared" si="91"/>
        <v>64</v>
      </c>
      <c r="N940" s="1395">
        <f t="shared" si="92"/>
        <v>6.4</v>
      </c>
      <c r="O940" t="str">
        <f t="shared" si="93"/>
        <v/>
      </c>
    </row>
    <row r="941" spans="9:15" x14ac:dyDescent="0.55000000000000004">
      <c r="I941" s="1394">
        <f t="shared" si="94"/>
        <v>0</v>
      </c>
      <c r="J941" s="1392">
        <f t="shared" si="95"/>
        <v>93.89999999999894</v>
      </c>
      <c r="K941" s="1391">
        <f>(J941*h01_MdeMgmt!$F$8)+1+$Q$126</f>
        <v>6.4774999999999379</v>
      </c>
      <c r="L941" s="1395">
        <f t="shared" si="90"/>
        <v>64.77499999999938</v>
      </c>
      <c r="M941" s="1395">
        <f t="shared" si="91"/>
        <v>64</v>
      </c>
      <c r="N941" s="1395">
        <f t="shared" si="92"/>
        <v>6.4</v>
      </c>
      <c r="O941" t="str">
        <f t="shared" si="93"/>
        <v/>
      </c>
    </row>
    <row r="942" spans="9:15" x14ac:dyDescent="0.55000000000000004">
      <c r="I942" s="1394">
        <f t="shared" si="94"/>
        <v>0</v>
      </c>
      <c r="J942" s="1392">
        <f t="shared" si="95"/>
        <v>93.999999999998934</v>
      </c>
      <c r="K942" s="1391">
        <f>(J942*h01_MdeMgmt!$F$8)+1+$Q$126</f>
        <v>6.4833333333332712</v>
      </c>
      <c r="L942" s="1395">
        <f t="shared" si="90"/>
        <v>64.833333333332718</v>
      </c>
      <c r="M942" s="1395">
        <f t="shared" si="91"/>
        <v>64</v>
      </c>
      <c r="N942" s="1395">
        <f t="shared" si="92"/>
        <v>6.4</v>
      </c>
      <c r="O942" t="str">
        <f t="shared" si="93"/>
        <v/>
      </c>
    </row>
    <row r="943" spans="9:15" x14ac:dyDescent="0.55000000000000004">
      <c r="I943" s="1394">
        <f t="shared" si="94"/>
        <v>0</v>
      </c>
      <c r="J943" s="1392">
        <f t="shared" si="95"/>
        <v>94.099999999998929</v>
      </c>
      <c r="K943" s="1391">
        <f>(J943*h01_MdeMgmt!$F$8)+1+$Q$126</f>
        <v>6.4891666666666046</v>
      </c>
      <c r="L943" s="1395">
        <f t="shared" si="90"/>
        <v>64.89166666666604</v>
      </c>
      <c r="M943" s="1395">
        <f t="shared" si="91"/>
        <v>64</v>
      </c>
      <c r="N943" s="1395">
        <f t="shared" si="92"/>
        <v>6.4</v>
      </c>
      <c r="O943" t="str">
        <f t="shared" si="93"/>
        <v/>
      </c>
    </row>
    <row r="944" spans="9:15" x14ac:dyDescent="0.55000000000000004">
      <c r="I944" s="1394">
        <f t="shared" si="94"/>
        <v>0</v>
      </c>
      <c r="J944" s="1392">
        <f t="shared" si="95"/>
        <v>94.199999999998923</v>
      </c>
      <c r="K944" s="1391">
        <f>(J944*h01_MdeMgmt!$F$8)+1+$Q$126</f>
        <v>6.494999999999937</v>
      </c>
      <c r="L944" s="1395">
        <f t="shared" si="90"/>
        <v>64.949999999999363</v>
      </c>
      <c r="M944" s="1395">
        <f t="shared" si="91"/>
        <v>64</v>
      </c>
      <c r="N944" s="1395">
        <f t="shared" si="92"/>
        <v>6.4</v>
      </c>
      <c r="O944" t="str">
        <f t="shared" si="93"/>
        <v/>
      </c>
    </row>
    <row r="945" spans="9:15" x14ac:dyDescent="0.55000000000000004">
      <c r="I945" s="1394">
        <f t="shared" si="94"/>
        <v>0</v>
      </c>
      <c r="J945" s="1392">
        <f t="shared" si="95"/>
        <v>94.299999999998917</v>
      </c>
      <c r="K945" s="1391">
        <f>(J945*h01_MdeMgmt!$F$8)+1+$Q$126</f>
        <v>6.5008333333332704</v>
      </c>
      <c r="L945" s="1395">
        <f t="shared" si="90"/>
        <v>65.0083333333327</v>
      </c>
      <c r="M945" s="1395">
        <f t="shared" si="91"/>
        <v>65</v>
      </c>
      <c r="N945" s="1395">
        <f t="shared" si="92"/>
        <v>6.5</v>
      </c>
      <c r="O945" t="str">
        <f t="shared" si="93"/>
        <v/>
      </c>
    </row>
    <row r="946" spans="9:15" x14ac:dyDescent="0.55000000000000004">
      <c r="I946" s="1394">
        <f t="shared" si="94"/>
        <v>0</v>
      </c>
      <c r="J946" s="1392">
        <f t="shared" si="95"/>
        <v>94.399999999998911</v>
      </c>
      <c r="K946" s="1391">
        <f>(J946*h01_MdeMgmt!$F$8)+1+$Q$126</f>
        <v>6.5066666666666029</v>
      </c>
      <c r="L946" s="1395">
        <f t="shared" si="90"/>
        <v>65.066666666666023</v>
      </c>
      <c r="M946" s="1395">
        <f t="shared" si="91"/>
        <v>65</v>
      </c>
      <c r="N946" s="1395">
        <f t="shared" si="92"/>
        <v>6.5</v>
      </c>
      <c r="O946" t="str">
        <f t="shared" si="93"/>
        <v/>
      </c>
    </row>
    <row r="947" spans="9:15" x14ac:dyDescent="0.55000000000000004">
      <c r="I947" s="1394">
        <f t="shared" si="94"/>
        <v>0</v>
      </c>
      <c r="J947" s="1392">
        <f t="shared" si="95"/>
        <v>94.499999999998906</v>
      </c>
      <c r="K947" s="1391">
        <f>(J947*h01_MdeMgmt!$F$8)+1+$Q$126</f>
        <v>6.5124999999999362</v>
      </c>
      <c r="L947" s="1395">
        <f t="shared" si="90"/>
        <v>65.124999999999361</v>
      </c>
      <c r="M947" s="1395">
        <f t="shared" si="91"/>
        <v>65</v>
      </c>
      <c r="N947" s="1395">
        <f t="shared" si="92"/>
        <v>6.5</v>
      </c>
      <c r="O947" t="str">
        <f t="shared" si="93"/>
        <v/>
      </c>
    </row>
    <row r="948" spans="9:15" x14ac:dyDescent="0.55000000000000004">
      <c r="I948" s="1394">
        <f t="shared" si="94"/>
        <v>0</v>
      </c>
      <c r="J948" s="1392">
        <f t="shared" si="95"/>
        <v>94.5999999999989</v>
      </c>
      <c r="K948" s="1391">
        <f>(J948*h01_MdeMgmt!$F$8)+1+$Q$126</f>
        <v>6.5183333333332696</v>
      </c>
      <c r="L948" s="1395">
        <f t="shared" si="90"/>
        <v>65.183333333332698</v>
      </c>
      <c r="M948" s="1395">
        <f t="shared" si="91"/>
        <v>65</v>
      </c>
      <c r="N948" s="1395">
        <f t="shared" si="92"/>
        <v>6.5</v>
      </c>
      <c r="O948" t="str">
        <f t="shared" si="93"/>
        <v/>
      </c>
    </row>
    <row r="949" spans="9:15" x14ac:dyDescent="0.55000000000000004">
      <c r="I949" s="1394">
        <f t="shared" si="94"/>
        <v>0</v>
      </c>
      <c r="J949" s="1392">
        <f t="shared" si="95"/>
        <v>94.699999999998894</v>
      </c>
      <c r="K949" s="1391">
        <f>(J949*h01_MdeMgmt!$F$8)+1+$Q$126</f>
        <v>6.5241666666666021</v>
      </c>
      <c r="L949" s="1395">
        <f t="shared" si="90"/>
        <v>65.241666666666021</v>
      </c>
      <c r="M949" s="1395">
        <f t="shared" si="91"/>
        <v>65</v>
      </c>
      <c r="N949" s="1395">
        <f t="shared" si="92"/>
        <v>6.5</v>
      </c>
      <c r="O949" t="str">
        <f t="shared" si="93"/>
        <v/>
      </c>
    </row>
    <row r="950" spans="9:15" x14ac:dyDescent="0.55000000000000004">
      <c r="I950" s="1394">
        <f t="shared" si="94"/>
        <v>0</v>
      </c>
      <c r="J950" s="1392">
        <f t="shared" si="95"/>
        <v>94.799999999998889</v>
      </c>
      <c r="K950" s="1391">
        <f>(J950*h01_MdeMgmt!$F$8)+1+$Q$126</f>
        <v>6.5299999999999354</v>
      </c>
      <c r="L950" s="1395">
        <f t="shared" si="90"/>
        <v>65.299999999999358</v>
      </c>
      <c r="M950" s="1395">
        <f t="shared" si="91"/>
        <v>65</v>
      </c>
      <c r="N950" s="1395">
        <f t="shared" si="92"/>
        <v>6.5</v>
      </c>
      <c r="O950" t="str">
        <f t="shared" si="93"/>
        <v/>
      </c>
    </row>
    <row r="951" spans="9:15" x14ac:dyDescent="0.55000000000000004">
      <c r="I951" s="1394">
        <f t="shared" si="94"/>
        <v>0</v>
      </c>
      <c r="J951" s="1392">
        <f t="shared" si="95"/>
        <v>94.899999999998883</v>
      </c>
      <c r="K951" s="1391">
        <f>(J951*h01_MdeMgmt!$F$8)+1+$Q$126</f>
        <v>6.5358333333332679</v>
      </c>
      <c r="L951" s="1395">
        <f t="shared" si="90"/>
        <v>65.358333333332681</v>
      </c>
      <c r="M951" s="1395">
        <f t="shared" si="91"/>
        <v>65</v>
      </c>
      <c r="N951" s="1395">
        <f t="shared" si="92"/>
        <v>6.5</v>
      </c>
      <c r="O951" t="str">
        <f t="shared" si="93"/>
        <v/>
      </c>
    </row>
    <row r="952" spans="9:15" x14ac:dyDescent="0.55000000000000004">
      <c r="I952" s="1394">
        <f t="shared" si="94"/>
        <v>0</v>
      </c>
      <c r="J952" s="1392">
        <f t="shared" si="95"/>
        <v>94.999999999998877</v>
      </c>
      <c r="K952" s="1391">
        <f>(J952*h01_MdeMgmt!$F$8)+1+$Q$126</f>
        <v>6.5416666666666012</v>
      </c>
      <c r="L952" s="1395">
        <f t="shared" si="90"/>
        <v>65.416666666666018</v>
      </c>
      <c r="M952" s="1395">
        <f t="shared" si="91"/>
        <v>65</v>
      </c>
      <c r="N952" s="1395">
        <f t="shared" si="92"/>
        <v>6.5</v>
      </c>
      <c r="O952" t="str">
        <f t="shared" si="93"/>
        <v/>
      </c>
    </row>
    <row r="953" spans="9:15" x14ac:dyDescent="0.55000000000000004">
      <c r="I953" s="1394">
        <f t="shared" si="94"/>
        <v>0</v>
      </c>
      <c r="J953" s="1392">
        <f t="shared" si="95"/>
        <v>95.099999999998872</v>
      </c>
      <c r="K953" s="1391">
        <f>(J953*h01_MdeMgmt!$F$8)+1+$Q$126</f>
        <v>6.5474999999999346</v>
      </c>
      <c r="L953" s="1395">
        <f t="shared" si="90"/>
        <v>65.474999999999341</v>
      </c>
      <c r="M953" s="1395">
        <f t="shared" si="91"/>
        <v>65</v>
      </c>
      <c r="N953" s="1395">
        <f t="shared" si="92"/>
        <v>6.5</v>
      </c>
      <c r="O953" t="str">
        <f t="shared" si="93"/>
        <v/>
      </c>
    </row>
    <row r="954" spans="9:15" x14ac:dyDescent="0.55000000000000004">
      <c r="I954" s="1394">
        <f t="shared" si="94"/>
        <v>0</v>
      </c>
      <c r="J954" s="1392">
        <f t="shared" si="95"/>
        <v>95.199999999998866</v>
      </c>
      <c r="K954" s="1391">
        <f>(J954*h01_MdeMgmt!$F$8)+1+$Q$126</f>
        <v>6.5533333333332671</v>
      </c>
      <c r="L954" s="1395">
        <f t="shared" si="90"/>
        <v>65.533333333332678</v>
      </c>
      <c r="M954" s="1395">
        <f t="shared" si="91"/>
        <v>65</v>
      </c>
      <c r="N954" s="1395">
        <f t="shared" si="92"/>
        <v>6.5</v>
      </c>
      <c r="O954" t="str">
        <f t="shared" si="93"/>
        <v/>
      </c>
    </row>
    <row r="955" spans="9:15" x14ac:dyDescent="0.55000000000000004">
      <c r="I955" s="1394">
        <f t="shared" si="94"/>
        <v>0</v>
      </c>
      <c r="J955" s="1392">
        <f t="shared" si="95"/>
        <v>95.29999999999886</v>
      </c>
      <c r="K955" s="1391">
        <f>(J955*h01_MdeMgmt!$F$8)+1+$Q$126</f>
        <v>6.5591666666666004</v>
      </c>
      <c r="L955" s="1395">
        <f t="shared" si="90"/>
        <v>65.591666666666001</v>
      </c>
      <c r="M955" s="1395">
        <f t="shared" si="91"/>
        <v>65</v>
      </c>
      <c r="N955" s="1395">
        <f t="shared" si="92"/>
        <v>6.5</v>
      </c>
      <c r="O955" t="str">
        <f t="shared" si="93"/>
        <v/>
      </c>
    </row>
    <row r="956" spans="9:15" x14ac:dyDescent="0.55000000000000004">
      <c r="I956" s="1394">
        <f t="shared" si="94"/>
        <v>0</v>
      </c>
      <c r="J956" s="1392">
        <f t="shared" si="95"/>
        <v>95.399999999998855</v>
      </c>
      <c r="K956" s="1391">
        <f>(J956*h01_MdeMgmt!$F$8)+1+$Q$126</f>
        <v>6.5649999999999329</v>
      </c>
      <c r="L956" s="1395">
        <f t="shared" si="90"/>
        <v>65.649999999999324</v>
      </c>
      <c r="M956" s="1395">
        <f t="shared" si="91"/>
        <v>65</v>
      </c>
      <c r="N956" s="1395">
        <f t="shared" si="92"/>
        <v>6.5</v>
      </c>
      <c r="O956" t="str">
        <f t="shared" si="93"/>
        <v/>
      </c>
    </row>
    <row r="957" spans="9:15" x14ac:dyDescent="0.55000000000000004">
      <c r="I957" s="1394">
        <f t="shared" si="94"/>
        <v>0</v>
      </c>
      <c r="J957" s="1392">
        <f t="shared" si="95"/>
        <v>95.499999999998849</v>
      </c>
      <c r="K957" s="1391">
        <f>(J957*h01_MdeMgmt!$F$8)+1+$Q$126</f>
        <v>6.5708333333332662</v>
      </c>
      <c r="L957" s="1395">
        <f t="shared" si="90"/>
        <v>65.708333333332661</v>
      </c>
      <c r="M957" s="1395">
        <f t="shared" si="91"/>
        <v>65</v>
      </c>
      <c r="N957" s="1395">
        <f t="shared" si="92"/>
        <v>6.5</v>
      </c>
      <c r="O957" t="str">
        <f t="shared" si="93"/>
        <v/>
      </c>
    </row>
    <row r="958" spans="9:15" x14ac:dyDescent="0.55000000000000004">
      <c r="I958" s="1394">
        <f t="shared" si="94"/>
        <v>0</v>
      </c>
      <c r="J958" s="1392">
        <f t="shared" si="95"/>
        <v>95.599999999998843</v>
      </c>
      <c r="K958" s="1391">
        <f>(J958*h01_MdeMgmt!$F$8)+1+$Q$126</f>
        <v>6.5766666666665996</v>
      </c>
      <c r="L958" s="1395">
        <f t="shared" si="90"/>
        <v>65.766666666665998</v>
      </c>
      <c r="M958" s="1395">
        <f t="shared" si="91"/>
        <v>65</v>
      </c>
      <c r="N958" s="1395">
        <f t="shared" si="92"/>
        <v>6.5</v>
      </c>
      <c r="O958" t="str">
        <f t="shared" si="93"/>
        <v/>
      </c>
    </row>
    <row r="959" spans="9:15" x14ac:dyDescent="0.55000000000000004">
      <c r="I959" s="1394">
        <f t="shared" si="94"/>
        <v>0</v>
      </c>
      <c r="J959" s="1392">
        <f t="shared" si="95"/>
        <v>95.699999999998838</v>
      </c>
      <c r="K959" s="1391">
        <f>(J959*h01_MdeMgmt!$F$8)+1+$Q$126</f>
        <v>6.5824999999999321</v>
      </c>
      <c r="L959" s="1395">
        <f t="shared" si="90"/>
        <v>65.824999999999321</v>
      </c>
      <c r="M959" s="1395">
        <f t="shared" si="91"/>
        <v>65</v>
      </c>
      <c r="N959" s="1395">
        <f t="shared" si="92"/>
        <v>6.5</v>
      </c>
      <c r="O959" t="str">
        <f t="shared" si="93"/>
        <v/>
      </c>
    </row>
    <row r="960" spans="9:15" x14ac:dyDescent="0.55000000000000004">
      <c r="I960" s="1394">
        <f t="shared" si="94"/>
        <v>0</v>
      </c>
      <c r="J960" s="1392">
        <f t="shared" si="95"/>
        <v>95.799999999998832</v>
      </c>
      <c r="K960" s="1391">
        <f>(J960*h01_MdeMgmt!$F$8)+1+$Q$126</f>
        <v>6.5883333333332654</v>
      </c>
      <c r="L960" s="1395">
        <f t="shared" si="90"/>
        <v>65.883333333332658</v>
      </c>
      <c r="M960" s="1395">
        <f t="shared" si="91"/>
        <v>65</v>
      </c>
      <c r="N960" s="1395">
        <f t="shared" si="92"/>
        <v>6.5</v>
      </c>
      <c r="O960" t="str">
        <f t="shared" si="93"/>
        <v/>
      </c>
    </row>
    <row r="961" spans="9:15" x14ac:dyDescent="0.55000000000000004">
      <c r="I961" s="1394">
        <f t="shared" si="94"/>
        <v>0</v>
      </c>
      <c r="J961" s="1392">
        <f t="shared" si="95"/>
        <v>95.899999999998826</v>
      </c>
      <c r="K961" s="1391">
        <f>(J961*h01_MdeMgmt!$F$8)+1+$Q$126</f>
        <v>6.5941666666665979</v>
      </c>
      <c r="L961" s="1395">
        <f t="shared" si="90"/>
        <v>65.941666666665981</v>
      </c>
      <c r="M961" s="1395">
        <f t="shared" si="91"/>
        <v>65</v>
      </c>
      <c r="N961" s="1395">
        <f t="shared" si="92"/>
        <v>6.5</v>
      </c>
      <c r="O961" t="str">
        <f t="shared" si="93"/>
        <v/>
      </c>
    </row>
    <row r="962" spans="9:15" x14ac:dyDescent="0.55000000000000004">
      <c r="I962" s="1394">
        <f t="shared" si="94"/>
        <v>0</v>
      </c>
      <c r="J962" s="1392">
        <f t="shared" si="95"/>
        <v>95.99999999999882</v>
      </c>
      <c r="K962" s="1391">
        <f>(J962*h01_MdeMgmt!$F$8)+1+$Q$126</f>
        <v>6.5999999999999313</v>
      </c>
      <c r="L962" s="1395">
        <f t="shared" si="90"/>
        <v>65.999999999999318</v>
      </c>
      <c r="M962" s="1395">
        <f t="shared" si="91"/>
        <v>65</v>
      </c>
      <c r="N962" s="1395">
        <f t="shared" si="92"/>
        <v>6.5</v>
      </c>
      <c r="O962" t="str">
        <f t="shared" si="93"/>
        <v/>
      </c>
    </row>
    <row r="963" spans="9:15" x14ac:dyDescent="0.55000000000000004">
      <c r="I963" s="1394">
        <f t="shared" si="94"/>
        <v>0</v>
      </c>
      <c r="J963" s="1392">
        <f t="shared" si="95"/>
        <v>96.099999999998815</v>
      </c>
      <c r="K963" s="1391">
        <f>(J963*h01_MdeMgmt!$F$8)+1+$Q$126</f>
        <v>6.6058333333332646</v>
      </c>
      <c r="L963" s="1395">
        <f t="shared" ref="L963:L1026" si="96">K963*10</f>
        <v>66.058333333332641</v>
      </c>
      <c r="M963" s="1395">
        <f t="shared" ref="M963:M1026" si="97">INT(L963)</f>
        <v>66</v>
      </c>
      <c r="N963" s="1395">
        <f t="shared" ref="N963:N1026" si="98">M963/10</f>
        <v>6.6</v>
      </c>
      <c r="O963" t="str">
        <f t="shared" ref="O963:O1026" si="99">IF(INT(N963)=N963,N963,"")</f>
        <v/>
      </c>
    </row>
    <row r="964" spans="9:15" x14ac:dyDescent="0.55000000000000004">
      <c r="I964" s="1394">
        <f t="shared" ref="I964:I1027" si="100">INT(H964)</f>
        <v>0</v>
      </c>
      <c r="J964" s="1392">
        <f t="shared" si="95"/>
        <v>96.199999999998809</v>
      </c>
      <c r="K964" s="1391">
        <f>(J964*h01_MdeMgmt!$F$8)+1+$Q$126</f>
        <v>6.6116666666665971</v>
      </c>
      <c r="L964" s="1395">
        <f t="shared" si="96"/>
        <v>66.116666666665964</v>
      </c>
      <c r="M964" s="1395">
        <f t="shared" si="97"/>
        <v>66</v>
      </c>
      <c r="N964" s="1395">
        <f t="shared" si="98"/>
        <v>6.6</v>
      </c>
      <c r="O964" t="str">
        <f t="shared" si="99"/>
        <v/>
      </c>
    </row>
    <row r="965" spans="9:15" x14ac:dyDescent="0.55000000000000004">
      <c r="I965" s="1394">
        <f t="shared" si="100"/>
        <v>0</v>
      </c>
      <c r="J965" s="1392">
        <f t="shared" si="95"/>
        <v>96.299999999998803</v>
      </c>
      <c r="K965" s="1391">
        <f>(J965*h01_MdeMgmt!$F$8)+1+$Q$126</f>
        <v>6.6174999999999304</v>
      </c>
      <c r="L965" s="1395">
        <f t="shared" si="96"/>
        <v>66.174999999999301</v>
      </c>
      <c r="M965" s="1395">
        <f t="shared" si="97"/>
        <v>66</v>
      </c>
      <c r="N965" s="1395">
        <f t="shared" si="98"/>
        <v>6.6</v>
      </c>
      <c r="O965" t="str">
        <f t="shared" si="99"/>
        <v/>
      </c>
    </row>
    <row r="966" spans="9:15" x14ac:dyDescent="0.55000000000000004">
      <c r="I966" s="1394">
        <f t="shared" si="100"/>
        <v>0</v>
      </c>
      <c r="J966" s="1392">
        <f t="shared" si="95"/>
        <v>96.399999999998798</v>
      </c>
      <c r="K966" s="1391">
        <f>(J966*h01_MdeMgmt!$F$8)+1+$Q$126</f>
        <v>6.6233333333332629</v>
      </c>
      <c r="L966" s="1395">
        <f t="shared" si="96"/>
        <v>66.233333333332624</v>
      </c>
      <c r="M966" s="1395">
        <f t="shared" si="97"/>
        <v>66</v>
      </c>
      <c r="N966" s="1395">
        <f t="shared" si="98"/>
        <v>6.6</v>
      </c>
      <c r="O966" t="str">
        <f t="shared" si="99"/>
        <v/>
      </c>
    </row>
    <row r="967" spans="9:15" x14ac:dyDescent="0.55000000000000004">
      <c r="I967" s="1394">
        <f t="shared" si="100"/>
        <v>0</v>
      </c>
      <c r="J967" s="1392">
        <f t="shared" si="95"/>
        <v>96.499999999998792</v>
      </c>
      <c r="K967" s="1391">
        <f>(J967*h01_MdeMgmt!$F$8)+1+$Q$126</f>
        <v>6.6291666666665963</v>
      </c>
      <c r="L967" s="1395">
        <f t="shared" si="96"/>
        <v>66.291666666665961</v>
      </c>
      <c r="M967" s="1395">
        <f t="shared" si="97"/>
        <v>66</v>
      </c>
      <c r="N967" s="1395">
        <f t="shared" si="98"/>
        <v>6.6</v>
      </c>
      <c r="O967" t="str">
        <f t="shared" si="99"/>
        <v/>
      </c>
    </row>
    <row r="968" spans="9:15" x14ac:dyDescent="0.55000000000000004">
      <c r="I968" s="1394">
        <f t="shared" si="100"/>
        <v>0</v>
      </c>
      <c r="J968" s="1392">
        <f t="shared" si="95"/>
        <v>96.599999999998786</v>
      </c>
      <c r="K968" s="1391">
        <f>(J968*h01_MdeMgmt!$F$8)+1+$Q$126</f>
        <v>6.6349999999999296</v>
      </c>
      <c r="L968" s="1395">
        <f t="shared" si="96"/>
        <v>66.349999999999298</v>
      </c>
      <c r="M968" s="1395">
        <f t="shared" si="97"/>
        <v>66</v>
      </c>
      <c r="N968" s="1395">
        <f t="shared" si="98"/>
        <v>6.6</v>
      </c>
      <c r="O968" t="str">
        <f t="shared" si="99"/>
        <v/>
      </c>
    </row>
    <row r="969" spans="9:15" x14ac:dyDescent="0.55000000000000004">
      <c r="I969" s="1394">
        <f t="shared" si="100"/>
        <v>0</v>
      </c>
      <c r="J969" s="1392">
        <f t="shared" si="95"/>
        <v>96.699999999998781</v>
      </c>
      <c r="K969" s="1391">
        <f>(J969*h01_MdeMgmt!$F$8)+1+$Q$126</f>
        <v>6.6408333333332621</v>
      </c>
      <c r="L969" s="1395">
        <f t="shared" si="96"/>
        <v>66.408333333332621</v>
      </c>
      <c r="M969" s="1395">
        <f t="shared" si="97"/>
        <v>66</v>
      </c>
      <c r="N969" s="1395">
        <f t="shared" si="98"/>
        <v>6.6</v>
      </c>
      <c r="O969" t="str">
        <f t="shared" si="99"/>
        <v/>
      </c>
    </row>
    <row r="970" spans="9:15" x14ac:dyDescent="0.55000000000000004">
      <c r="I970" s="1394">
        <f t="shared" si="100"/>
        <v>0</v>
      </c>
      <c r="J970" s="1392">
        <f t="shared" si="95"/>
        <v>96.799999999998775</v>
      </c>
      <c r="K970" s="1391">
        <f>(J970*h01_MdeMgmt!$F$8)+1+$Q$126</f>
        <v>6.6466666666665954</v>
      </c>
      <c r="L970" s="1395">
        <f t="shared" si="96"/>
        <v>66.466666666665958</v>
      </c>
      <c r="M970" s="1395">
        <f t="shared" si="97"/>
        <v>66</v>
      </c>
      <c r="N970" s="1395">
        <f t="shared" si="98"/>
        <v>6.6</v>
      </c>
      <c r="O970" t="str">
        <f t="shared" si="99"/>
        <v/>
      </c>
    </row>
    <row r="971" spans="9:15" x14ac:dyDescent="0.55000000000000004">
      <c r="I971" s="1394">
        <f t="shared" si="100"/>
        <v>0</v>
      </c>
      <c r="J971" s="1392">
        <f t="shared" si="95"/>
        <v>96.899999999998769</v>
      </c>
      <c r="K971" s="1391">
        <f>(J971*h01_MdeMgmt!$F$8)+1+$Q$126</f>
        <v>6.6524999999999279</v>
      </c>
      <c r="L971" s="1395">
        <f t="shared" si="96"/>
        <v>66.524999999999281</v>
      </c>
      <c r="M971" s="1395">
        <f t="shared" si="97"/>
        <v>66</v>
      </c>
      <c r="N971" s="1395">
        <f t="shared" si="98"/>
        <v>6.6</v>
      </c>
      <c r="O971" t="str">
        <f t="shared" si="99"/>
        <v/>
      </c>
    </row>
    <row r="972" spans="9:15" x14ac:dyDescent="0.55000000000000004">
      <c r="I972" s="1394">
        <f t="shared" si="100"/>
        <v>0</v>
      </c>
      <c r="J972" s="1392">
        <f t="shared" si="95"/>
        <v>96.999999999998764</v>
      </c>
      <c r="K972" s="1391">
        <f>(J972*h01_MdeMgmt!$F$8)+1+$Q$126</f>
        <v>6.6583333333332613</v>
      </c>
      <c r="L972" s="1395">
        <f t="shared" si="96"/>
        <v>66.583333333332618</v>
      </c>
      <c r="M972" s="1395">
        <f t="shared" si="97"/>
        <v>66</v>
      </c>
      <c r="N972" s="1395">
        <f t="shared" si="98"/>
        <v>6.6</v>
      </c>
      <c r="O972" t="str">
        <f t="shared" si="99"/>
        <v/>
      </c>
    </row>
    <row r="973" spans="9:15" x14ac:dyDescent="0.55000000000000004">
      <c r="I973" s="1394">
        <f t="shared" si="100"/>
        <v>0</v>
      </c>
      <c r="J973" s="1392">
        <f t="shared" si="95"/>
        <v>97.099999999998758</v>
      </c>
      <c r="K973" s="1391">
        <f>(J973*h01_MdeMgmt!$F$8)+1+$Q$126</f>
        <v>6.6641666666665946</v>
      </c>
      <c r="L973" s="1395">
        <f t="shared" si="96"/>
        <v>66.641666666665941</v>
      </c>
      <c r="M973" s="1395">
        <f t="shared" si="97"/>
        <v>66</v>
      </c>
      <c r="N973" s="1395">
        <f t="shared" si="98"/>
        <v>6.6</v>
      </c>
      <c r="O973" t="str">
        <f t="shared" si="99"/>
        <v/>
      </c>
    </row>
    <row r="974" spans="9:15" x14ac:dyDescent="0.55000000000000004">
      <c r="I974" s="1394">
        <f t="shared" si="100"/>
        <v>0</v>
      </c>
      <c r="J974" s="1392">
        <f t="shared" si="95"/>
        <v>97.199999999998752</v>
      </c>
      <c r="K974" s="1391">
        <f>(J974*h01_MdeMgmt!$F$8)+1+$Q$126</f>
        <v>6.6699999999999271</v>
      </c>
      <c r="L974" s="1395">
        <f t="shared" si="96"/>
        <v>66.699999999999278</v>
      </c>
      <c r="M974" s="1395">
        <f t="shared" si="97"/>
        <v>66</v>
      </c>
      <c r="N974" s="1395">
        <f t="shared" si="98"/>
        <v>6.6</v>
      </c>
      <c r="O974" t="str">
        <f t="shared" si="99"/>
        <v/>
      </c>
    </row>
    <row r="975" spans="9:15" x14ac:dyDescent="0.55000000000000004">
      <c r="I975" s="1394">
        <f t="shared" si="100"/>
        <v>0</v>
      </c>
      <c r="J975" s="1392">
        <f t="shared" si="95"/>
        <v>97.299999999998747</v>
      </c>
      <c r="K975" s="1391">
        <f>(J975*h01_MdeMgmt!$F$8)+1+$Q$126</f>
        <v>6.6758333333332605</v>
      </c>
      <c r="L975" s="1395">
        <f t="shared" si="96"/>
        <v>66.758333333332601</v>
      </c>
      <c r="M975" s="1395">
        <f t="shared" si="97"/>
        <v>66</v>
      </c>
      <c r="N975" s="1395">
        <f t="shared" si="98"/>
        <v>6.6</v>
      </c>
      <c r="O975" t="str">
        <f t="shared" si="99"/>
        <v/>
      </c>
    </row>
    <row r="976" spans="9:15" x14ac:dyDescent="0.55000000000000004">
      <c r="I976" s="1394">
        <f t="shared" si="100"/>
        <v>0</v>
      </c>
      <c r="J976" s="1392">
        <f t="shared" si="95"/>
        <v>97.399999999998741</v>
      </c>
      <c r="K976" s="1391">
        <f>(J976*h01_MdeMgmt!$F$8)+1+$Q$126</f>
        <v>6.6816666666665929</v>
      </c>
      <c r="L976" s="1395">
        <f t="shared" si="96"/>
        <v>66.816666666665924</v>
      </c>
      <c r="M976" s="1395">
        <f t="shared" si="97"/>
        <v>66</v>
      </c>
      <c r="N976" s="1395">
        <f t="shared" si="98"/>
        <v>6.6</v>
      </c>
      <c r="O976" t="str">
        <f t="shared" si="99"/>
        <v/>
      </c>
    </row>
    <row r="977" spans="9:15" x14ac:dyDescent="0.55000000000000004">
      <c r="I977" s="1394">
        <f t="shared" si="100"/>
        <v>0</v>
      </c>
      <c r="J977" s="1392">
        <f t="shared" si="95"/>
        <v>97.499999999998735</v>
      </c>
      <c r="K977" s="1391">
        <f>(J977*h01_MdeMgmt!$F$8)+1+$Q$126</f>
        <v>6.6874999999999263</v>
      </c>
      <c r="L977" s="1395">
        <f t="shared" si="96"/>
        <v>66.874999999999261</v>
      </c>
      <c r="M977" s="1395">
        <f t="shared" si="97"/>
        <v>66</v>
      </c>
      <c r="N977" s="1395">
        <f t="shared" si="98"/>
        <v>6.6</v>
      </c>
      <c r="O977" t="str">
        <f t="shared" si="99"/>
        <v/>
      </c>
    </row>
    <row r="978" spans="9:15" x14ac:dyDescent="0.55000000000000004">
      <c r="I978" s="1394">
        <f t="shared" si="100"/>
        <v>0</v>
      </c>
      <c r="J978" s="1392">
        <f t="shared" si="95"/>
        <v>97.59999999999873</v>
      </c>
      <c r="K978" s="1391">
        <f>(J978*h01_MdeMgmt!$F$8)+1+$Q$126</f>
        <v>6.6933333333332596</v>
      </c>
      <c r="L978" s="1395">
        <f t="shared" si="96"/>
        <v>66.933333333332598</v>
      </c>
      <c r="M978" s="1395">
        <f t="shared" si="97"/>
        <v>66</v>
      </c>
      <c r="N978" s="1395">
        <f t="shared" si="98"/>
        <v>6.6</v>
      </c>
      <c r="O978" t="str">
        <f t="shared" si="99"/>
        <v/>
      </c>
    </row>
    <row r="979" spans="9:15" x14ac:dyDescent="0.55000000000000004">
      <c r="I979" s="1394">
        <f t="shared" si="100"/>
        <v>0</v>
      </c>
      <c r="J979" s="1392">
        <f t="shared" si="95"/>
        <v>97.699999999998724</v>
      </c>
      <c r="K979" s="1391">
        <f>(J979*h01_MdeMgmt!$F$8)+1+$Q$126</f>
        <v>6.6991666666665921</v>
      </c>
      <c r="L979" s="1395">
        <f t="shared" si="96"/>
        <v>66.991666666665921</v>
      </c>
      <c r="M979" s="1395">
        <f t="shared" si="97"/>
        <v>66</v>
      </c>
      <c r="N979" s="1395">
        <f t="shared" si="98"/>
        <v>6.6</v>
      </c>
      <c r="O979" t="str">
        <f t="shared" si="99"/>
        <v/>
      </c>
    </row>
    <row r="980" spans="9:15" x14ac:dyDescent="0.55000000000000004">
      <c r="I980" s="1394">
        <f t="shared" si="100"/>
        <v>0</v>
      </c>
      <c r="J980" s="1392">
        <f t="shared" si="95"/>
        <v>97.799999999998718</v>
      </c>
      <c r="K980" s="1391">
        <f>(J980*h01_MdeMgmt!$F$8)+1+$Q$126</f>
        <v>6.7049999999999255</v>
      </c>
      <c r="L980" s="1395">
        <f t="shared" si="96"/>
        <v>67.049999999999258</v>
      </c>
      <c r="M980" s="1395">
        <f t="shared" si="97"/>
        <v>67</v>
      </c>
      <c r="N980" s="1395">
        <f t="shared" si="98"/>
        <v>6.7</v>
      </c>
      <c r="O980" t="str">
        <f t="shared" si="99"/>
        <v/>
      </c>
    </row>
    <row r="981" spans="9:15" x14ac:dyDescent="0.55000000000000004">
      <c r="I981" s="1394">
        <f t="shared" si="100"/>
        <v>0</v>
      </c>
      <c r="J981" s="1392">
        <f t="shared" si="95"/>
        <v>97.899999999998712</v>
      </c>
      <c r="K981" s="1391">
        <f>(J981*h01_MdeMgmt!$F$8)+1+$Q$126</f>
        <v>6.7108333333332579</v>
      </c>
      <c r="L981" s="1395">
        <f t="shared" si="96"/>
        <v>67.108333333332581</v>
      </c>
      <c r="M981" s="1395">
        <f t="shared" si="97"/>
        <v>67</v>
      </c>
      <c r="N981" s="1395">
        <f t="shared" si="98"/>
        <v>6.7</v>
      </c>
      <c r="O981" t="str">
        <f t="shared" si="99"/>
        <v/>
      </c>
    </row>
    <row r="982" spans="9:15" x14ac:dyDescent="0.55000000000000004">
      <c r="I982" s="1394">
        <f t="shared" si="100"/>
        <v>0</v>
      </c>
      <c r="J982" s="1392">
        <f t="shared" si="95"/>
        <v>97.999999999998707</v>
      </c>
      <c r="K982" s="1391">
        <f>(J982*h01_MdeMgmt!$F$8)+1+$Q$126</f>
        <v>6.7166666666665913</v>
      </c>
      <c r="L982" s="1395">
        <f t="shared" si="96"/>
        <v>67.166666666665918</v>
      </c>
      <c r="M982" s="1395">
        <f t="shared" si="97"/>
        <v>67</v>
      </c>
      <c r="N982" s="1395">
        <f t="shared" si="98"/>
        <v>6.7</v>
      </c>
      <c r="O982" t="str">
        <f t="shared" si="99"/>
        <v/>
      </c>
    </row>
    <row r="983" spans="9:15" x14ac:dyDescent="0.55000000000000004">
      <c r="I983" s="1394">
        <f t="shared" si="100"/>
        <v>0</v>
      </c>
      <c r="J983" s="1392">
        <f t="shared" si="95"/>
        <v>98.099999999998701</v>
      </c>
      <c r="K983" s="1391">
        <f>(J983*h01_MdeMgmt!$F$8)+1+$Q$126</f>
        <v>6.7224999999999246</v>
      </c>
      <c r="L983" s="1395">
        <f t="shared" si="96"/>
        <v>67.224999999999241</v>
      </c>
      <c r="M983" s="1395">
        <f t="shared" si="97"/>
        <v>67</v>
      </c>
      <c r="N983" s="1395">
        <f t="shared" si="98"/>
        <v>6.7</v>
      </c>
      <c r="O983" t="str">
        <f t="shared" si="99"/>
        <v/>
      </c>
    </row>
    <row r="984" spans="9:15" x14ac:dyDescent="0.55000000000000004">
      <c r="I984" s="1394">
        <f t="shared" si="100"/>
        <v>0</v>
      </c>
      <c r="J984" s="1392">
        <f t="shared" si="95"/>
        <v>98.199999999998695</v>
      </c>
      <c r="K984" s="1391">
        <f>(J984*h01_MdeMgmt!$F$8)+1+$Q$126</f>
        <v>6.7283333333332571</v>
      </c>
      <c r="L984" s="1395">
        <f t="shared" si="96"/>
        <v>67.283333333332564</v>
      </c>
      <c r="M984" s="1395">
        <f t="shared" si="97"/>
        <v>67</v>
      </c>
      <c r="N984" s="1395">
        <f t="shared" si="98"/>
        <v>6.7</v>
      </c>
      <c r="O984" t="str">
        <f t="shared" si="99"/>
        <v/>
      </c>
    </row>
    <row r="985" spans="9:15" x14ac:dyDescent="0.55000000000000004">
      <c r="I985" s="1394">
        <f t="shared" si="100"/>
        <v>0</v>
      </c>
      <c r="J985" s="1392">
        <f t="shared" si="95"/>
        <v>98.29999999999869</v>
      </c>
      <c r="K985" s="1391">
        <f>(J985*h01_MdeMgmt!$F$8)+1+$Q$126</f>
        <v>6.7341666666665905</v>
      </c>
      <c r="L985" s="1395">
        <f t="shared" si="96"/>
        <v>67.341666666665901</v>
      </c>
      <c r="M985" s="1395">
        <f t="shared" si="97"/>
        <v>67</v>
      </c>
      <c r="N985" s="1395">
        <f t="shared" si="98"/>
        <v>6.7</v>
      </c>
      <c r="O985" t="str">
        <f t="shared" si="99"/>
        <v/>
      </c>
    </row>
    <row r="986" spans="9:15" x14ac:dyDescent="0.55000000000000004">
      <c r="I986" s="1394">
        <f t="shared" si="100"/>
        <v>0</v>
      </c>
      <c r="J986" s="1392">
        <f t="shared" si="95"/>
        <v>98.399999999998684</v>
      </c>
      <c r="K986" s="1391">
        <f>(J986*h01_MdeMgmt!$F$8)+1+$Q$126</f>
        <v>6.7399999999999229</v>
      </c>
      <c r="L986" s="1395">
        <f t="shared" si="96"/>
        <v>67.399999999999224</v>
      </c>
      <c r="M986" s="1395">
        <f t="shared" si="97"/>
        <v>67</v>
      </c>
      <c r="N986" s="1395">
        <f t="shared" si="98"/>
        <v>6.7</v>
      </c>
      <c r="O986" t="str">
        <f t="shared" si="99"/>
        <v/>
      </c>
    </row>
    <row r="987" spans="9:15" x14ac:dyDescent="0.55000000000000004">
      <c r="I987" s="1394">
        <f t="shared" si="100"/>
        <v>0</v>
      </c>
      <c r="J987" s="1392">
        <f t="shared" si="95"/>
        <v>98.499999999998678</v>
      </c>
      <c r="K987" s="1391">
        <f>(J987*h01_MdeMgmt!$F$8)+1+$Q$126</f>
        <v>6.7458333333332563</v>
      </c>
      <c r="L987" s="1395">
        <f t="shared" si="96"/>
        <v>67.458333333332561</v>
      </c>
      <c r="M987" s="1395">
        <f t="shared" si="97"/>
        <v>67</v>
      </c>
      <c r="N987" s="1395">
        <f t="shared" si="98"/>
        <v>6.7</v>
      </c>
      <c r="O987" t="str">
        <f t="shared" si="99"/>
        <v/>
      </c>
    </row>
    <row r="988" spans="9:15" x14ac:dyDescent="0.55000000000000004">
      <c r="I988" s="1394">
        <f t="shared" si="100"/>
        <v>0</v>
      </c>
      <c r="J988" s="1392">
        <f t="shared" si="95"/>
        <v>98.599999999998673</v>
      </c>
      <c r="K988" s="1391">
        <f>(J988*h01_MdeMgmt!$F$8)+1+$Q$126</f>
        <v>6.7516666666665897</v>
      </c>
      <c r="L988" s="1395">
        <f t="shared" si="96"/>
        <v>67.516666666665898</v>
      </c>
      <c r="M988" s="1395">
        <f t="shared" si="97"/>
        <v>67</v>
      </c>
      <c r="N988" s="1395">
        <f t="shared" si="98"/>
        <v>6.7</v>
      </c>
      <c r="O988" t="str">
        <f t="shared" si="99"/>
        <v/>
      </c>
    </row>
    <row r="989" spans="9:15" x14ac:dyDescent="0.55000000000000004">
      <c r="I989" s="1394">
        <f t="shared" si="100"/>
        <v>0</v>
      </c>
      <c r="J989" s="1392">
        <f t="shared" si="95"/>
        <v>98.699999999998667</v>
      </c>
      <c r="K989" s="1391">
        <f>(J989*h01_MdeMgmt!$F$8)+1+$Q$126</f>
        <v>6.7574999999999221</v>
      </c>
      <c r="L989" s="1395">
        <f t="shared" si="96"/>
        <v>67.574999999999221</v>
      </c>
      <c r="M989" s="1395">
        <f t="shared" si="97"/>
        <v>67</v>
      </c>
      <c r="N989" s="1395">
        <f t="shared" si="98"/>
        <v>6.7</v>
      </c>
      <c r="O989" t="str">
        <f t="shared" si="99"/>
        <v/>
      </c>
    </row>
    <row r="990" spans="9:15" x14ac:dyDescent="0.55000000000000004">
      <c r="I990" s="1394">
        <f t="shared" si="100"/>
        <v>0</v>
      </c>
      <c r="J990" s="1392">
        <f t="shared" si="95"/>
        <v>98.799999999998661</v>
      </c>
      <c r="K990" s="1391">
        <f>(J990*h01_MdeMgmt!$F$8)+1+$Q$126</f>
        <v>6.7633333333332555</v>
      </c>
      <c r="L990" s="1395">
        <f t="shared" si="96"/>
        <v>67.633333333332558</v>
      </c>
      <c r="M990" s="1395">
        <f t="shared" si="97"/>
        <v>67</v>
      </c>
      <c r="N990" s="1395">
        <f t="shared" si="98"/>
        <v>6.7</v>
      </c>
      <c r="O990" t="str">
        <f t="shared" si="99"/>
        <v/>
      </c>
    </row>
    <row r="991" spans="9:15" x14ac:dyDescent="0.55000000000000004">
      <c r="I991" s="1394">
        <f t="shared" si="100"/>
        <v>0</v>
      </c>
      <c r="J991" s="1392">
        <f t="shared" si="95"/>
        <v>98.899999999998656</v>
      </c>
      <c r="K991" s="1391">
        <f>(J991*h01_MdeMgmt!$F$8)+1+$Q$126</f>
        <v>6.769166666666588</v>
      </c>
      <c r="L991" s="1395">
        <f t="shared" si="96"/>
        <v>67.691666666665881</v>
      </c>
      <c r="M991" s="1395">
        <f t="shared" si="97"/>
        <v>67</v>
      </c>
      <c r="N991" s="1395">
        <f t="shared" si="98"/>
        <v>6.7</v>
      </c>
      <c r="O991" t="str">
        <f t="shared" si="99"/>
        <v/>
      </c>
    </row>
    <row r="992" spans="9:15" x14ac:dyDescent="0.55000000000000004">
      <c r="I992" s="1394">
        <f t="shared" si="100"/>
        <v>0</v>
      </c>
      <c r="J992" s="1392">
        <f t="shared" si="95"/>
        <v>98.99999999999865</v>
      </c>
      <c r="K992" s="1391">
        <f>(J992*h01_MdeMgmt!$F$8)+1+$Q$126</f>
        <v>6.7749999999999213</v>
      </c>
      <c r="L992" s="1395">
        <f t="shared" si="96"/>
        <v>67.749999999999218</v>
      </c>
      <c r="M992" s="1395">
        <f t="shared" si="97"/>
        <v>67</v>
      </c>
      <c r="N992" s="1395">
        <f t="shared" si="98"/>
        <v>6.7</v>
      </c>
      <c r="O992" t="str">
        <f t="shared" si="99"/>
        <v/>
      </c>
    </row>
    <row r="993" spans="9:15" x14ac:dyDescent="0.55000000000000004">
      <c r="I993" s="1394">
        <f t="shared" si="100"/>
        <v>0</v>
      </c>
      <c r="J993" s="1392">
        <f t="shared" si="95"/>
        <v>99.099999999998644</v>
      </c>
      <c r="K993" s="1391">
        <f>(J993*h01_MdeMgmt!$F$8)+1+$Q$126</f>
        <v>6.7808333333332547</v>
      </c>
      <c r="L993" s="1395">
        <f t="shared" si="96"/>
        <v>67.808333333332541</v>
      </c>
      <c r="M993" s="1395">
        <f t="shared" si="97"/>
        <v>67</v>
      </c>
      <c r="N993" s="1395">
        <f t="shared" si="98"/>
        <v>6.7</v>
      </c>
      <c r="O993" t="str">
        <f t="shared" si="99"/>
        <v/>
      </c>
    </row>
    <row r="994" spans="9:15" x14ac:dyDescent="0.55000000000000004">
      <c r="I994" s="1394">
        <f t="shared" si="100"/>
        <v>0</v>
      </c>
      <c r="J994" s="1392">
        <f t="shared" si="95"/>
        <v>99.199999999998639</v>
      </c>
      <c r="K994" s="1391">
        <f>(J994*h01_MdeMgmt!$F$8)+1+$Q$126</f>
        <v>6.7866666666665871</v>
      </c>
      <c r="L994" s="1395">
        <f t="shared" si="96"/>
        <v>67.866666666665878</v>
      </c>
      <c r="M994" s="1395">
        <f t="shared" si="97"/>
        <v>67</v>
      </c>
      <c r="N994" s="1395">
        <f t="shared" si="98"/>
        <v>6.7</v>
      </c>
      <c r="O994" t="str">
        <f t="shared" si="99"/>
        <v/>
      </c>
    </row>
    <row r="995" spans="9:15" x14ac:dyDescent="0.55000000000000004">
      <c r="I995" s="1394">
        <f t="shared" si="100"/>
        <v>0</v>
      </c>
      <c r="J995" s="1392">
        <f t="shared" si="95"/>
        <v>99.299999999998633</v>
      </c>
      <c r="K995" s="1391">
        <f>(J995*h01_MdeMgmt!$F$8)+1+$Q$126</f>
        <v>6.7924999999999205</v>
      </c>
      <c r="L995" s="1395">
        <f t="shared" si="96"/>
        <v>67.924999999999201</v>
      </c>
      <c r="M995" s="1395">
        <f t="shared" si="97"/>
        <v>67</v>
      </c>
      <c r="N995" s="1395">
        <f t="shared" si="98"/>
        <v>6.7</v>
      </c>
      <c r="O995" t="str">
        <f t="shared" si="99"/>
        <v/>
      </c>
    </row>
    <row r="996" spans="9:15" x14ac:dyDescent="0.55000000000000004">
      <c r="I996" s="1394">
        <f t="shared" si="100"/>
        <v>0</v>
      </c>
      <c r="J996" s="1392">
        <f t="shared" si="95"/>
        <v>99.399999999998627</v>
      </c>
      <c r="K996" s="1391">
        <f>(J996*h01_MdeMgmt!$F$8)+1+$Q$126</f>
        <v>6.798333333333253</v>
      </c>
      <c r="L996" s="1395">
        <f t="shared" si="96"/>
        <v>67.983333333332524</v>
      </c>
      <c r="M996" s="1395">
        <f t="shared" si="97"/>
        <v>67</v>
      </c>
      <c r="N996" s="1395">
        <f t="shared" si="98"/>
        <v>6.7</v>
      </c>
      <c r="O996" t="str">
        <f t="shared" si="99"/>
        <v/>
      </c>
    </row>
    <row r="997" spans="9:15" x14ac:dyDescent="0.55000000000000004">
      <c r="I997" s="1394">
        <f t="shared" si="100"/>
        <v>0</v>
      </c>
      <c r="J997" s="1392">
        <f t="shared" si="95"/>
        <v>99.499999999998622</v>
      </c>
      <c r="K997" s="1391">
        <f>(J997*h01_MdeMgmt!$F$8)+1+$Q$126</f>
        <v>6.8041666666665863</v>
      </c>
      <c r="L997" s="1395">
        <f t="shared" si="96"/>
        <v>68.041666666665861</v>
      </c>
      <c r="M997" s="1395">
        <f t="shared" si="97"/>
        <v>68</v>
      </c>
      <c r="N997" s="1395">
        <f t="shared" si="98"/>
        <v>6.8</v>
      </c>
      <c r="O997" t="str">
        <f t="shared" si="99"/>
        <v/>
      </c>
    </row>
    <row r="998" spans="9:15" x14ac:dyDescent="0.55000000000000004">
      <c r="I998" s="1394">
        <f t="shared" si="100"/>
        <v>0</v>
      </c>
      <c r="J998" s="1392">
        <f t="shared" si="95"/>
        <v>99.599999999998616</v>
      </c>
      <c r="K998" s="1391">
        <f>(J998*h01_MdeMgmt!$F$8)+1+$Q$126</f>
        <v>6.8099999999999197</v>
      </c>
      <c r="L998" s="1395">
        <f t="shared" si="96"/>
        <v>68.099999999999199</v>
      </c>
      <c r="M998" s="1395">
        <f t="shared" si="97"/>
        <v>68</v>
      </c>
      <c r="N998" s="1395">
        <f t="shared" si="98"/>
        <v>6.8</v>
      </c>
      <c r="O998" t="str">
        <f t="shared" si="99"/>
        <v/>
      </c>
    </row>
    <row r="999" spans="9:15" x14ac:dyDescent="0.55000000000000004">
      <c r="I999" s="1394">
        <f t="shared" si="100"/>
        <v>0</v>
      </c>
      <c r="J999" s="1392">
        <f t="shared" si="95"/>
        <v>99.69999999999861</v>
      </c>
      <c r="K999" s="1391">
        <f>(J999*h01_MdeMgmt!$F$8)+1+$Q$126</f>
        <v>6.8158333333332521</v>
      </c>
      <c r="L999" s="1395">
        <f t="shared" si="96"/>
        <v>68.158333333332521</v>
      </c>
      <c r="M999" s="1395">
        <f t="shared" si="97"/>
        <v>68</v>
      </c>
      <c r="N999" s="1395">
        <f t="shared" si="98"/>
        <v>6.8</v>
      </c>
      <c r="O999" t="str">
        <f t="shared" si="99"/>
        <v/>
      </c>
    </row>
    <row r="1000" spans="9:15" x14ac:dyDescent="0.55000000000000004">
      <c r="I1000" s="1394">
        <f t="shared" si="100"/>
        <v>0</v>
      </c>
      <c r="J1000" s="1392">
        <f t="shared" si="95"/>
        <v>99.799999999998604</v>
      </c>
      <c r="K1000" s="1391">
        <f>(J1000*h01_MdeMgmt!$F$8)+1+$Q$126</f>
        <v>6.8216666666665855</v>
      </c>
      <c r="L1000" s="1395">
        <f t="shared" si="96"/>
        <v>68.216666666665859</v>
      </c>
      <c r="M1000" s="1395">
        <f t="shared" si="97"/>
        <v>68</v>
      </c>
      <c r="N1000" s="1395">
        <f t="shared" si="98"/>
        <v>6.8</v>
      </c>
      <c r="O1000" t="str">
        <f t="shared" si="99"/>
        <v/>
      </c>
    </row>
    <row r="1001" spans="9:15" x14ac:dyDescent="0.55000000000000004">
      <c r="I1001" s="1394">
        <f t="shared" si="100"/>
        <v>0</v>
      </c>
      <c r="J1001" s="1392">
        <f t="shared" si="95"/>
        <v>99.899999999998599</v>
      </c>
      <c r="K1001" s="1391">
        <f>(J1001*h01_MdeMgmt!$F$8)+1+$Q$126</f>
        <v>6.827499999999918</v>
      </c>
      <c r="L1001" s="1395">
        <f t="shared" si="96"/>
        <v>68.274999999999181</v>
      </c>
      <c r="M1001" s="1395">
        <f t="shared" si="97"/>
        <v>68</v>
      </c>
      <c r="N1001" s="1395">
        <f t="shared" si="98"/>
        <v>6.8</v>
      </c>
      <c r="O1001" t="str">
        <f t="shared" si="99"/>
        <v/>
      </c>
    </row>
    <row r="1002" spans="9:15" x14ac:dyDescent="0.55000000000000004">
      <c r="I1002" s="1394">
        <f t="shared" si="100"/>
        <v>0</v>
      </c>
      <c r="J1002" s="1392">
        <f t="shared" ref="J1002:J1065" si="101">J1001+$J$3</f>
        <v>99.999999999998593</v>
      </c>
      <c r="K1002" s="1391">
        <f>(J1002*h01_MdeMgmt!$F$8)+1+$Q$126</f>
        <v>6.8333333333332513</v>
      </c>
      <c r="L1002" s="1395">
        <f t="shared" si="96"/>
        <v>68.333333333332519</v>
      </c>
      <c r="M1002" s="1395">
        <f t="shared" si="97"/>
        <v>68</v>
      </c>
      <c r="N1002" s="1395">
        <f t="shared" si="98"/>
        <v>6.8</v>
      </c>
      <c r="O1002" t="str">
        <f t="shared" si="99"/>
        <v/>
      </c>
    </row>
    <row r="1003" spans="9:15" x14ac:dyDescent="0.55000000000000004">
      <c r="I1003" s="1394">
        <f t="shared" si="100"/>
        <v>0</v>
      </c>
      <c r="J1003" s="1392">
        <f t="shared" si="101"/>
        <v>100.09999999999859</v>
      </c>
      <c r="K1003" s="1391">
        <f>(J1003*h01_MdeMgmt!$F$8)+1+$Q$126</f>
        <v>6.8391666666665847</v>
      </c>
      <c r="L1003" s="1395">
        <f t="shared" si="96"/>
        <v>68.391666666665841</v>
      </c>
      <c r="M1003" s="1395">
        <f t="shared" si="97"/>
        <v>68</v>
      </c>
      <c r="N1003" s="1395">
        <f t="shared" si="98"/>
        <v>6.8</v>
      </c>
      <c r="O1003" t="str">
        <f t="shared" si="99"/>
        <v/>
      </c>
    </row>
    <row r="1004" spans="9:15" x14ac:dyDescent="0.55000000000000004">
      <c r="I1004" s="1394">
        <f t="shared" si="100"/>
        <v>0</v>
      </c>
      <c r="J1004" s="1392">
        <f t="shared" si="101"/>
        <v>100.19999999999858</v>
      </c>
      <c r="K1004" s="1391">
        <f>(J1004*h01_MdeMgmt!$F$8)+1+$Q$126</f>
        <v>6.8449999999999172</v>
      </c>
      <c r="L1004" s="1395">
        <f t="shared" si="96"/>
        <v>68.449999999999164</v>
      </c>
      <c r="M1004" s="1395">
        <f t="shared" si="97"/>
        <v>68</v>
      </c>
      <c r="N1004" s="1395">
        <f t="shared" si="98"/>
        <v>6.8</v>
      </c>
      <c r="O1004" t="str">
        <f t="shared" si="99"/>
        <v/>
      </c>
    </row>
    <row r="1005" spans="9:15" x14ac:dyDescent="0.55000000000000004">
      <c r="I1005" s="1394">
        <f t="shared" si="100"/>
        <v>0</v>
      </c>
      <c r="J1005" s="1392">
        <f t="shared" si="101"/>
        <v>100.29999999999858</v>
      </c>
      <c r="K1005" s="1391">
        <f>(J1005*h01_MdeMgmt!$F$8)+1+$Q$126</f>
        <v>6.8508333333332505</v>
      </c>
      <c r="L1005" s="1395">
        <f t="shared" si="96"/>
        <v>68.508333333332502</v>
      </c>
      <c r="M1005" s="1395">
        <f t="shared" si="97"/>
        <v>68</v>
      </c>
      <c r="N1005" s="1395">
        <f t="shared" si="98"/>
        <v>6.8</v>
      </c>
      <c r="O1005" t="str">
        <f t="shared" si="99"/>
        <v/>
      </c>
    </row>
    <row r="1006" spans="9:15" x14ac:dyDescent="0.55000000000000004">
      <c r="I1006" s="1394">
        <f t="shared" si="100"/>
        <v>0</v>
      </c>
      <c r="J1006" s="1392">
        <f t="shared" si="101"/>
        <v>100.39999999999857</v>
      </c>
      <c r="K1006" s="1391">
        <f>(J1006*h01_MdeMgmt!$F$8)+1+$Q$126</f>
        <v>6.856666666666583</v>
      </c>
      <c r="L1006" s="1395">
        <f t="shared" si="96"/>
        <v>68.566666666665824</v>
      </c>
      <c r="M1006" s="1395">
        <f t="shared" si="97"/>
        <v>68</v>
      </c>
      <c r="N1006" s="1395">
        <f t="shared" si="98"/>
        <v>6.8</v>
      </c>
      <c r="O1006" t="str">
        <f t="shared" si="99"/>
        <v/>
      </c>
    </row>
    <row r="1007" spans="9:15" x14ac:dyDescent="0.55000000000000004">
      <c r="I1007" s="1394">
        <f t="shared" si="100"/>
        <v>0</v>
      </c>
      <c r="J1007" s="1392">
        <f t="shared" si="101"/>
        <v>100.49999999999856</v>
      </c>
      <c r="K1007" s="1391">
        <f>(J1007*h01_MdeMgmt!$F$8)+1+$Q$126</f>
        <v>6.8624999999999163</v>
      </c>
      <c r="L1007" s="1395">
        <f t="shared" si="96"/>
        <v>68.624999999999162</v>
      </c>
      <c r="M1007" s="1395">
        <f t="shared" si="97"/>
        <v>68</v>
      </c>
      <c r="N1007" s="1395">
        <f t="shared" si="98"/>
        <v>6.8</v>
      </c>
      <c r="O1007" t="str">
        <f t="shared" si="99"/>
        <v/>
      </c>
    </row>
    <row r="1008" spans="9:15" x14ac:dyDescent="0.55000000000000004">
      <c r="I1008" s="1394">
        <f t="shared" si="100"/>
        <v>0</v>
      </c>
      <c r="J1008" s="1392">
        <f t="shared" si="101"/>
        <v>100.59999999999856</v>
      </c>
      <c r="K1008" s="1391">
        <f>(J1008*h01_MdeMgmt!$F$8)+1+$Q$126</f>
        <v>6.8683333333332497</v>
      </c>
      <c r="L1008" s="1395">
        <f t="shared" si="96"/>
        <v>68.683333333332499</v>
      </c>
      <c r="M1008" s="1395">
        <f t="shared" si="97"/>
        <v>68</v>
      </c>
      <c r="N1008" s="1395">
        <f t="shared" si="98"/>
        <v>6.8</v>
      </c>
      <c r="O1008" t="str">
        <f t="shared" si="99"/>
        <v/>
      </c>
    </row>
    <row r="1009" spans="9:15" x14ac:dyDescent="0.55000000000000004">
      <c r="I1009" s="1394">
        <f t="shared" si="100"/>
        <v>0</v>
      </c>
      <c r="J1009" s="1392">
        <f t="shared" si="101"/>
        <v>100.69999999999855</v>
      </c>
      <c r="K1009" s="1391">
        <f>(J1009*h01_MdeMgmt!$F$8)+1+$Q$126</f>
        <v>6.8741666666665822</v>
      </c>
      <c r="L1009" s="1395">
        <f t="shared" si="96"/>
        <v>68.741666666665822</v>
      </c>
      <c r="M1009" s="1395">
        <f t="shared" si="97"/>
        <v>68</v>
      </c>
      <c r="N1009" s="1395">
        <f t="shared" si="98"/>
        <v>6.8</v>
      </c>
      <c r="O1009" t="str">
        <f t="shared" si="99"/>
        <v/>
      </c>
    </row>
    <row r="1010" spans="9:15" x14ac:dyDescent="0.55000000000000004">
      <c r="I1010" s="1394">
        <f t="shared" si="100"/>
        <v>0</v>
      </c>
      <c r="J1010" s="1392">
        <f t="shared" si="101"/>
        <v>100.79999999999855</v>
      </c>
      <c r="K1010" s="1391">
        <f>(J1010*h01_MdeMgmt!$F$8)+1+$Q$126</f>
        <v>6.8799999999999155</v>
      </c>
      <c r="L1010" s="1395">
        <f t="shared" si="96"/>
        <v>68.799999999999159</v>
      </c>
      <c r="M1010" s="1395">
        <f t="shared" si="97"/>
        <v>68</v>
      </c>
      <c r="N1010" s="1395">
        <f t="shared" si="98"/>
        <v>6.8</v>
      </c>
      <c r="O1010" t="str">
        <f t="shared" si="99"/>
        <v/>
      </c>
    </row>
    <row r="1011" spans="9:15" x14ac:dyDescent="0.55000000000000004">
      <c r="I1011" s="1394">
        <f t="shared" si="100"/>
        <v>0</v>
      </c>
      <c r="J1011" s="1392">
        <f t="shared" si="101"/>
        <v>100.89999999999854</v>
      </c>
      <c r="K1011" s="1391">
        <f>(J1011*h01_MdeMgmt!$F$8)+1+$Q$126</f>
        <v>6.885833333333248</v>
      </c>
      <c r="L1011" s="1395">
        <f t="shared" si="96"/>
        <v>68.858333333332482</v>
      </c>
      <c r="M1011" s="1395">
        <f t="shared" si="97"/>
        <v>68</v>
      </c>
      <c r="N1011" s="1395">
        <f t="shared" si="98"/>
        <v>6.8</v>
      </c>
      <c r="O1011" t="str">
        <f t="shared" si="99"/>
        <v/>
      </c>
    </row>
    <row r="1012" spans="9:15" x14ac:dyDescent="0.55000000000000004">
      <c r="I1012" s="1394">
        <f t="shared" si="100"/>
        <v>0</v>
      </c>
      <c r="J1012" s="1392">
        <f t="shared" si="101"/>
        <v>100.99999999999854</v>
      </c>
      <c r="K1012" s="1391">
        <f>(J1012*h01_MdeMgmt!$F$8)+1+$Q$126</f>
        <v>6.8916666666665813</v>
      </c>
      <c r="L1012" s="1395">
        <f t="shared" si="96"/>
        <v>68.916666666665819</v>
      </c>
      <c r="M1012" s="1395">
        <f t="shared" si="97"/>
        <v>68</v>
      </c>
      <c r="N1012" s="1395">
        <f t="shared" si="98"/>
        <v>6.8</v>
      </c>
      <c r="O1012" t="str">
        <f t="shared" si="99"/>
        <v/>
      </c>
    </row>
    <row r="1013" spans="9:15" x14ac:dyDescent="0.55000000000000004">
      <c r="I1013" s="1394">
        <f t="shared" si="100"/>
        <v>0</v>
      </c>
      <c r="J1013" s="1392">
        <f t="shared" si="101"/>
        <v>101.09999999999853</v>
      </c>
      <c r="K1013" s="1391">
        <f>(J1013*h01_MdeMgmt!$F$8)+1+$Q$126</f>
        <v>6.8974999999999147</v>
      </c>
      <c r="L1013" s="1395">
        <f t="shared" si="96"/>
        <v>68.974999999999142</v>
      </c>
      <c r="M1013" s="1395">
        <f t="shared" si="97"/>
        <v>68</v>
      </c>
      <c r="N1013" s="1395">
        <f t="shared" si="98"/>
        <v>6.8</v>
      </c>
      <c r="O1013" t="str">
        <f t="shared" si="99"/>
        <v/>
      </c>
    </row>
    <row r="1014" spans="9:15" x14ac:dyDescent="0.55000000000000004">
      <c r="I1014" s="1394">
        <f t="shared" si="100"/>
        <v>0</v>
      </c>
      <c r="J1014" s="1392">
        <f t="shared" si="101"/>
        <v>101.19999999999852</v>
      </c>
      <c r="K1014" s="1391">
        <f>(J1014*h01_MdeMgmt!$F$8)+1+$Q$126</f>
        <v>6.9033333333332472</v>
      </c>
      <c r="L1014" s="1395">
        <f t="shared" si="96"/>
        <v>69.033333333332479</v>
      </c>
      <c r="M1014" s="1395">
        <f t="shared" si="97"/>
        <v>69</v>
      </c>
      <c r="N1014" s="1395">
        <f t="shared" si="98"/>
        <v>6.9</v>
      </c>
      <c r="O1014" t="str">
        <f t="shared" si="99"/>
        <v/>
      </c>
    </row>
    <row r="1015" spans="9:15" x14ac:dyDescent="0.55000000000000004">
      <c r="I1015" s="1394">
        <f t="shared" si="100"/>
        <v>0</v>
      </c>
      <c r="J1015" s="1392">
        <f t="shared" si="101"/>
        <v>101.29999999999852</v>
      </c>
      <c r="K1015" s="1391">
        <f>(J1015*h01_MdeMgmt!$F$8)+1+$Q$126</f>
        <v>6.9091666666665805</v>
      </c>
      <c r="L1015" s="1395">
        <f t="shared" si="96"/>
        <v>69.091666666665802</v>
      </c>
      <c r="M1015" s="1395">
        <f t="shared" si="97"/>
        <v>69</v>
      </c>
      <c r="N1015" s="1395">
        <f t="shared" si="98"/>
        <v>6.9</v>
      </c>
      <c r="O1015" t="str">
        <f t="shared" si="99"/>
        <v/>
      </c>
    </row>
    <row r="1016" spans="9:15" x14ac:dyDescent="0.55000000000000004">
      <c r="I1016" s="1394">
        <f t="shared" si="100"/>
        <v>0</v>
      </c>
      <c r="J1016" s="1392">
        <f t="shared" si="101"/>
        <v>101.39999999999851</v>
      </c>
      <c r="K1016" s="1391">
        <f>(J1016*h01_MdeMgmt!$F$8)+1+$Q$126</f>
        <v>6.914999999999913</v>
      </c>
      <c r="L1016" s="1395">
        <f t="shared" si="96"/>
        <v>69.149999999999125</v>
      </c>
      <c r="M1016" s="1395">
        <f t="shared" si="97"/>
        <v>69</v>
      </c>
      <c r="N1016" s="1395">
        <f t="shared" si="98"/>
        <v>6.9</v>
      </c>
      <c r="O1016" t="str">
        <f t="shared" si="99"/>
        <v/>
      </c>
    </row>
    <row r="1017" spans="9:15" x14ac:dyDescent="0.55000000000000004">
      <c r="I1017" s="1394">
        <f t="shared" si="100"/>
        <v>0</v>
      </c>
      <c r="J1017" s="1392">
        <f t="shared" si="101"/>
        <v>101.49999999999851</v>
      </c>
      <c r="K1017" s="1391">
        <f>(J1017*h01_MdeMgmt!$F$8)+1+$Q$126</f>
        <v>6.9208333333332464</v>
      </c>
      <c r="L1017" s="1395">
        <f t="shared" si="96"/>
        <v>69.208333333332462</v>
      </c>
      <c r="M1017" s="1395">
        <f t="shared" si="97"/>
        <v>69</v>
      </c>
      <c r="N1017" s="1395">
        <f t="shared" si="98"/>
        <v>6.9</v>
      </c>
      <c r="O1017" t="str">
        <f t="shared" si="99"/>
        <v/>
      </c>
    </row>
    <row r="1018" spans="9:15" x14ac:dyDescent="0.55000000000000004">
      <c r="I1018" s="1394">
        <f t="shared" si="100"/>
        <v>0</v>
      </c>
      <c r="J1018" s="1392">
        <f t="shared" si="101"/>
        <v>101.5999999999985</v>
      </c>
      <c r="K1018" s="1391">
        <f>(J1018*h01_MdeMgmt!$F$8)+1+$Q$126</f>
        <v>6.9266666666665797</v>
      </c>
      <c r="L1018" s="1395">
        <f t="shared" si="96"/>
        <v>69.266666666665799</v>
      </c>
      <c r="M1018" s="1395">
        <f t="shared" si="97"/>
        <v>69</v>
      </c>
      <c r="N1018" s="1395">
        <f t="shared" si="98"/>
        <v>6.9</v>
      </c>
      <c r="O1018" t="str">
        <f t="shared" si="99"/>
        <v/>
      </c>
    </row>
    <row r="1019" spans="9:15" x14ac:dyDescent="0.55000000000000004">
      <c r="I1019" s="1394">
        <f t="shared" si="100"/>
        <v>0</v>
      </c>
      <c r="J1019" s="1392">
        <f t="shared" si="101"/>
        <v>101.6999999999985</v>
      </c>
      <c r="K1019" s="1391">
        <f>(J1019*h01_MdeMgmt!$F$8)+1+$Q$126</f>
        <v>6.9324999999999122</v>
      </c>
      <c r="L1019" s="1395">
        <f t="shared" si="96"/>
        <v>69.324999999999122</v>
      </c>
      <c r="M1019" s="1395">
        <f t="shared" si="97"/>
        <v>69</v>
      </c>
      <c r="N1019" s="1395">
        <f t="shared" si="98"/>
        <v>6.9</v>
      </c>
      <c r="O1019" t="str">
        <f t="shared" si="99"/>
        <v/>
      </c>
    </row>
    <row r="1020" spans="9:15" x14ac:dyDescent="0.55000000000000004">
      <c r="I1020" s="1394">
        <f t="shared" si="100"/>
        <v>0</v>
      </c>
      <c r="J1020" s="1392">
        <f t="shared" si="101"/>
        <v>101.79999999999849</v>
      </c>
      <c r="K1020" s="1391">
        <f>(J1020*h01_MdeMgmt!$F$8)+1+$Q$126</f>
        <v>6.9383333333332455</v>
      </c>
      <c r="L1020" s="1395">
        <f t="shared" si="96"/>
        <v>69.383333333332459</v>
      </c>
      <c r="M1020" s="1395">
        <f t="shared" si="97"/>
        <v>69</v>
      </c>
      <c r="N1020" s="1395">
        <f t="shared" si="98"/>
        <v>6.9</v>
      </c>
      <c r="O1020" t="str">
        <f t="shared" si="99"/>
        <v/>
      </c>
    </row>
    <row r="1021" spans="9:15" x14ac:dyDescent="0.55000000000000004">
      <c r="I1021" s="1394">
        <f t="shared" si="100"/>
        <v>0</v>
      </c>
      <c r="J1021" s="1392">
        <f t="shared" si="101"/>
        <v>101.89999999999849</v>
      </c>
      <c r="K1021" s="1391">
        <f>(J1021*h01_MdeMgmt!$F$8)+1+$Q$126</f>
        <v>6.944166666666578</v>
      </c>
      <c r="L1021" s="1395">
        <f t="shared" si="96"/>
        <v>69.441666666665782</v>
      </c>
      <c r="M1021" s="1395">
        <f t="shared" si="97"/>
        <v>69</v>
      </c>
      <c r="N1021" s="1395">
        <f t="shared" si="98"/>
        <v>6.9</v>
      </c>
      <c r="O1021" t="str">
        <f t="shared" si="99"/>
        <v/>
      </c>
    </row>
    <row r="1022" spans="9:15" x14ac:dyDescent="0.55000000000000004">
      <c r="I1022" s="1394">
        <f t="shared" si="100"/>
        <v>0</v>
      </c>
      <c r="J1022" s="1392">
        <f t="shared" si="101"/>
        <v>101.99999999999848</v>
      </c>
      <c r="K1022" s="1391">
        <f>(J1022*h01_MdeMgmt!$F$8)+1+$Q$126</f>
        <v>6.9499999999999114</v>
      </c>
      <c r="L1022" s="1395">
        <f t="shared" si="96"/>
        <v>69.499999999999119</v>
      </c>
      <c r="M1022" s="1395">
        <f t="shared" si="97"/>
        <v>69</v>
      </c>
      <c r="N1022" s="1395">
        <f t="shared" si="98"/>
        <v>6.9</v>
      </c>
      <c r="O1022" t="str">
        <f t="shared" si="99"/>
        <v/>
      </c>
    </row>
    <row r="1023" spans="9:15" x14ac:dyDescent="0.55000000000000004">
      <c r="I1023" s="1394">
        <f t="shared" si="100"/>
        <v>0</v>
      </c>
      <c r="J1023" s="1392">
        <f t="shared" si="101"/>
        <v>102.09999999999847</v>
      </c>
      <c r="K1023" s="1391">
        <f>(J1023*h01_MdeMgmt!$F$8)+1+$Q$126</f>
        <v>6.9558333333332447</v>
      </c>
      <c r="L1023" s="1395">
        <f t="shared" si="96"/>
        <v>69.558333333332442</v>
      </c>
      <c r="M1023" s="1395">
        <f t="shared" si="97"/>
        <v>69</v>
      </c>
      <c r="N1023" s="1395">
        <f t="shared" si="98"/>
        <v>6.9</v>
      </c>
      <c r="O1023" t="str">
        <f t="shared" si="99"/>
        <v/>
      </c>
    </row>
    <row r="1024" spans="9:15" x14ac:dyDescent="0.55000000000000004">
      <c r="I1024" s="1394">
        <f t="shared" si="100"/>
        <v>0</v>
      </c>
      <c r="J1024" s="1392">
        <f t="shared" si="101"/>
        <v>102.19999999999847</v>
      </c>
      <c r="K1024" s="1391">
        <f>(J1024*h01_MdeMgmt!$F$8)+1+$Q$126</f>
        <v>6.9616666666665772</v>
      </c>
      <c r="L1024" s="1395">
        <f t="shared" si="96"/>
        <v>69.616666666665765</v>
      </c>
      <c r="M1024" s="1395">
        <f t="shared" si="97"/>
        <v>69</v>
      </c>
      <c r="N1024" s="1395">
        <f t="shared" si="98"/>
        <v>6.9</v>
      </c>
      <c r="O1024" t="str">
        <f t="shared" si="99"/>
        <v/>
      </c>
    </row>
    <row r="1025" spans="9:15" x14ac:dyDescent="0.55000000000000004">
      <c r="I1025" s="1394">
        <f t="shared" si="100"/>
        <v>0</v>
      </c>
      <c r="J1025" s="1392">
        <f t="shared" si="101"/>
        <v>102.29999999999846</v>
      </c>
      <c r="K1025" s="1391">
        <f>(J1025*h01_MdeMgmt!$F$8)+1+$Q$126</f>
        <v>6.9674999999999105</v>
      </c>
      <c r="L1025" s="1395">
        <f t="shared" si="96"/>
        <v>69.674999999999102</v>
      </c>
      <c r="M1025" s="1395">
        <f t="shared" si="97"/>
        <v>69</v>
      </c>
      <c r="N1025" s="1395">
        <f t="shared" si="98"/>
        <v>6.9</v>
      </c>
      <c r="O1025" t="str">
        <f t="shared" si="99"/>
        <v/>
      </c>
    </row>
    <row r="1026" spans="9:15" x14ac:dyDescent="0.55000000000000004">
      <c r="I1026" s="1394">
        <f t="shared" si="100"/>
        <v>0</v>
      </c>
      <c r="J1026" s="1392">
        <f t="shared" si="101"/>
        <v>102.39999999999846</v>
      </c>
      <c r="K1026" s="1391">
        <f>(J1026*h01_MdeMgmt!$F$8)+1+$Q$126</f>
        <v>6.973333333333243</v>
      </c>
      <c r="L1026" s="1395">
        <f t="shared" si="96"/>
        <v>69.733333333332425</v>
      </c>
      <c r="M1026" s="1395">
        <f t="shared" si="97"/>
        <v>69</v>
      </c>
      <c r="N1026" s="1395">
        <f t="shared" si="98"/>
        <v>6.9</v>
      </c>
      <c r="O1026" t="str">
        <f t="shared" si="99"/>
        <v/>
      </c>
    </row>
    <row r="1027" spans="9:15" x14ac:dyDescent="0.55000000000000004">
      <c r="I1027" s="1394">
        <f t="shared" si="100"/>
        <v>0</v>
      </c>
      <c r="J1027" s="1392">
        <f t="shared" si="101"/>
        <v>102.49999999999845</v>
      </c>
      <c r="K1027" s="1391">
        <f>(J1027*h01_MdeMgmt!$F$8)+1+$Q$126</f>
        <v>6.9791666666665764</v>
      </c>
      <c r="L1027" s="1395">
        <f t="shared" ref="L1027:L1090" si="102">K1027*10</f>
        <v>69.791666666665762</v>
      </c>
      <c r="M1027" s="1395">
        <f t="shared" ref="M1027:M1090" si="103">INT(L1027)</f>
        <v>69</v>
      </c>
      <c r="N1027" s="1395">
        <f t="shared" ref="N1027:N1090" si="104">M1027/10</f>
        <v>6.9</v>
      </c>
      <c r="O1027" t="str">
        <f t="shared" ref="O1027:O1090" si="105">IF(INT(N1027)=N1027,N1027,"")</f>
        <v/>
      </c>
    </row>
    <row r="1028" spans="9:15" x14ac:dyDescent="0.55000000000000004">
      <c r="I1028" s="1394">
        <f t="shared" ref="I1028:I1091" si="106">INT(H1028)</f>
        <v>0</v>
      </c>
      <c r="J1028" s="1392">
        <f t="shared" si="101"/>
        <v>102.59999999999845</v>
      </c>
      <c r="K1028" s="1391">
        <f>(J1028*h01_MdeMgmt!$F$8)+1+$Q$126</f>
        <v>6.9849999999999097</v>
      </c>
      <c r="L1028" s="1395">
        <f t="shared" si="102"/>
        <v>69.849999999999099</v>
      </c>
      <c r="M1028" s="1395">
        <f t="shared" si="103"/>
        <v>69</v>
      </c>
      <c r="N1028" s="1395">
        <f t="shared" si="104"/>
        <v>6.9</v>
      </c>
      <c r="O1028" t="str">
        <f t="shared" si="105"/>
        <v/>
      </c>
    </row>
    <row r="1029" spans="9:15" x14ac:dyDescent="0.55000000000000004">
      <c r="I1029" s="1394">
        <f t="shared" si="106"/>
        <v>0</v>
      </c>
      <c r="J1029" s="1392">
        <f t="shared" si="101"/>
        <v>102.69999999999844</v>
      </c>
      <c r="K1029" s="1391">
        <f>(J1029*h01_MdeMgmt!$F$8)+1+$Q$126</f>
        <v>6.9908333333332422</v>
      </c>
      <c r="L1029" s="1395">
        <f t="shared" si="102"/>
        <v>69.908333333332422</v>
      </c>
      <c r="M1029" s="1395">
        <f t="shared" si="103"/>
        <v>69</v>
      </c>
      <c r="N1029" s="1395">
        <f t="shared" si="104"/>
        <v>6.9</v>
      </c>
      <c r="O1029" t="str">
        <f t="shared" si="105"/>
        <v/>
      </c>
    </row>
    <row r="1030" spans="9:15" x14ac:dyDescent="0.55000000000000004">
      <c r="I1030" s="1394">
        <f t="shared" si="106"/>
        <v>0</v>
      </c>
      <c r="J1030" s="1392">
        <f t="shared" si="101"/>
        <v>102.79999999999843</v>
      </c>
      <c r="K1030" s="1391">
        <f>(J1030*h01_MdeMgmt!$F$8)+1+$Q$126</f>
        <v>6.9966666666665756</v>
      </c>
      <c r="L1030" s="1395">
        <f t="shared" si="102"/>
        <v>69.966666666665759</v>
      </c>
      <c r="M1030" s="1395">
        <f t="shared" si="103"/>
        <v>69</v>
      </c>
      <c r="N1030" s="1395">
        <f t="shared" si="104"/>
        <v>6.9</v>
      </c>
      <c r="O1030" t="str">
        <f t="shared" si="105"/>
        <v/>
      </c>
    </row>
    <row r="1031" spans="9:15" x14ac:dyDescent="0.55000000000000004">
      <c r="I1031" s="1394">
        <f t="shared" si="106"/>
        <v>0</v>
      </c>
      <c r="J1031" s="1392">
        <f t="shared" si="101"/>
        <v>102.89999999999843</v>
      </c>
      <c r="K1031" s="1391">
        <f>(J1031*h01_MdeMgmt!$F$8)+1+$Q$126</f>
        <v>7.002499999999908</v>
      </c>
      <c r="L1031" s="1395">
        <f t="shared" si="102"/>
        <v>70.024999999999082</v>
      </c>
      <c r="M1031" s="1395">
        <f t="shared" si="103"/>
        <v>70</v>
      </c>
      <c r="N1031" s="1395">
        <f t="shared" si="104"/>
        <v>7</v>
      </c>
      <c r="O1031">
        <f t="shared" si="105"/>
        <v>7</v>
      </c>
    </row>
    <row r="1032" spans="9:15" x14ac:dyDescent="0.55000000000000004">
      <c r="I1032" s="1394">
        <f t="shared" si="106"/>
        <v>0</v>
      </c>
      <c r="J1032" s="1392">
        <f t="shared" si="101"/>
        <v>102.99999999999842</v>
      </c>
      <c r="K1032" s="1391">
        <f>(J1032*h01_MdeMgmt!$F$8)+1+$Q$126</f>
        <v>7.0083333333332414</v>
      </c>
      <c r="L1032" s="1395">
        <f t="shared" si="102"/>
        <v>70.083333333332419</v>
      </c>
      <c r="M1032" s="1395">
        <f t="shared" si="103"/>
        <v>70</v>
      </c>
      <c r="N1032" s="1395">
        <f t="shared" si="104"/>
        <v>7</v>
      </c>
      <c r="O1032">
        <f t="shared" si="105"/>
        <v>7</v>
      </c>
    </row>
    <row r="1033" spans="9:15" x14ac:dyDescent="0.55000000000000004">
      <c r="I1033" s="1394">
        <f t="shared" si="106"/>
        <v>0</v>
      </c>
      <c r="J1033" s="1392">
        <f t="shared" si="101"/>
        <v>103.09999999999842</v>
      </c>
      <c r="K1033" s="1391">
        <f>(J1033*h01_MdeMgmt!$F$8)+1+$Q$126</f>
        <v>7.0141666666665747</v>
      </c>
      <c r="L1033" s="1395">
        <f t="shared" si="102"/>
        <v>70.141666666665742</v>
      </c>
      <c r="M1033" s="1395">
        <f t="shared" si="103"/>
        <v>70</v>
      </c>
      <c r="N1033" s="1395">
        <f t="shared" si="104"/>
        <v>7</v>
      </c>
      <c r="O1033">
        <f t="shared" si="105"/>
        <v>7</v>
      </c>
    </row>
    <row r="1034" spans="9:15" x14ac:dyDescent="0.55000000000000004">
      <c r="I1034" s="1394">
        <f t="shared" si="106"/>
        <v>0</v>
      </c>
      <c r="J1034" s="1392">
        <f t="shared" si="101"/>
        <v>103.19999999999841</v>
      </c>
      <c r="K1034" s="1391">
        <f>(J1034*h01_MdeMgmt!$F$8)+1+$Q$126</f>
        <v>7.0199999999999072</v>
      </c>
      <c r="L1034" s="1395">
        <f t="shared" si="102"/>
        <v>70.199999999999079</v>
      </c>
      <c r="M1034" s="1395">
        <f t="shared" si="103"/>
        <v>70</v>
      </c>
      <c r="N1034" s="1395">
        <f t="shared" si="104"/>
        <v>7</v>
      </c>
      <c r="O1034">
        <f t="shared" si="105"/>
        <v>7</v>
      </c>
    </row>
    <row r="1035" spans="9:15" x14ac:dyDescent="0.55000000000000004">
      <c r="I1035" s="1394">
        <f t="shared" si="106"/>
        <v>0</v>
      </c>
      <c r="J1035" s="1392">
        <f t="shared" si="101"/>
        <v>103.29999999999841</v>
      </c>
      <c r="K1035" s="1391">
        <f>(J1035*h01_MdeMgmt!$F$8)+1+$Q$126</f>
        <v>7.0258333333332406</v>
      </c>
      <c r="L1035" s="1395">
        <f t="shared" si="102"/>
        <v>70.258333333332402</v>
      </c>
      <c r="M1035" s="1395">
        <f t="shared" si="103"/>
        <v>70</v>
      </c>
      <c r="N1035" s="1395">
        <f t="shared" si="104"/>
        <v>7</v>
      </c>
      <c r="O1035">
        <f t="shared" si="105"/>
        <v>7</v>
      </c>
    </row>
    <row r="1036" spans="9:15" x14ac:dyDescent="0.55000000000000004">
      <c r="I1036" s="1394">
        <f t="shared" si="106"/>
        <v>0</v>
      </c>
      <c r="J1036" s="1392">
        <f t="shared" si="101"/>
        <v>103.3999999999984</v>
      </c>
      <c r="K1036" s="1391">
        <f>(J1036*h01_MdeMgmt!$F$8)+1+$Q$126</f>
        <v>7.031666666666573</v>
      </c>
      <c r="L1036" s="1395">
        <f t="shared" si="102"/>
        <v>70.316666666665725</v>
      </c>
      <c r="M1036" s="1395">
        <f t="shared" si="103"/>
        <v>70</v>
      </c>
      <c r="N1036" s="1395">
        <f t="shared" si="104"/>
        <v>7</v>
      </c>
      <c r="O1036">
        <f t="shared" si="105"/>
        <v>7</v>
      </c>
    </row>
    <row r="1037" spans="9:15" x14ac:dyDescent="0.55000000000000004">
      <c r="I1037" s="1394">
        <f t="shared" si="106"/>
        <v>0</v>
      </c>
      <c r="J1037" s="1392">
        <f t="shared" si="101"/>
        <v>103.49999999999839</v>
      </c>
      <c r="K1037" s="1391">
        <f>(J1037*h01_MdeMgmt!$F$8)+1+$Q$126</f>
        <v>7.0374999999999064</v>
      </c>
      <c r="L1037" s="1395">
        <f t="shared" si="102"/>
        <v>70.374999999999062</v>
      </c>
      <c r="M1037" s="1395">
        <f t="shared" si="103"/>
        <v>70</v>
      </c>
      <c r="N1037" s="1395">
        <f t="shared" si="104"/>
        <v>7</v>
      </c>
      <c r="O1037">
        <f t="shared" si="105"/>
        <v>7</v>
      </c>
    </row>
    <row r="1038" spans="9:15" x14ac:dyDescent="0.55000000000000004">
      <c r="I1038" s="1394">
        <f t="shared" si="106"/>
        <v>0</v>
      </c>
      <c r="J1038" s="1392">
        <f t="shared" si="101"/>
        <v>103.59999999999839</v>
      </c>
      <c r="K1038" s="1391">
        <f>(J1038*h01_MdeMgmt!$F$8)+1+$Q$126</f>
        <v>7.0433333333332397</v>
      </c>
      <c r="L1038" s="1395">
        <f t="shared" si="102"/>
        <v>70.433333333332399</v>
      </c>
      <c r="M1038" s="1395">
        <f t="shared" si="103"/>
        <v>70</v>
      </c>
      <c r="N1038" s="1395">
        <f t="shared" si="104"/>
        <v>7</v>
      </c>
      <c r="O1038">
        <f t="shared" si="105"/>
        <v>7</v>
      </c>
    </row>
    <row r="1039" spans="9:15" x14ac:dyDescent="0.55000000000000004">
      <c r="I1039" s="1394">
        <f t="shared" si="106"/>
        <v>0</v>
      </c>
      <c r="J1039" s="1392">
        <f t="shared" si="101"/>
        <v>103.69999999999838</v>
      </c>
      <c r="K1039" s="1391">
        <f>(J1039*h01_MdeMgmt!$F$8)+1+$Q$126</f>
        <v>7.0491666666665722</v>
      </c>
      <c r="L1039" s="1395">
        <f t="shared" si="102"/>
        <v>70.491666666665722</v>
      </c>
      <c r="M1039" s="1395">
        <f t="shared" si="103"/>
        <v>70</v>
      </c>
      <c r="N1039" s="1395">
        <f t="shared" si="104"/>
        <v>7</v>
      </c>
      <c r="O1039">
        <f t="shared" si="105"/>
        <v>7</v>
      </c>
    </row>
    <row r="1040" spans="9:15" x14ac:dyDescent="0.55000000000000004">
      <c r="I1040" s="1394">
        <f t="shared" si="106"/>
        <v>0</v>
      </c>
      <c r="J1040" s="1392">
        <f t="shared" si="101"/>
        <v>103.79999999999838</v>
      </c>
      <c r="K1040" s="1391">
        <f>(J1040*h01_MdeMgmt!$F$8)+1+$Q$126</f>
        <v>7.0549999999999056</v>
      </c>
      <c r="L1040" s="1395">
        <f t="shared" si="102"/>
        <v>70.549999999999059</v>
      </c>
      <c r="M1040" s="1395">
        <f t="shared" si="103"/>
        <v>70</v>
      </c>
      <c r="N1040" s="1395">
        <f t="shared" si="104"/>
        <v>7</v>
      </c>
      <c r="O1040">
        <f t="shared" si="105"/>
        <v>7</v>
      </c>
    </row>
    <row r="1041" spans="9:15" x14ac:dyDescent="0.55000000000000004">
      <c r="I1041" s="1394">
        <f t="shared" si="106"/>
        <v>0</v>
      </c>
      <c r="J1041" s="1392">
        <f t="shared" si="101"/>
        <v>103.89999999999837</v>
      </c>
      <c r="K1041" s="1391">
        <f>(J1041*h01_MdeMgmt!$F$8)+1+$Q$126</f>
        <v>7.060833333333238</v>
      </c>
      <c r="L1041" s="1395">
        <f t="shared" si="102"/>
        <v>70.608333333332382</v>
      </c>
      <c r="M1041" s="1395">
        <f t="shared" si="103"/>
        <v>70</v>
      </c>
      <c r="N1041" s="1395">
        <f t="shared" si="104"/>
        <v>7</v>
      </c>
      <c r="O1041">
        <f t="shared" si="105"/>
        <v>7</v>
      </c>
    </row>
    <row r="1042" spans="9:15" x14ac:dyDescent="0.55000000000000004">
      <c r="I1042" s="1394">
        <f t="shared" si="106"/>
        <v>0</v>
      </c>
      <c r="J1042" s="1392">
        <f t="shared" si="101"/>
        <v>103.99999999999837</v>
      </c>
      <c r="K1042" s="1391">
        <f>(J1042*h01_MdeMgmt!$F$8)+1+$Q$126</f>
        <v>7.0666666666665714</v>
      </c>
      <c r="L1042" s="1395">
        <f t="shared" si="102"/>
        <v>70.666666666665719</v>
      </c>
      <c r="M1042" s="1395">
        <f t="shared" si="103"/>
        <v>70</v>
      </c>
      <c r="N1042" s="1395">
        <f t="shared" si="104"/>
        <v>7</v>
      </c>
      <c r="O1042">
        <f t="shared" si="105"/>
        <v>7</v>
      </c>
    </row>
    <row r="1043" spans="9:15" x14ac:dyDescent="0.55000000000000004">
      <c r="I1043" s="1394">
        <f t="shared" si="106"/>
        <v>0</v>
      </c>
      <c r="J1043" s="1392">
        <f t="shared" si="101"/>
        <v>104.09999999999836</v>
      </c>
      <c r="K1043" s="1391">
        <f>(J1043*h01_MdeMgmt!$F$8)+1+$Q$126</f>
        <v>7.0724999999999048</v>
      </c>
      <c r="L1043" s="1395">
        <f t="shared" si="102"/>
        <v>70.724999999999042</v>
      </c>
      <c r="M1043" s="1395">
        <f t="shared" si="103"/>
        <v>70</v>
      </c>
      <c r="N1043" s="1395">
        <f t="shared" si="104"/>
        <v>7</v>
      </c>
      <c r="O1043">
        <f t="shared" si="105"/>
        <v>7</v>
      </c>
    </row>
    <row r="1044" spans="9:15" x14ac:dyDescent="0.55000000000000004">
      <c r="I1044" s="1394">
        <f t="shared" si="106"/>
        <v>0</v>
      </c>
      <c r="J1044" s="1392">
        <f t="shared" si="101"/>
        <v>104.19999999999835</v>
      </c>
      <c r="K1044" s="1391">
        <f>(J1044*h01_MdeMgmt!$F$8)+1+$Q$126</f>
        <v>7.0783333333332372</v>
      </c>
      <c r="L1044" s="1395">
        <f t="shared" si="102"/>
        <v>70.783333333332365</v>
      </c>
      <c r="M1044" s="1395">
        <f t="shared" si="103"/>
        <v>70</v>
      </c>
      <c r="N1044" s="1395">
        <f t="shared" si="104"/>
        <v>7</v>
      </c>
      <c r="O1044">
        <f t="shared" si="105"/>
        <v>7</v>
      </c>
    </row>
    <row r="1045" spans="9:15" x14ac:dyDescent="0.55000000000000004">
      <c r="I1045" s="1394">
        <f t="shared" si="106"/>
        <v>0</v>
      </c>
      <c r="J1045" s="1392">
        <f t="shared" si="101"/>
        <v>104.29999999999835</v>
      </c>
      <c r="K1045" s="1391">
        <f>(J1045*h01_MdeMgmt!$F$8)+1+$Q$126</f>
        <v>7.0841666666665706</v>
      </c>
      <c r="L1045" s="1395">
        <f t="shared" si="102"/>
        <v>70.841666666665702</v>
      </c>
      <c r="M1045" s="1395">
        <f t="shared" si="103"/>
        <v>70</v>
      </c>
      <c r="N1045" s="1395">
        <f t="shared" si="104"/>
        <v>7</v>
      </c>
      <c r="O1045">
        <f t="shared" si="105"/>
        <v>7</v>
      </c>
    </row>
    <row r="1046" spans="9:15" x14ac:dyDescent="0.55000000000000004">
      <c r="I1046" s="1394">
        <f t="shared" si="106"/>
        <v>0</v>
      </c>
      <c r="J1046" s="1392">
        <f t="shared" si="101"/>
        <v>104.39999999999834</v>
      </c>
      <c r="K1046" s="1391">
        <f>(J1046*h01_MdeMgmt!$F$8)+1+$Q$126</f>
        <v>7.089999999999903</v>
      </c>
      <c r="L1046" s="1395">
        <f t="shared" si="102"/>
        <v>70.899999999999025</v>
      </c>
      <c r="M1046" s="1395">
        <f t="shared" si="103"/>
        <v>70</v>
      </c>
      <c r="N1046" s="1395">
        <f t="shared" si="104"/>
        <v>7</v>
      </c>
      <c r="O1046">
        <f t="shared" si="105"/>
        <v>7</v>
      </c>
    </row>
    <row r="1047" spans="9:15" x14ac:dyDescent="0.55000000000000004">
      <c r="I1047" s="1394">
        <f t="shared" si="106"/>
        <v>0</v>
      </c>
      <c r="J1047" s="1392">
        <f t="shared" si="101"/>
        <v>104.49999999999834</v>
      </c>
      <c r="K1047" s="1391">
        <f>(J1047*h01_MdeMgmt!$F$8)+1+$Q$126</f>
        <v>7.0958333333332364</v>
      </c>
      <c r="L1047" s="1395">
        <f t="shared" si="102"/>
        <v>70.958333333332362</v>
      </c>
      <c r="M1047" s="1395">
        <f t="shared" si="103"/>
        <v>70</v>
      </c>
      <c r="N1047" s="1395">
        <f t="shared" si="104"/>
        <v>7</v>
      </c>
      <c r="O1047">
        <f t="shared" si="105"/>
        <v>7</v>
      </c>
    </row>
    <row r="1048" spans="9:15" x14ac:dyDescent="0.55000000000000004">
      <c r="I1048" s="1394">
        <f t="shared" si="106"/>
        <v>0</v>
      </c>
      <c r="J1048" s="1392">
        <f t="shared" si="101"/>
        <v>104.59999999999833</v>
      </c>
      <c r="K1048" s="1391">
        <f>(J1048*h01_MdeMgmt!$F$8)+1+$Q$126</f>
        <v>7.1016666666665698</v>
      </c>
      <c r="L1048" s="1395">
        <f t="shared" si="102"/>
        <v>71.016666666665699</v>
      </c>
      <c r="M1048" s="1395">
        <f t="shared" si="103"/>
        <v>71</v>
      </c>
      <c r="N1048" s="1395">
        <f t="shared" si="104"/>
        <v>7.1</v>
      </c>
      <c r="O1048" t="str">
        <f t="shared" si="105"/>
        <v/>
      </c>
    </row>
    <row r="1049" spans="9:15" x14ac:dyDescent="0.55000000000000004">
      <c r="I1049" s="1394">
        <f t="shared" si="106"/>
        <v>0</v>
      </c>
      <c r="J1049" s="1392">
        <f t="shared" si="101"/>
        <v>104.69999999999833</v>
      </c>
      <c r="K1049" s="1391">
        <f>(J1049*h01_MdeMgmt!$F$8)+1+$Q$126</f>
        <v>7.1074999999999022</v>
      </c>
      <c r="L1049" s="1395">
        <f t="shared" si="102"/>
        <v>71.074999999999022</v>
      </c>
      <c r="M1049" s="1395">
        <f t="shared" si="103"/>
        <v>71</v>
      </c>
      <c r="N1049" s="1395">
        <f t="shared" si="104"/>
        <v>7.1</v>
      </c>
      <c r="O1049" t="str">
        <f t="shared" si="105"/>
        <v/>
      </c>
    </row>
    <row r="1050" spans="9:15" x14ac:dyDescent="0.55000000000000004">
      <c r="I1050" s="1394">
        <f t="shared" si="106"/>
        <v>0</v>
      </c>
      <c r="J1050" s="1392">
        <f t="shared" si="101"/>
        <v>104.79999999999832</v>
      </c>
      <c r="K1050" s="1391">
        <f>(J1050*h01_MdeMgmt!$F$8)+1+$Q$126</f>
        <v>7.1133333333332356</v>
      </c>
      <c r="L1050" s="1395">
        <f t="shared" si="102"/>
        <v>71.133333333332359</v>
      </c>
      <c r="M1050" s="1395">
        <f t="shared" si="103"/>
        <v>71</v>
      </c>
      <c r="N1050" s="1395">
        <f t="shared" si="104"/>
        <v>7.1</v>
      </c>
      <c r="O1050" t="str">
        <f t="shared" si="105"/>
        <v/>
      </c>
    </row>
    <row r="1051" spans="9:15" x14ac:dyDescent="0.55000000000000004">
      <c r="I1051" s="1394">
        <f t="shared" si="106"/>
        <v>0</v>
      </c>
      <c r="J1051" s="1392">
        <f t="shared" si="101"/>
        <v>104.89999999999831</v>
      </c>
      <c r="K1051" s="1391">
        <f>(J1051*h01_MdeMgmt!$F$8)+1+$Q$126</f>
        <v>7.1191666666665681</v>
      </c>
      <c r="L1051" s="1395">
        <f t="shared" si="102"/>
        <v>71.191666666665682</v>
      </c>
      <c r="M1051" s="1395">
        <f t="shared" si="103"/>
        <v>71</v>
      </c>
      <c r="N1051" s="1395">
        <f t="shared" si="104"/>
        <v>7.1</v>
      </c>
      <c r="O1051" t="str">
        <f t="shared" si="105"/>
        <v/>
      </c>
    </row>
    <row r="1052" spans="9:15" x14ac:dyDescent="0.55000000000000004">
      <c r="I1052" s="1394">
        <f t="shared" si="106"/>
        <v>0</v>
      </c>
      <c r="J1052" s="1392">
        <f t="shared" si="101"/>
        <v>104.99999999999831</v>
      </c>
      <c r="K1052" s="1391">
        <f>(J1052*h01_MdeMgmt!$F$8)+1+$Q$126</f>
        <v>7.1249999999999014</v>
      </c>
      <c r="L1052" s="1395">
        <f t="shared" si="102"/>
        <v>71.249999999999019</v>
      </c>
      <c r="M1052" s="1395">
        <f t="shared" si="103"/>
        <v>71</v>
      </c>
      <c r="N1052" s="1395">
        <f t="shared" si="104"/>
        <v>7.1</v>
      </c>
      <c r="O1052" t="str">
        <f t="shared" si="105"/>
        <v/>
      </c>
    </row>
    <row r="1053" spans="9:15" x14ac:dyDescent="0.55000000000000004">
      <c r="I1053" s="1394">
        <f t="shared" si="106"/>
        <v>0</v>
      </c>
      <c r="J1053" s="1392">
        <f t="shared" si="101"/>
        <v>105.0999999999983</v>
      </c>
      <c r="K1053" s="1391">
        <f>(J1053*h01_MdeMgmt!$F$8)+1+$Q$126</f>
        <v>7.1308333333332348</v>
      </c>
      <c r="L1053" s="1395">
        <f t="shared" si="102"/>
        <v>71.308333333332342</v>
      </c>
      <c r="M1053" s="1395">
        <f t="shared" si="103"/>
        <v>71</v>
      </c>
      <c r="N1053" s="1395">
        <f t="shared" si="104"/>
        <v>7.1</v>
      </c>
      <c r="O1053" t="str">
        <f t="shared" si="105"/>
        <v/>
      </c>
    </row>
    <row r="1054" spans="9:15" x14ac:dyDescent="0.55000000000000004">
      <c r="I1054" s="1394">
        <f t="shared" si="106"/>
        <v>0</v>
      </c>
      <c r="J1054" s="1392">
        <f t="shared" si="101"/>
        <v>105.1999999999983</v>
      </c>
      <c r="K1054" s="1391">
        <f>(J1054*h01_MdeMgmt!$F$8)+1+$Q$126</f>
        <v>7.1366666666665672</v>
      </c>
      <c r="L1054" s="1395">
        <f t="shared" si="102"/>
        <v>71.366666666665679</v>
      </c>
      <c r="M1054" s="1395">
        <f t="shared" si="103"/>
        <v>71</v>
      </c>
      <c r="N1054" s="1395">
        <f t="shared" si="104"/>
        <v>7.1</v>
      </c>
      <c r="O1054" t="str">
        <f t="shared" si="105"/>
        <v/>
      </c>
    </row>
    <row r="1055" spans="9:15" x14ac:dyDescent="0.55000000000000004">
      <c r="I1055" s="1394">
        <f t="shared" si="106"/>
        <v>0</v>
      </c>
      <c r="J1055" s="1392">
        <f t="shared" si="101"/>
        <v>105.29999999999829</v>
      </c>
      <c r="K1055" s="1391">
        <f>(J1055*h01_MdeMgmt!$F$8)+1+$Q$126</f>
        <v>7.1424999999999006</v>
      </c>
      <c r="L1055" s="1395">
        <f t="shared" si="102"/>
        <v>71.424999999999002</v>
      </c>
      <c r="M1055" s="1395">
        <f t="shared" si="103"/>
        <v>71</v>
      </c>
      <c r="N1055" s="1395">
        <f t="shared" si="104"/>
        <v>7.1</v>
      </c>
      <c r="O1055" t="str">
        <f t="shared" si="105"/>
        <v/>
      </c>
    </row>
    <row r="1056" spans="9:15" x14ac:dyDescent="0.55000000000000004">
      <c r="I1056" s="1394">
        <f t="shared" si="106"/>
        <v>0</v>
      </c>
      <c r="J1056" s="1392">
        <f t="shared" si="101"/>
        <v>105.39999999999829</v>
      </c>
      <c r="K1056" s="1391">
        <f>(J1056*h01_MdeMgmt!$F$8)+1+$Q$126</f>
        <v>7.1483333333332331</v>
      </c>
      <c r="L1056" s="1395">
        <f t="shared" si="102"/>
        <v>71.483333333332325</v>
      </c>
      <c r="M1056" s="1395">
        <f t="shared" si="103"/>
        <v>71</v>
      </c>
      <c r="N1056" s="1395">
        <f t="shared" si="104"/>
        <v>7.1</v>
      </c>
      <c r="O1056" t="str">
        <f t="shared" si="105"/>
        <v/>
      </c>
    </row>
    <row r="1057" spans="9:15" x14ac:dyDescent="0.55000000000000004">
      <c r="I1057" s="1394">
        <f t="shared" si="106"/>
        <v>0</v>
      </c>
      <c r="J1057" s="1392">
        <f t="shared" si="101"/>
        <v>105.49999999999828</v>
      </c>
      <c r="K1057" s="1391">
        <f>(J1057*h01_MdeMgmt!$F$8)+1+$Q$126</f>
        <v>7.1541666666665664</v>
      </c>
      <c r="L1057" s="1395">
        <f t="shared" si="102"/>
        <v>71.541666666665662</v>
      </c>
      <c r="M1057" s="1395">
        <f t="shared" si="103"/>
        <v>71</v>
      </c>
      <c r="N1057" s="1395">
        <f t="shared" si="104"/>
        <v>7.1</v>
      </c>
      <c r="O1057" t="str">
        <f t="shared" si="105"/>
        <v/>
      </c>
    </row>
    <row r="1058" spans="9:15" x14ac:dyDescent="0.55000000000000004">
      <c r="I1058" s="1394">
        <f t="shared" si="106"/>
        <v>0</v>
      </c>
      <c r="J1058" s="1392">
        <f t="shared" si="101"/>
        <v>105.59999999999827</v>
      </c>
      <c r="K1058" s="1391">
        <f>(J1058*h01_MdeMgmt!$F$8)+1+$Q$126</f>
        <v>7.1599999999998998</v>
      </c>
      <c r="L1058" s="1395">
        <f t="shared" si="102"/>
        <v>71.599999999999</v>
      </c>
      <c r="M1058" s="1395">
        <f t="shared" si="103"/>
        <v>71</v>
      </c>
      <c r="N1058" s="1395">
        <f t="shared" si="104"/>
        <v>7.1</v>
      </c>
      <c r="O1058" t="str">
        <f t="shared" si="105"/>
        <v/>
      </c>
    </row>
    <row r="1059" spans="9:15" x14ac:dyDescent="0.55000000000000004">
      <c r="I1059" s="1394">
        <f t="shared" si="106"/>
        <v>0</v>
      </c>
      <c r="J1059" s="1392">
        <f t="shared" si="101"/>
        <v>105.69999999999827</v>
      </c>
      <c r="K1059" s="1391">
        <f>(J1059*h01_MdeMgmt!$F$8)+1+$Q$126</f>
        <v>7.1658333333332322</v>
      </c>
      <c r="L1059" s="1395">
        <f t="shared" si="102"/>
        <v>71.658333333332322</v>
      </c>
      <c r="M1059" s="1395">
        <f t="shared" si="103"/>
        <v>71</v>
      </c>
      <c r="N1059" s="1395">
        <f t="shared" si="104"/>
        <v>7.1</v>
      </c>
      <c r="O1059" t="str">
        <f t="shared" si="105"/>
        <v/>
      </c>
    </row>
    <row r="1060" spans="9:15" x14ac:dyDescent="0.55000000000000004">
      <c r="I1060" s="1394">
        <f t="shared" si="106"/>
        <v>0</v>
      </c>
      <c r="J1060" s="1392">
        <f t="shared" si="101"/>
        <v>105.79999999999826</v>
      </c>
      <c r="K1060" s="1391">
        <f>(J1060*h01_MdeMgmt!$F$8)+1+$Q$126</f>
        <v>7.1716666666665656</v>
      </c>
      <c r="L1060" s="1395">
        <f t="shared" si="102"/>
        <v>71.71666666666566</v>
      </c>
      <c r="M1060" s="1395">
        <f t="shared" si="103"/>
        <v>71</v>
      </c>
      <c r="N1060" s="1395">
        <f t="shared" si="104"/>
        <v>7.1</v>
      </c>
      <c r="O1060" t="str">
        <f t="shared" si="105"/>
        <v/>
      </c>
    </row>
    <row r="1061" spans="9:15" x14ac:dyDescent="0.55000000000000004">
      <c r="I1061" s="1394">
        <f t="shared" si="106"/>
        <v>0</v>
      </c>
      <c r="J1061" s="1392">
        <f t="shared" si="101"/>
        <v>105.89999999999826</v>
      </c>
      <c r="K1061" s="1391">
        <f>(J1061*h01_MdeMgmt!$F$8)+1+$Q$126</f>
        <v>7.1774999999998981</v>
      </c>
      <c r="L1061" s="1395">
        <f t="shared" si="102"/>
        <v>71.774999999998983</v>
      </c>
      <c r="M1061" s="1395">
        <f t="shared" si="103"/>
        <v>71</v>
      </c>
      <c r="N1061" s="1395">
        <f t="shared" si="104"/>
        <v>7.1</v>
      </c>
      <c r="O1061" t="str">
        <f t="shared" si="105"/>
        <v/>
      </c>
    </row>
    <row r="1062" spans="9:15" x14ac:dyDescent="0.55000000000000004">
      <c r="I1062" s="1394">
        <f t="shared" si="106"/>
        <v>0</v>
      </c>
      <c r="J1062" s="1392">
        <f t="shared" si="101"/>
        <v>105.99999999999825</v>
      </c>
      <c r="K1062" s="1391">
        <f>(J1062*h01_MdeMgmt!$F$8)+1+$Q$126</f>
        <v>7.1833333333332314</v>
      </c>
      <c r="L1062" s="1395">
        <f t="shared" si="102"/>
        <v>71.83333333333232</v>
      </c>
      <c r="M1062" s="1395">
        <f t="shared" si="103"/>
        <v>71</v>
      </c>
      <c r="N1062" s="1395">
        <f t="shared" si="104"/>
        <v>7.1</v>
      </c>
      <c r="O1062" t="str">
        <f t="shared" si="105"/>
        <v/>
      </c>
    </row>
    <row r="1063" spans="9:15" x14ac:dyDescent="0.55000000000000004">
      <c r="I1063" s="1394">
        <f t="shared" si="106"/>
        <v>0</v>
      </c>
      <c r="J1063" s="1392">
        <f t="shared" si="101"/>
        <v>106.09999999999825</v>
      </c>
      <c r="K1063" s="1391">
        <f>(J1063*h01_MdeMgmt!$F$8)+1+$Q$126</f>
        <v>7.1891666666665648</v>
      </c>
      <c r="L1063" s="1395">
        <f t="shared" si="102"/>
        <v>71.891666666665643</v>
      </c>
      <c r="M1063" s="1395">
        <f t="shared" si="103"/>
        <v>71</v>
      </c>
      <c r="N1063" s="1395">
        <f t="shared" si="104"/>
        <v>7.1</v>
      </c>
      <c r="O1063" t="str">
        <f t="shared" si="105"/>
        <v/>
      </c>
    </row>
    <row r="1064" spans="9:15" x14ac:dyDescent="0.55000000000000004">
      <c r="I1064" s="1394">
        <f t="shared" si="106"/>
        <v>0</v>
      </c>
      <c r="J1064" s="1392">
        <f t="shared" si="101"/>
        <v>106.19999999999824</v>
      </c>
      <c r="K1064" s="1391">
        <f>(J1064*h01_MdeMgmt!$F$8)+1+$Q$126</f>
        <v>7.1949999999998973</v>
      </c>
      <c r="L1064" s="1395">
        <f t="shared" si="102"/>
        <v>71.949999999998965</v>
      </c>
      <c r="M1064" s="1395">
        <f t="shared" si="103"/>
        <v>71</v>
      </c>
      <c r="N1064" s="1395">
        <f t="shared" si="104"/>
        <v>7.1</v>
      </c>
      <c r="O1064" t="str">
        <f t="shared" si="105"/>
        <v/>
      </c>
    </row>
    <row r="1065" spans="9:15" x14ac:dyDescent="0.55000000000000004">
      <c r="I1065" s="1394">
        <f t="shared" si="106"/>
        <v>0</v>
      </c>
      <c r="J1065" s="1392">
        <f t="shared" si="101"/>
        <v>106.29999999999824</v>
      </c>
      <c r="K1065" s="1391">
        <f>(J1065*h01_MdeMgmt!$F$8)+1+$Q$126</f>
        <v>7.2008333333332306</v>
      </c>
      <c r="L1065" s="1395">
        <f t="shared" si="102"/>
        <v>72.008333333332303</v>
      </c>
      <c r="M1065" s="1395">
        <f t="shared" si="103"/>
        <v>72</v>
      </c>
      <c r="N1065" s="1395">
        <f t="shared" si="104"/>
        <v>7.2</v>
      </c>
      <c r="O1065" t="str">
        <f t="shared" si="105"/>
        <v/>
      </c>
    </row>
    <row r="1066" spans="9:15" x14ac:dyDescent="0.55000000000000004">
      <c r="I1066" s="1394">
        <f t="shared" si="106"/>
        <v>0</v>
      </c>
      <c r="J1066" s="1392">
        <f t="shared" ref="J1066:J1129" si="107">J1065+$J$3</f>
        <v>106.39999999999823</v>
      </c>
      <c r="K1066" s="1391">
        <f>(J1066*h01_MdeMgmt!$F$8)+1+$Q$126</f>
        <v>7.2066666666665631</v>
      </c>
      <c r="L1066" s="1395">
        <f t="shared" si="102"/>
        <v>72.066666666665625</v>
      </c>
      <c r="M1066" s="1395">
        <f t="shared" si="103"/>
        <v>72</v>
      </c>
      <c r="N1066" s="1395">
        <f t="shared" si="104"/>
        <v>7.2</v>
      </c>
      <c r="O1066" t="str">
        <f t="shared" si="105"/>
        <v/>
      </c>
    </row>
    <row r="1067" spans="9:15" x14ac:dyDescent="0.55000000000000004">
      <c r="I1067" s="1394">
        <f t="shared" si="106"/>
        <v>0</v>
      </c>
      <c r="J1067" s="1392">
        <f t="shared" si="107"/>
        <v>106.49999999999822</v>
      </c>
      <c r="K1067" s="1391">
        <f>(J1067*h01_MdeMgmt!$F$8)+1+$Q$126</f>
        <v>7.2124999999998964</v>
      </c>
      <c r="L1067" s="1395">
        <f t="shared" si="102"/>
        <v>72.124999999998963</v>
      </c>
      <c r="M1067" s="1395">
        <f t="shared" si="103"/>
        <v>72</v>
      </c>
      <c r="N1067" s="1395">
        <f t="shared" si="104"/>
        <v>7.2</v>
      </c>
      <c r="O1067" t="str">
        <f t="shared" si="105"/>
        <v/>
      </c>
    </row>
    <row r="1068" spans="9:15" x14ac:dyDescent="0.55000000000000004">
      <c r="I1068" s="1394">
        <f t="shared" si="106"/>
        <v>0</v>
      </c>
      <c r="J1068" s="1392">
        <f t="shared" si="107"/>
        <v>106.59999999999822</v>
      </c>
      <c r="K1068" s="1391">
        <f>(J1068*h01_MdeMgmt!$F$8)+1+$Q$126</f>
        <v>7.2183333333332298</v>
      </c>
      <c r="L1068" s="1395">
        <f t="shared" si="102"/>
        <v>72.1833333333323</v>
      </c>
      <c r="M1068" s="1395">
        <f t="shared" si="103"/>
        <v>72</v>
      </c>
      <c r="N1068" s="1395">
        <f t="shared" si="104"/>
        <v>7.2</v>
      </c>
      <c r="O1068" t="str">
        <f t="shared" si="105"/>
        <v/>
      </c>
    </row>
    <row r="1069" spans="9:15" x14ac:dyDescent="0.55000000000000004">
      <c r="I1069" s="1394">
        <f t="shared" si="106"/>
        <v>0</v>
      </c>
      <c r="J1069" s="1392">
        <f t="shared" si="107"/>
        <v>106.69999999999821</v>
      </c>
      <c r="K1069" s="1391">
        <f>(J1069*h01_MdeMgmt!$F$8)+1+$Q$126</f>
        <v>7.2241666666665623</v>
      </c>
      <c r="L1069" s="1395">
        <f t="shared" si="102"/>
        <v>72.241666666665623</v>
      </c>
      <c r="M1069" s="1395">
        <f t="shared" si="103"/>
        <v>72</v>
      </c>
      <c r="N1069" s="1395">
        <f t="shared" si="104"/>
        <v>7.2</v>
      </c>
      <c r="O1069" t="str">
        <f t="shared" si="105"/>
        <v/>
      </c>
    </row>
    <row r="1070" spans="9:15" x14ac:dyDescent="0.55000000000000004">
      <c r="I1070" s="1394">
        <f t="shared" si="106"/>
        <v>0</v>
      </c>
      <c r="J1070" s="1392">
        <f t="shared" si="107"/>
        <v>106.79999999999821</v>
      </c>
      <c r="K1070" s="1391">
        <f>(J1070*h01_MdeMgmt!$F$8)+1+$Q$126</f>
        <v>7.2299999999998956</v>
      </c>
      <c r="L1070" s="1395">
        <f t="shared" si="102"/>
        <v>72.29999999999896</v>
      </c>
      <c r="M1070" s="1395">
        <f t="shared" si="103"/>
        <v>72</v>
      </c>
      <c r="N1070" s="1395">
        <f t="shared" si="104"/>
        <v>7.2</v>
      </c>
      <c r="O1070" t="str">
        <f t="shared" si="105"/>
        <v/>
      </c>
    </row>
    <row r="1071" spans="9:15" x14ac:dyDescent="0.55000000000000004">
      <c r="I1071" s="1394">
        <f t="shared" si="106"/>
        <v>0</v>
      </c>
      <c r="J1071" s="1392">
        <f t="shared" si="107"/>
        <v>106.8999999999982</v>
      </c>
      <c r="K1071" s="1391">
        <f>(J1071*h01_MdeMgmt!$F$8)+1+$Q$126</f>
        <v>7.2358333333332281</v>
      </c>
      <c r="L1071" s="1395">
        <f t="shared" si="102"/>
        <v>72.358333333332283</v>
      </c>
      <c r="M1071" s="1395">
        <f t="shared" si="103"/>
        <v>72</v>
      </c>
      <c r="N1071" s="1395">
        <f t="shared" si="104"/>
        <v>7.2</v>
      </c>
      <c r="O1071" t="str">
        <f t="shared" si="105"/>
        <v/>
      </c>
    </row>
    <row r="1072" spans="9:15" x14ac:dyDescent="0.55000000000000004">
      <c r="I1072" s="1394">
        <f t="shared" si="106"/>
        <v>0</v>
      </c>
      <c r="J1072" s="1392">
        <f t="shared" si="107"/>
        <v>106.9999999999982</v>
      </c>
      <c r="K1072" s="1391">
        <f>(J1072*h01_MdeMgmt!$F$8)+1+$Q$126</f>
        <v>7.2416666666665614</v>
      </c>
      <c r="L1072" s="1395">
        <f t="shared" si="102"/>
        <v>72.41666666666562</v>
      </c>
      <c r="M1072" s="1395">
        <f t="shared" si="103"/>
        <v>72</v>
      </c>
      <c r="N1072" s="1395">
        <f t="shared" si="104"/>
        <v>7.2</v>
      </c>
      <c r="O1072" t="str">
        <f t="shared" si="105"/>
        <v/>
      </c>
    </row>
    <row r="1073" spans="9:15" x14ac:dyDescent="0.55000000000000004">
      <c r="I1073" s="1394">
        <f t="shared" si="106"/>
        <v>0</v>
      </c>
      <c r="J1073" s="1392">
        <f t="shared" si="107"/>
        <v>107.09999999999819</v>
      </c>
      <c r="K1073" s="1391">
        <f>(J1073*h01_MdeMgmt!$F$8)+1+$Q$126</f>
        <v>7.2474999999998948</v>
      </c>
      <c r="L1073" s="1395">
        <f t="shared" si="102"/>
        <v>72.474999999998943</v>
      </c>
      <c r="M1073" s="1395">
        <f t="shared" si="103"/>
        <v>72</v>
      </c>
      <c r="N1073" s="1395">
        <f t="shared" si="104"/>
        <v>7.2</v>
      </c>
      <c r="O1073" t="str">
        <f t="shared" si="105"/>
        <v/>
      </c>
    </row>
    <row r="1074" spans="9:15" x14ac:dyDescent="0.55000000000000004">
      <c r="I1074" s="1394">
        <f t="shared" si="106"/>
        <v>0</v>
      </c>
      <c r="J1074" s="1392">
        <f t="shared" si="107"/>
        <v>107.19999999999818</v>
      </c>
      <c r="K1074" s="1391">
        <f>(J1074*h01_MdeMgmt!$F$8)+1+$Q$126</f>
        <v>7.2533333333332273</v>
      </c>
      <c r="L1074" s="1395">
        <f t="shared" si="102"/>
        <v>72.53333333333228</v>
      </c>
      <c r="M1074" s="1395">
        <f t="shared" si="103"/>
        <v>72</v>
      </c>
      <c r="N1074" s="1395">
        <f t="shared" si="104"/>
        <v>7.2</v>
      </c>
      <c r="O1074" t="str">
        <f t="shared" si="105"/>
        <v/>
      </c>
    </row>
    <row r="1075" spans="9:15" x14ac:dyDescent="0.55000000000000004">
      <c r="I1075" s="1394">
        <f t="shared" si="106"/>
        <v>0</v>
      </c>
      <c r="J1075" s="1392">
        <f t="shared" si="107"/>
        <v>107.29999999999818</v>
      </c>
      <c r="K1075" s="1391">
        <f>(J1075*h01_MdeMgmt!$F$8)+1+$Q$126</f>
        <v>7.2591666666665606</v>
      </c>
      <c r="L1075" s="1395">
        <f t="shared" si="102"/>
        <v>72.591666666665603</v>
      </c>
      <c r="M1075" s="1395">
        <f t="shared" si="103"/>
        <v>72</v>
      </c>
      <c r="N1075" s="1395">
        <f t="shared" si="104"/>
        <v>7.2</v>
      </c>
      <c r="O1075" t="str">
        <f t="shared" si="105"/>
        <v/>
      </c>
    </row>
    <row r="1076" spans="9:15" x14ac:dyDescent="0.55000000000000004">
      <c r="I1076" s="1394">
        <f t="shared" si="106"/>
        <v>0</v>
      </c>
      <c r="J1076" s="1392">
        <f t="shared" si="107"/>
        <v>107.39999999999817</v>
      </c>
      <c r="K1076" s="1391">
        <f>(J1076*h01_MdeMgmt!$F$8)+1+$Q$126</f>
        <v>7.2649999999998931</v>
      </c>
      <c r="L1076" s="1395">
        <f t="shared" si="102"/>
        <v>72.649999999998926</v>
      </c>
      <c r="M1076" s="1395">
        <f t="shared" si="103"/>
        <v>72</v>
      </c>
      <c r="N1076" s="1395">
        <f t="shared" si="104"/>
        <v>7.2</v>
      </c>
      <c r="O1076" t="str">
        <f t="shared" si="105"/>
        <v/>
      </c>
    </row>
    <row r="1077" spans="9:15" x14ac:dyDescent="0.55000000000000004">
      <c r="I1077" s="1394">
        <f t="shared" si="106"/>
        <v>0</v>
      </c>
      <c r="J1077" s="1392">
        <f t="shared" si="107"/>
        <v>107.49999999999817</v>
      </c>
      <c r="K1077" s="1391">
        <f>(J1077*h01_MdeMgmt!$F$8)+1+$Q$126</f>
        <v>7.2708333333332265</v>
      </c>
      <c r="L1077" s="1395">
        <f t="shared" si="102"/>
        <v>72.708333333332263</v>
      </c>
      <c r="M1077" s="1395">
        <f t="shared" si="103"/>
        <v>72</v>
      </c>
      <c r="N1077" s="1395">
        <f t="shared" si="104"/>
        <v>7.2</v>
      </c>
      <c r="O1077" t="str">
        <f t="shared" si="105"/>
        <v/>
      </c>
    </row>
    <row r="1078" spans="9:15" x14ac:dyDescent="0.55000000000000004">
      <c r="I1078" s="1394">
        <f t="shared" si="106"/>
        <v>0</v>
      </c>
      <c r="J1078" s="1392">
        <f t="shared" si="107"/>
        <v>107.59999999999816</v>
      </c>
      <c r="K1078" s="1391">
        <f>(J1078*h01_MdeMgmt!$F$8)+1+$Q$126</f>
        <v>7.2766666666665598</v>
      </c>
      <c r="L1078" s="1395">
        <f t="shared" si="102"/>
        <v>72.7666666666656</v>
      </c>
      <c r="M1078" s="1395">
        <f t="shared" si="103"/>
        <v>72</v>
      </c>
      <c r="N1078" s="1395">
        <f t="shared" si="104"/>
        <v>7.2</v>
      </c>
      <c r="O1078" t="str">
        <f t="shared" si="105"/>
        <v/>
      </c>
    </row>
    <row r="1079" spans="9:15" x14ac:dyDescent="0.55000000000000004">
      <c r="I1079" s="1394">
        <f t="shared" si="106"/>
        <v>0</v>
      </c>
      <c r="J1079" s="1392">
        <f t="shared" si="107"/>
        <v>107.69999999999816</v>
      </c>
      <c r="K1079" s="1391">
        <f>(J1079*h01_MdeMgmt!$F$8)+1+$Q$126</f>
        <v>7.2824999999998923</v>
      </c>
      <c r="L1079" s="1395">
        <f t="shared" si="102"/>
        <v>72.824999999998923</v>
      </c>
      <c r="M1079" s="1395">
        <f t="shared" si="103"/>
        <v>72</v>
      </c>
      <c r="N1079" s="1395">
        <f t="shared" si="104"/>
        <v>7.2</v>
      </c>
      <c r="O1079" t="str">
        <f t="shared" si="105"/>
        <v/>
      </c>
    </row>
    <row r="1080" spans="9:15" x14ac:dyDescent="0.55000000000000004">
      <c r="I1080" s="1394">
        <f t="shared" si="106"/>
        <v>0</v>
      </c>
      <c r="J1080" s="1392">
        <f t="shared" si="107"/>
        <v>107.79999999999815</v>
      </c>
      <c r="K1080" s="1391">
        <f>(J1080*h01_MdeMgmt!$F$8)+1+$Q$126</f>
        <v>7.2883333333332256</v>
      </c>
      <c r="L1080" s="1395">
        <f t="shared" si="102"/>
        <v>72.88333333333226</v>
      </c>
      <c r="M1080" s="1395">
        <f t="shared" si="103"/>
        <v>72</v>
      </c>
      <c r="N1080" s="1395">
        <f t="shared" si="104"/>
        <v>7.2</v>
      </c>
      <c r="O1080" t="str">
        <f t="shared" si="105"/>
        <v/>
      </c>
    </row>
    <row r="1081" spans="9:15" x14ac:dyDescent="0.55000000000000004">
      <c r="I1081" s="1394">
        <f t="shared" si="106"/>
        <v>0</v>
      </c>
      <c r="J1081" s="1392">
        <f t="shared" si="107"/>
        <v>107.89999999999814</v>
      </c>
      <c r="K1081" s="1391">
        <f>(J1081*h01_MdeMgmt!$F$8)+1+$Q$126</f>
        <v>7.2941666666665581</v>
      </c>
      <c r="L1081" s="1395">
        <f t="shared" si="102"/>
        <v>72.941666666665583</v>
      </c>
      <c r="M1081" s="1395">
        <f t="shared" si="103"/>
        <v>72</v>
      </c>
      <c r="N1081" s="1395">
        <f t="shared" si="104"/>
        <v>7.2</v>
      </c>
      <c r="O1081" t="str">
        <f t="shared" si="105"/>
        <v/>
      </c>
    </row>
    <row r="1082" spans="9:15" x14ac:dyDescent="0.55000000000000004">
      <c r="I1082" s="1394">
        <f t="shared" si="106"/>
        <v>0</v>
      </c>
      <c r="J1082" s="1392">
        <f t="shared" si="107"/>
        <v>107.99999999999814</v>
      </c>
      <c r="K1082" s="1391">
        <f>(J1082*h01_MdeMgmt!$F$8)+1+$Q$126</f>
        <v>7.2999999999998915</v>
      </c>
      <c r="L1082" s="1395">
        <f t="shared" si="102"/>
        <v>72.99999999999892</v>
      </c>
      <c r="M1082" s="1395">
        <f t="shared" si="103"/>
        <v>72</v>
      </c>
      <c r="N1082" s="1395">
        <f t="shared" si="104"/>
        <v>7.2</v>
      </c>
      <c r="O1082" t="str">
        <f t="shared" si="105"/>
        <v/>
      </c>
    </row>
    <row r="1083" spans="9:15" x14ac:dyDescent="0.55000000000000004">
      <c r="I1083" s="1394">
        <f t="shared" si="106"/>
        <v>0</v>
      </c>
      <c r="J1083" s="1392">
        <f t="shared" si="107"/>
        <v>108.09999999999813</v>
      </c>
      <c r="K1083" s="1391">
        <f>(J1083*h01_MdeMgmt!$F$8)+1+$Q$126</f>
        <v>7.3058333333332248</v>
      </c>
      <c r="L1083" s="1395">
        <f t="shared" si="102"/>
        <v>73.058333333332243</v>
      </c>
      <c r="M1083" s="1395">
        <f t="shared" si="103"/>
        <v>73</v>
      </c>
      <c r="N1083" s="1395">
        <f t="shared" si="104"/>
        <v>7.3</v>
      </c>
      <c r="O1083" t="str">
        <f t="shared" si="105"/>
        <v/>
      </c>
    </row>
    <row r="1084" spans="9:15" x14ac:dyDescent="0.55000000000000004">
      <c r="I1084" s="1394">
        <f t="shared" si="106"/>
        <v>0</v>
      </c>
      <c r="J1084" s="1392">
        <f t="shared" si="107"/>
        <v>108.19999999999813</v>
      </c>
      <c r="K1084" s="1391">
        <f>(J1084*h01_MdeMgmt!$F$8)+1+$Q$126</f>
        <v>7.3116666666665573</v>
      </c>
      <c r="L1084" s="1395">
        <f t="shared" si="102"/>
        <v>73.116666666665566</v>
      </c>
      <c r="M1084" s="1395">
        <f t="shared" si="103"/>
        <v>73</v>
      </c>
      <c r="N1084" s="1395">
        <f t="shared" si="104"/>
        <v>7.3</v>
      </c>
      <c r="O1084" t="str">
        <f t="shared" si="105"/>
        <v/>
      </c>
    </row>
    <row r="1085" spans="9:15" x14ac:dyDescent="0.55000000000000004">
      <c r="I1085" s="1394">
        <f t="shared" si="106"/>
        <v>0</v>
      </c>
      <c r="J1085" s="1392">
        <f t="shared" si="107"/>
        <v>108.29999999999812</v>
      </c>
      <c r="K1085" s="1391">
        <f>(J1085*h01_MdeMgmt!$F$8)+1+$Q$126</f>
        <v>7.3174999999998906</v>
      </c>
      <c r="L1085" s="1395">
        <f t="shared" si="102"/>
        <v>73.174999999998903</v>
      </c>
      <c r="M1085" s="1395">
        <f t="shared" si="103"/>
        <v>73</v>
      </c>
      <c r="N1085" s="1395">
        <f t="shared" si="104"/>
        <v>7.3</v>
      </c>
      <c r="O1085" t="str">
        <f t="shared" si="105"/>
        <v/>
      </c>
    </row>
    <row r="1086" spans="9:15" x14ac:dyDescent="0.55000000000000004">
      <c r="I1086" s="1394">
        <f t="shared" si="106"/>
        <v>0</v>
      </c>
      <c r="J1086" s="1392">
        <f t="shared" si="107"/>
        <v>108.39999999999812</v>
      </c>
      <c r="K1086" s="1391">
        <f>(J1086*h01_MdeMgmt!$F$8)+1+$Q$126</f>
        <v>7.3233333333332231</v>
      </c>
      <c r="L1086" s="1395">
        <f t="shared" si="102"/>
        <v>73.233333333332226</v>
      </c>
      <c r="M1086" s="1395">
        <f t="shared" si="103"/>
        <v>73</v>
      </c>
      <c r="N1086" s="1395">
        <f t="shared" si="104"/>
        <v>7.3</v>
      </c>
      <c r="O1086" t="str">
        <f t="shared" si="105"/>
        <v/>
      </c>
    </row>
    <row r="1087" spans="9:15" x14ac:dyDescent="0.55000000000000004">
      <c r="I1087" s="1394">
        <f t="shared" si="106"/>
        <v>0</v>
      </c>
      <c r="J1087" s="1392">
        <f t="shared" si="107"/>
        <v>108.49999999999811</v>
      </c>
      <c r="K1087" s="1391">
        <f>(J1087*h01_MdeMgmt!$F$8)+1+$Q$126</f>
        <v>7.3291666666665565</v>
      </c>
      <c r="L1087" s="1395">
        <f t="shared" si="102"/>
        <v>73.291666666665563</v>
      </c>
      <c r="M1087" s="1395">
        <f t="shared" si="103"/>
        <v>73</v>
      </c>
      <c r="N1087" s="1395">
        <f t="shared" si="104"/>
        <v>7.3</v>
      </c>
      <c r="O1087" t="str">
        <f t="shared" si="105"/>
        <v/>
      </c>
    </row>
    <row r="1088" spans="9:15" x14ac:dyDescent="0.55000000000000004">
      <c r="I1088" s="1394">
        <f t="shared" si="106"/>
        <v>0</v>
      </c>
      <c r="J1088" s="1392">
        <f t="shared" si="107"/>
        <v>108.5999999999981</v>
      </c>
      <c r="K1088" s="1391">
        <f>(J1088*h01_MdeMgmt!$F$8)+1+$Q$126</f>
        <v>7.3349999999998898</v>
      </c>
      <c r="L1088" s="1395">
        <f t="shared" si="102"/>
        <v>73.3499999999989</v>
      </c>
      <c r="M1088" s="1395">
        <f t="shared" si="103"/>
        <v>73</v>
      </c>
      <c r="N1088" s="1395">
        <f t="shared" si="104"/>
        <v>7.3</v>
      </c>
      <c r="O1088" t="str">
        <f t="shared" si="105"/>
        <v/>
      </c>
    </row>
    <row r="1089" spans="9:15" x14ac:dyDescent="0.55000000000000004">
      <c r="I1089" s="1394">
        <f t="shared" si="106"/>
        <v>0</v>
      </c>
      <c r="J1089" s="1392">
        <f t="shared" si="107"/>
        <v>108.6999999999981</v>
      </c>
      <c r="K1089" s="1391">
        <f>(J1089*h01_MdeMgmt!$F$8)+1+$Q$126</f>
        <v>7.3408333333332223</v>
      </c>
      <c r="L1089" s="1395">
        <f t="shared" si="102"/>
        <v>73.408333333332223</v>
      </c>
      <c r="M1089" s="1395">
        <f t="shared" si="103"/>
        <v>73</v>
      </c>
      <c r="N1089" s="1395">
        <f t="shared" si="104"/>
        <v>7.3</v>
      </c>
      <c r="O1089" t="str">
        <f t="shared" si="105"/>
        <v/>
      </c>
    </row>
    <row r="1090" spans="9:15" x14ac:dyDescent="0.55000000000000004">
      <c r="I1090" s="1394">
        <f t="shared" si="106"/>
        <v>0</v>
      </c>
      <c r="J1090" s="1392">
        <f t="shared" si="107"/>
        <v>108.79999999999809</v>
      </c>
      <c r="K1090" s="1391">
        <f>(J1090*h01_MdeMgmt!$F$8)+1+$Q$126</f>
        <v>7.3466666666665557</v>
      </c>
      <c r="L1090" s="1395">
        <f t="shared" si="102"/>
        <v>73.46666666666556</v>
      </c>
      <c r="M1090" s="1395">
        <f t="shared" si="103"/>
        <v>73</v>
      </c>
      <c r="N1090" s="1395">
        <f t="shared" si="104"/>
        <v>7.3</v>
      </c>
      <c r="O1090" t="str">
        <f t="shared" si="105"/>
        <v/>
      </c>
    </row>
    <row r="1091" spans="9:15" x14ac:dyDescent="0.55000000000000004">
      <c r="I1091" s="1394">
        <f t="shared" si="106"/>
        <v>0</v>
      </c>
      <c r="J1091" s="1392">
        <f t="shared" si="107"/>
        <v>108.89999999999809</v>
      </c>
      <c r="K1091" s="1391">
        <f>(J1091*h01_MdeMgmt!$F$8)+1+$Q$126</f>
        <v>7.3524999999998881</v>
      </c>
      <c r="L1091" s="1395">
        <f t="shared" ref="L1091:L1154" si="108">K1091*10</f>
        <v>73.524999999998883</v>
      </c>
      <c r="M1091" s="1395">
        <f t="shared" ref="M1091:M1154" si="109">INT(L1091)</f>
        <v>73</v>
      </c>
      <c r="N1091" s="1395">
        <f t="shared" ref="N1091:N1154" si="110">M1091/10</f>
        <v>7.3</v>
      </c>
      <c r="O1091" t="str">
        <f t="shared" ref="O1091:O1154" si="111">IF(INT(N1091)=N1091,N1091,"")</f>
        <v/>
      </c>
    </row>
    <row r="1092" spans="9:15" x14ac:dyDescent="0.55000000000000004">
      <c r="I1092" s="1394">
        <f t="shared" ref="I1092:I1155" si="112">INT(H1092)</f>
        <v>0</v>
      </c>
      <c r="J1092" s="1392">
        <f t="shared" si="107"/>
        <v>108.99999999999808</v>
      </c>
      <c r="K1092" s="1391">
        <f>(J1092*h01_MdeMgmt!$F$8)+1+$Q$126</f>
        <v>7.3583333333332215</v>
      </c>
      <c r="L1092" s="1395">
        <f t="shared" si="108"/>
        <v>73.58333333333222</v>
      </c>
      <c r="M1092" s="1395">
        <f t="shared" si="109"/>
        <v>73</v>
      </c>
      <c r="N1092" s="1395">
        <f t="shared" si="110"/>
        <v>7.3</v>
      </c>
      <c r="O1092" t="str">
        <f t="shared" si="111"/>
        <v/>
      </c>
    </row>
    <row r="1093" spans="9:15" x14ac:dyDescent="0.55000000000000004">
      <c r="I1093" s="1394">
        <f t="shared" si="112"/>
        <v>0</v>
      </c>
      <c r="J1093" s="1392">
        <f t="shared" si="107"/>
        <v>109.09999999999808</v>
      </c>
      <c r="K1093" s="1391">
        <f>(J1093*h01_MdeMgmt!$F$8)+1+$Q$126</f>
        <v>7.3641666666665548</v>
      </c>
      <c r="L1093" s="1395">
        <f t="shared" si="108"/>
        <v>73.641666666665543</v>
      </c>
      <c r="M1093" s="1395">
        <f t="shared" si="109"/>
        <v>73</v>
      </c>
      <c r="N1093" s="1395">
        <f t="shared" si="110"/>
        <v>7.3</v>
      </c>
      <c r="O1093" t="str">
        <f t="shared" si="111"/>
        <v/>
      </c>
    </row>
    <row r="1094" spans="9:15" x14ac:dyDescent="0.55000000000000004">
      <c r="I1094" s="1394">
        <f t="shared" si="112"/>
        <v>0</v>
      </c>
      <c r="J1094" s="1392">
        <f t="shared" si="107"/>
        <v>109.19999999999807</v>
      </c>
      <c r="K1094" s="1391">
        <f>(J1094*h01_MdeMgmt!$F$8)+1+$Q$126</f>
        <v>7.3699999999998873</v>
      </c>
      <c r="L1094" s="1395">
        <f t="shared" si="108"/>
        <v>73.69999999999888</v>
      </c>
      <c r="M1094" s="1395">
        <f t="shared" si="109"/>
        <v>73</v>
      </c>
      <c r="N1094" s="1395">
        <f t="shared" si="110"/>
        <v>7.3</v>
      </c>
      <c r="O1094" t="str">
        <f t="shared" si="111"/>
        <v/>
      </c>
    </row>
    <row r="1095" spans="9:15" x14ac:dyDescent="0.55000000000000004">
      <c r="I1095" s="1394">
        <f t="shared" si="112"/>
        <v>0</v>
      </c>
      <c r="J1095" s="1392">
        <f t="shared" si="107"/>
        <v>109.29999999999806</v>
      </c>
      <c r="K1095" s="1391">
        <f>(J1095*h01_MdeMgmt!$F$8)+1+$Q$126</f>
        <v>7.3758333333332207</v>
      </c>
      <c r="L1095" s="1395">
        <f t="shared" si="108"/>
        <v>73.758333333332203</v>
      </c>
      <c r="M1095" s="1395">
        <f t="shared" si="109"/>
        <v>73</v>
      </c>
      <c r="N1095" s="1395">
        <f t="shared" si="110"/>
        <v>7.3</v>
      </c>
      <c r="O1095" t="str">
        <f t="shared" si="111"/>
        <v/>
      </c>
    </row>
    <row r="1096" spans="9:15" x14ac:dyDescent="0.55000000000000004">
      <c r="I1096" s="1394">
        <f t="shared" si="112"/>
        <v>0</v>
      </c>
      <c r="J1096" s="1392">
        <f t="shared" si="107"/>
        <v>109.39999999999806</v>
      </c>
      <c r="K1096" s="1391">
        <f>(J1096*h01_MdeMgmt!$F$8)+1+$Q$126</f>
        <v>7.3816666666665531</v>
      </c>
      <c r="L1096" s="1395">
        <f t="shared" si="108"/>
        <v>73.816666666665526</v>
      </c>
      <c r="M1096" s="1395">
        <f t="shared" si="109"/>
        <v>73</v>
      </c>
      <c r="N1096" s="1395">
        <f t="shared" si="110"/>
        <v>7.3</v>
      </c>
      <c r="O1096" t="str">
        <f t="shared" si="111"/>
        <v/>
      </c>
    </row>
    <row r="1097" spans="9:15" x14ac:dyDescent="0.55000000000000004">
      <c r="I1097" s="1394">
        <f t="shared" si="112"/>
        <v>0</v>
      </c>
      <c r="J1097" s="1392">
        <f t="shared" si="107"/>
        <v>109.49999999999805</v>
      </c>
      <c r="K1097" s="1391">
        <f>(J1097*h01_MdeMgmt!$F$8)+1+$Q$126</f>
        <v>7.3874999999998865</v>
      </c>
      <c r="L1097" s="1395">
        <f t="shared" si="108"/>
        <v>73.874999999998863</v>
      </c>
      <c r="M1097" s="1395">
        <f t="shared" si="109"/>
        <v>73</v>
      </c>
      <c r="N1097" s="1395">
        <f t="shared" si="110"/>
        <v>7.3</v>
      </c>
      <c r="O1097" t="str">
        <f t="shared" si="111"/>
        <v/>
      </c>
    </row>
    <row r="1098" spans="9:15" x14ac:dyDescent="0.55000000000000004">
      <c r="I1098" s="1394">
        <f t="shared" si="112"/>
        <v>0</v>
      </c>
      <c r="J1098" s="1392">
        <f t="shared" si="107"/>
        <v>109.59999999999805</v>
      </c>
      <c r="K1098" s="1391">
        <f>(J1098*h01_MdeMgmt!$F$8)+1+$Q$126</f>
        <v>7.3933333333332198</v>
      </c>
      <c r="L1098" s="1395">
        <f t="shared" si="108"/>
        <v>73.9333333333322</v>
      </c>
      <c r="M1098" s="1395">
        <f t="shared" si="109"/>
        <v>73</v>
      </c>
      <c r="N1098" s="1395">
        <f t="shared" si="110"/>
        <v>7.3</v>
      </c>
      <c r="O1098" t="str">
        <f t="shared" si="111"/>
        <v/>
      </c>
    </row>
    <row r="1099" spans="9:15" x14ac:dyDescent="0.55000000000000004">
      <c r="I1099" s="1394">
        <f t="shared" si="112"/>
        <v>0</v>
      </c>
      <c r="J1099" s="1392">
        <f t="shared" si="107"/>
        <v>109.69999999999804</v>
      </c>
      <c r="K1099" s="1391">
        <f>(J1099*h01_MdeMgmt!$F$8)+1+$Q$126</f>
        <v>7.3991666666665523</v>
      </c>
      <c r="L1099" s="1395">
        <f t="shared" si="108"/>
        <v>73.991666666665523</v>
      </c>
      <c r="M1099" s="1395">
        <f t="shared" si="109"/>
        <v>73</v>
      </c>
      <c r="N1099" s="1395">
        <f t="shared" si="110"/>
        <v>7.3</v>
      </c>
      <c r="O1099" t="str">
        <f t="shared" si="111"/>
        <v/>
      </c>
    </row>
    <row r="1100" spans="9:15" x14ac:dyDescent="0.55000000000000004">
      <c r="I1100" s="1394">
        <f t="shared" si="112"/>
        <v>0</v>
      </c>
      <c r="J1100" s="1392">
        <f t="shared" si="107"/>
        <v>109.79999999999804</v>
      </c>
      <c r="K1100" s="1391">
        <f>(J1100*h01_MdeMgmt!$F$8)+1+$Q$126</f>
        <v>7.4049999999998857</v>
      </c>
      <c r="L1100" s="1395">
        <f t="shared" si="108"/>
        <v>74.04999999999886</v>
      </c>
      <c r="M1100" s="1395">
        <f t="shared" si="109"/>
        <v>74</v>
      </c>
      <c r="N1100" s="1395">
        <f t="shared" si="110"/>
        <v>7.4</v>
      </c>
      <c r="O1100" t="str">
        <f t="shared" si="111"/>
        <v/>
      </c>
    </row>
    <row r="1101" spans="9:15" x14ac:dyDescent="0.55000000000000004">
      <c r="I1101" s="1394">
        <f t="shared" si="112"/>
        <v>0</v>
      </c>
      <c r="J1101" s="1392">
        <f t="shared" si="107"/>
        <v>109.89999999999803</v>
      </c>
      <c r="K1101" s="1391">
        <f>(J1101*h01_MdeMgmt!$F$8)+1+$Q$126</f>
        <v>7.4108333333332181</v>
      </c>
      <c r="L1101" s="1395">
        <f t="shared" si="108"/>
        <v>74.108333333332183</v>
      </c>
      <c r="M1101" s="1395">
        <f t="shared" si="109"/>
        <v>74</v>
      </c>
      <c r="N1101" s="1395">
        <f t="shared" si="110"/>
        <v>7.4</v>
      </c>
      <c r="O1101" t="str">
        <f t="shared" si="111"/>
        <v/>
      </c>
    </row>
    <row r="1102" spans="9:15" x14ac:dyDescent="0.55000000000000004">
      <c r="I1102" s="1394">
        <f t="shared" si="112"/>
        <v>0</v>
      </c>
      <c r="J1102" s="1392">
        <f t="shared" si="107"/>
        <v>109.99999999999802</v>
      </c>
      <c r="K1102" s="1391">
        <f>(J1102*h01_MdeMgmt!$F$8)+1+$Q$126</f>
        <v>7.4166666666665515</v>
      </c>
      <c r="L1102" s="1395">
        <f t="shared" si="108"/>
        <v>74.16666666666552</v>
      </c>
      <c r="M1102" s="1395">
        <f t="shared" si="109"/>
        <v>74</v>
      </c>
      <c r="N1102" s="1395">
        <f t="shared" si="110"/>
        <v>7.4</v>
      </c>
      <c r="O1102" t="str">
        <f t="shared" si="111"/>
        <v/>
      </c>
    </row>
    <row r="1103" spans="9:15" x14ac:dyDescent="0.55000000000000004">
      <c r="I1103" s="1394">
        <f t="shared" si="112"/>
        <v>0</v>
      </c>
      <c r="J1103" s="1392">
        <f t="shared" si="107"/>
        <v>110.09999999999802</v>
      </c>
      <c r="K1103" s="1391">
        <f>(J1103*h01_MdeMgmt!$F$8)+1+$Q$126</f>
        <v>7.4224999999998849</v>
      </c>
      <c r="L1103" s="1395">
        <f t="shared" si="108"/>
        <v>74.224999999998843</v>
      </c>
      <c r="M1103" s="1395">
        <f t="shared" si="109"/>
        <v>74</v>
      </c>
      <c r="N1103" s="1395">
        <f t="shared" si="110"/>
        <v>7.4</v>
      </c>
      <c r="O1103" t="str">
        <f t="shared" si="111"/>
        <v/>
      </c>
    </row>
    <row r="1104" spans="9:15" x14ac:dyDescent="0.55000000000000004">
      <c r="I1104" s="1394">
        <f t="shared" si="112"/>
        <v>0</v>
      </c>
      <c r="J1104" s="1392">
        <f t="shared" si="107"/>
        <v>110.19999999999801</v>
      </c>
      <c r="K1104" s="1391">
        <f>(J1104*h01_MdeMgmt!$F$8)+1+$Q$126</f>
        <v>7.4283333333332173</v>
      </c>
      <c r="L1104" s="1395">
        <f t="shared" si="108"/>
        <v>74.283333333332166</v>
      </c>
      <c r="M1104" s="1395">
        <f t="shared" si="109"/>
        <v>74</v>
      </c>
      <c r="N1104" s="1395">
        <f t="shared" si="110"/>
        <v>7.4</v>
      </c>
      <c r="O1104" t="str">
        <f t="shared" si="111"/>
        <v/>
      </c>
    </row>
    <row r="1105" spans="9:15" x14ac:dyDescent="0.55000000000000004">
      <c r="I1105" s="1394">
        <f t="shared" si="112"/>
        <v>0</v>
      </c>
      <c r="J1105" s="1392">
        <f t="shared" si="107"/>
        <v>110.29999999999801</v>
      </c>
      <c r="K1105" s="1391">
        <f>(J1105*h01_MdeMgmt!$F$8)+1+$Q$126</f>
        <v>7.4341666666665507</v>
      </c>
      <c r="L1105" s="1395">
        <f t="shared" si="108"/>
        <v>74.341666666665503</v>
      </c>
      <c r="M1105" s="1395">
        <f t="shared" si="109"/>
        <v>74</v>
      </c>
      <c r="N1105" s="1395">
        <f t="shared" si="110"/>
        <v>7.4</v>
      </c>
      <c r="O1105" t="str">
        <f t="shared" si="111"/>
        <v/>
      </c>
    </row>
    <row r="1106" spans="9:15" x14ac:dyDescent="0.55000000000000004">
      <c r="I1106" s="1394">
        <f t="shared" si="112"/>
        <v>0</v>
      </c>
      <c r="J1106" s="1392">
        <f t="shared" si="107"/>
        <v>110.399999999998</v>
      </c>
      <c r="K1106" s="1391">
        <f>(J1106*h01_MdeMgmt!$F$8)+1+$Q$126</f>
        <v>7.4399999999998832</v>
      </c>
      <c r="L1106" s="1395">
        <f t="shared" si="108"/>
        <v>74.399999999998826</v>
      </c>
      <c r="M1106" s="1395">
        <f t="shared" si="109"/>
        <v>74</v>
      </c>
      <c r="N1106" s="1395">
        <f t="shared" si="110"/>
        <v>7.4</v>
      </c>
      <c r="O1106" t="str">
        <f t="shared" si="111"/>
        <v/>
      </c>
    </row>
    <row r="1107" spans="9:15" x14ac:dyDescent="0.55000000000000004">
      <c r="I1107" s="1394">
        <f t="shared" si="112"/>
        <v>0</v>
      </c>
      <c r="J1107" s="1392">
        <f t="shared" si="107"/>
        <v>110.499999999998</v>
      </c>
      <c r="K1107" s="1391">
        <f>(J1107*h01_MdeMgmt!$F$8)+1+$Q$126</f>
        <v>7.4458333333332165</v>
      </c>
      <c r="L1107" s="1395">
        <f t="shared" si="108"/>
        <v>74.458333333332163</v>
      </c>
      <c r="M1107" s="1395">
        <f t="shared" si="109"/>
        <v>74</v>
      </c>
      <c r="N1107" s="1395">
        <f t="shared" si="110"/>
        <v>7.4</v>
      </c>
      <c r="O1107" t="str">
        <f t="shared" si="111"/>
        <v/>
      </c>
    </row>
    <row r="1108" spans="9:15" x14ac:dyDescent="0.55000000000000004">
      <c r="I1108" s="1394">
        <f t="shared" si="112"/>
        <v>0</v>
      </c>
      <c r="J1108" s="1392">
        <f t="shared" si="107"/>
        <v>110.59999999999799</v>
      </c>
      <c r="K1108" s="1391">
        <f>(J1108*h01_MdeMgmt!$F$8)+1+$Q$126</f>
        <v>7.4516666666665499</v>
      </c>
      <c r="L1108" s="1395">
        <f t="shared" si="108"/>
        <v>74.5166666666655</v>
      </c>
      <c r="M1108" s="1395">
        <f t="shared" si="109"/>
        <v>74</v>
      </c>
      <c r="N1108" s="1395">
        <f t="shared" si="110"/>
        <v>7.4</v>
      </c>
      <c r="O1108" t="str">
        <f t="shared" si="111"/>
        <v/>
      </c>
    </row>
    <row r="1109" spans="9:15" x14ac:dyDescent="0.55000000000000004">
      <c r="I1109" s="1394">
        <f t="shared" si="112"/>
        <v>0</v>
      </c>
      <c r="J1109" s="1392">
        <f t="shared" si="107"/>
        <v>110.69999999999798</v>
      </c>
      <c r="K1109" s="1391">
        <f>(J1109*h01_MdeMgmt!$F$8)+1+$Q$126</f>
        <v>7.4574999999998823</v>
      </c>
      <c r="L1109" s="1395">
        <f t="shared" si="108"/>
        <v>74.574999999998823</v>
      </c>
      <c r="M1109" s="1395">
        <f t="shared" si="109"/>
        <v>74</v>
      </c>
      <c r="N1109" s="1395">
        <f t="shared" si="110"/>
        <v>7.4</v>
      </c>
      <c r="O1109" t="str">
        <f t="shared" si="111"/>
        <v/>
      </c>
    </row>
    <row r="1110" spans="9:15" x14ac:dyDescent="0.55000000000000004">
      <c r="I1110" s="1394">
        <f t="shared" si="112"/>
        <v>0</v>
      </c>
      <c r="J1110" s="1392">
        <f t="shared" si="107"/>
        <v>110.79999999999798</v>
      </c>
      <c r="K1110" s="1391">
        <f>(J1110*h01_MdeMgmt!$F$8)+1+$Q$126</f>
        <v>7.4633333333332157</v>
      </c>
      <c r="L1110" s="1395">
        <f t="shared" si="108"/>
        <v>74.63333333333216</v>
      </c>
      <c r="M1110" s="1395">
        <f t="shared" si="109"/>
        <v>74</v>
      </c>
      <c r="N1110" s="1395">
        <f t="shared" si="110"/>
        <v>7.4</v>
      </c>
      <c r="O1110" t="str">
        <f t="shared" si="111"/>
        <v/>
      </c>
    </row>
    <row r="1111" spans="9:15" x14ac:dyDescent="0.55000000000000004">
      <c r="I1111" s="1394">
        <f t="shared" si="112"/>
        <v>0</v>
      </c>
      <c r="J1111" s="1392">
        <f t="shared" si="107"/>
        <v>110.89999999999797</v>
      </c>
      <c r="K1111" s="1391">
        <f>(J1111*h01_MdeMgmt!$F$8)+1+$Q$126</f>
        <v>7.4691666666665482</v>
      </c>
      <c r="L1111" s="1395">
        <f t="shared" si="108"/>
        <v>74.691666666665483</v>
      </c>
      <c r="M1111" s="1395">
        <f t="shared" si="109"/>
        <v>74</v>
      </c>
      <c r="N1111" s="1395">
        <f t="shared" si="110"/>
        <v>7.4</v>
      </c>
      <c r="O1111" t="str">
        <f t="shared" si="111"/>
        <v/>
      </c>
    </row>
    <row r="1112" spans="9:15" x14ac:dyDescent="0.55000000000000004">
      <c r="I1112" s="1394">
        <f t="shared" si="112"/>
        <v>0</v>
      </c>
      <c r="J1112" s="1392">
        <f t="shared" si="107"/>
        <v>110.99999999999797</v>
      </c>
      <c r="K1112" s="1391">
        <f>(J1112*h01_MdeMgmt!$F$8)+1+$Q$126</f>
        <v>7.4749999999998815</v>
      </c>
      <c r="L1112" s="1395">
        <f t="shared" si="108"/>
        <v>74.74999999999882</v>
      </c>
      <c r="M1112" s="1395">
        <f t="shared" si="109"/>
        <v>74</v>
      </c>
      <c r="N1112" s="1395">
        <f t="shared" si="110"/>
        <v>7.4</v>
      </c>
      <c r="O1112" t="str">
        <f t="shared" si="111"/>
        <v/>
      </c>
    </row>
    <row r="1113" spans="9:15" x14ac:dyDescent="0.55000000000000004">
      <c r="I1113" s="1394">
        <f t="shared" si="112"/>
        <v>0</v>
      </c>
      <c r="J1113" s="1392">
        <f t="shared" si="107"/>
        <v>111.09999999999796</v>
      </c>
      <c r="K1113" s="1391">
        <f>(J1113*h01_MdeMgmt!$F$8)+1+$Q$126</f>
        <v>7.4808333333332149</v>
      </c>
      <c r="L1113" s="1395">
        <f t="shared" si="108"/>
        <v>74.808333333332143</v>
      </c>
      <c r="M1113" s="1395">
        <f t="shared" si="109"/>
        <v>74</v>
      </c>
      <c r="N1113" s="1395">
        <f t="shared" si="110"/>
        <v>7.4</v>
      </c>
      <c r="O1113" t="str">
        <f t="shared" si="111"/>
        <v/>
      </c>
    </row>
    <row r="1114" spans="9:15" x14ac:dyDescent="0.55000000000000004">
      <c r="I1114" s="1394">
        <f t="shared" si="112"/>
        <v>0</v>
      </c>
      <c r="J1114" s="1392">
        <f t="shared" si="107"/>
        <v>111.19999999999796</v>
      </c>
      <c r="K1114" s="1391">
        <f>(J1114*h01_MdeMgmt!$F$8)+1+$Q$126</f>
        <v>7.4866666666665473</v>
      </c>
      <c r="L1114" s="1395">
        <f t="shared" si="108"/>
        <v>74.866666666665481</v>
      </c>
      <c r="M1114" s="1395">
        <f t="shared" si="109"/>
        <v>74</v>
      </c>
      <c r="N1114" s="1395">
        <f t="shared" si="110"/>
        <v>7.4</v>
      </c>
      <c r="O1114" t="str">
        <f t="shared" si="111"/>
        <v/>
      </c>
    </row>
    <row r="1115" spans="9:15" x14ac:dyDescent="0.55000000000000004">
      <c r="I1115" s="1394">
        <f t="shared" si="112"/>
        <v>0</v>
      </c>
      <c r="J1115" s="1392">
        <f t="shared" si="107"/>
        <v>111.29999999999795</v>
      </c>
      <c r="K1115" s="1391">
        <f>(J1115*h01_MdeMgmt!$F$8)+1+$Q$126</f>
        <v>7.4924999999998807</v>
      </c>
      <c r="L1115" s="1395">
        <f t="shared" si="108"/>
        <v>74.924999999998803</v>
      </c>
      <c r="M1115" s="1395">
        <f t="shared" si="109"/>
        <v>74</v>
      </c>
      <c r="N1115" s="1395">
        <f t="shared" si="110"/>
        <v>7.4</v>
      </c>
      <c r="O1115" t="str">
        <f t="shared" si="111"/>
        <v/>
      </c>
    </row>
    <row r="1116" spans="9:15" x14ac:dyDescent="0.55000000000000004">
      <c r="I1116" s="1394">
        <f t="shared" si="112"/>
        <v>0</v>
      </c>
      <c r="J1116" s="1392">
        <f t="shared" si="107"/>
        <v>111.39999999999795</v>
      </c>
      <c r="K1116" s="1391">
        <f>(J1116*h01_MdeMgmt!$F$8)+1+$Q$126</f>
        <v>7.4983333333332132</v>
      </c>
      <c r="L1116" s="1395">
        <f t="shared" si="108"/>
        <v>74.983333333332126</v>
      </c>
      <c r="M1116" s="1395">
        <f t="shared" si="109"/>
        <v>74</v>
      </c>
      <c r="N1116" s="1395">
        <f t="shared" si="110"/>
        <v>7.4</v>
      </c>
      <c r="O1116" t="str">
        <f t="shared" si="111"/>
        <v/>
      </c>
    </row>
    <row r="1117" spans="9:15" x14ac:dyDescent="0.55000000000000004">
      <c r="I1117" s="1394">
        <f t="shared" si="112"/>
        <v>0</v>
      </c>
      <c r="J1117" s="1392">
        <f t="shared" si="107"/>
        <v>111.49999999999794</v>
      </c>
      <c r="K1117" s="1391">
        <f>(J1117*h01_MdeMgmt!$F$8)+1+$Q$126</f>
        <v>7.5041666666665465</v>
      </c>
      <c r="L1117" s="1395">
        <f t="shared" si="108"/>
        <v>75.041666666665463</v>
      </c>
      <c r="M1117" s="1395">
        <f t="shared" si="109"/>
        <v>75</v>
      </c>
      <c r="N1117" s="1395">
        <f t="shared" si="110"/>
        <v>7.5</v>
      </c>
      <c r="O1117" t="str">
        <f t="shared" si="111"/>
        <v/>
      </c>
    </row>
    <row r="1118" spans="9:15" x14ac:dyDescent="0.55000000000000004">
      <c r="I1118" s="1394">
        <f t="shared" si="112"/>
        <v>0</v>
      </c>
      <c r="J1118" s="1392">
        <f t="shared" si="107"/>
        <v>111.59999999999793</v>
      </c>
      <c r="K1118" s="1391">
        <f>(J1118*h01_MdeMgmt!$F$8)+1+$Q$126</f>
        <v>7.5099999999998799</v>
      </c>
      <c r="L1118" s="1395">
        <f t="shared" si="108"/>
        <v>75.099999999998801</v>
      </c>
      <c r="M1118" s="1395">
        <f t="shared" si="109"/>
        <v>75</v>
      </c>
      <c r="N1118" s="1395">
        <f t="shared" si="110"/>
        <v>7.5</v>
      </c>
      <c r="O1118" t="str">
        <f t="shared" si="111"/>
        <v/>
      </c>
    </row>
    <row r="1119" spans="9:15" x14ac:dyDescent="0.55000000000000004">
      <c r="I1119" s="1394">
        <f t="shared" si="112"/>
        <v>0</v>
      </c>
      <c r="J1119" s="1392">
        <f t="shared" si="107"/>
        <v>111.69999999999793</v>
      </c>
      <c r="K1119" s="1391">
        <f>(J1119*h01_MdeMgmt!$F$8)+1+$Q$126</f>
        <v>7.5158333333332124</v>
      </c>
      <c r="L1119" s="1395">
        <f t="shared" si="108"/>
        <v>75.158333333332124</v>
      </c>
      <c r="M1119" s="1395">
        <f t="shared" si="109"/>
        <v>75</v>
      </c>
      <c r="N1119" s="1395">
        <f t="shared" si="110"/>
        <v>7.5</v>
      </c>
      <c r="O1119" t="str">
        <f t="shared" si="111"/>
        <v/>
      </c>
    </row>
    <row r="1120" spans="9:15" x14ac:dyDescent="0.55000000000000004">
      <c r="I1120" s="1394">
        <f t="shared" si="112"/>
        <v>0</v>
      </c>
      <c r="J1120" s="1392">
        <f t="shared" si="107"/>
        <v>111.79999999999792</v>
      </c>
      <c r="K1120" s="1391">
        <f>(J1120*h01_MdeMgmt!$F$8)+1+$Q$126</f>
        <v>7.5216666666665457</v>
      </c>
      <c r="L1120" s="1395">
        <f t="shared" si="108"/>
        <v>75.216666666665461</v>
      </c>
      <c r="M1120" s="1395">
        <f t="shared" si="109"/>
        <v>75</v>
      </c>
      <c r="N1120" s="1395">
        <f t="shared" si="110"/>
        <v>7.5</v>
      </c>
      <c r="O1120" t="str">
        <f t="shared" si="111"/>
        <v/>
      </c>
    </row>
    <row r="1121" spans="9:15" x14ac:dyDescent="0.55000000000000004">
      <c r="I1121" s="1394">
        <f t="shared" si="112"/>
        <v>0</v>
      </c>
      <c r="J1121" s="1392">
        <f t="shared" si="107"/>
        <v>111.89999999999792</v>
      </c>
      <c r="K1121" s="1391">
        <f>(J1121*h01_MdeMgmt!$F$8)+1+$Q$126</f>
        <v>7.5274999999998782</v>
      </c>
      <c r="L1121" s="1395">
        <f t="shared" si="108"/>
        <v>75.274999999998784</v>
      </c>
      <c r="M1121" s="1395">
        <f t="shared" si="109"/>
        <v>75</v>
      </c>
      <c r="N1121" s="1395">
        <f t="shared" si="110"/>
        <v>7.5</v>
      </c>
      <c r="O1121" t="str">
        <f t="shared" si="111"/>
        <v/>
      </c>
    </row>
    <row r="1122" spans="9:15" x14ac:dyDescent="0.55000000000000004">
      <c r="I1122" s="1394">
        <f t="shared" si="112"/>
        <v>0</v>
      </c>
      <c r="J1122" s="1392">
        <f t="shared" si="107"/>
        <v>111.99999999999791</v>
      </c>
      <c r="K1122" s="1391">
        <f>(J1122*h01_MdeMgmt!$F$8)+1+$Q$126</f>
        <v>7.5333333333332115</v>
      </c>
      <c r="L1122" s="1395">
        <f t="shared" si="108"/>
        <v>75.333333333332121</v>
      </c>
      <c r="M1122" s="1395">
        <f t="shared" si="109"/>
        <v>75</v>
      </c>
      <c r="N1122" s="1395">
        <f t="shared" si="110"/>
        <v>7.5</v>
      </c>
      <c r="O1122" t="str">
        <f t="shared" si="111"/>
        <v/>
      </c>
    </row>
    <row r="1123" spans="9:15" x14ac:dyDescent="0.55000000000000004">
      <c r="I1123" s="1394">
        <f t="shared" si="112"/>
        <v>0</v>
      </c>
      <c r="J1123" s="1392">
        <f t="shared" si="107"/>
        <v>112.09999999999791</v>
      </c>
      <c r="K1123" s="1391">
        <f>(J1123*h01_MdeMgmt!$F$8)+1+$Q$126</f>
        <v>7.5391666666665449</v>
      </c>
      <c r="L1123" s="1395">
        <f t="shared" si="108"/>
        <v>75.391666666665444</v>
      </c>
      <c r="M1123" s="1395">
        <f t="shared" si="109"/>
        <v>75</v>
      </c>
      <c r="N1123" s="1395">
        <f t="shared" si="110"/>
        <v>7.5</v>
      </c>
      <c r="O1123" t="str">
        <f t="shared" si="111"/>
        <v/>
      </c>
    </row>
    <row r="1124" spans="9:15" x14ac:dyDescent="0.55000000000000004">
      <c r="I1124" s="1394">
        <f t="shared" si="112"/>
        <v>0</v>
      </c>
      <c r="J1124" s="1392">
        <f t="shared" si="107"/>
        <v>112.1999999999979</v>
      </c>
      <c r="K1124" s="1391">
        <f>(J1124*h01_MdeMgmt!$F$8)+1+$Q$126</f>
        <v>7.5449999999998774</v>
      </c>
      <c r="L1124" s="1395">
        <f t="shared" si="108"/>
        <v>75.449999999998766</v>
      </c>
      <c r="M1124" s="1395">
        <f t="shared" si="109"/>
        <v>75</v>
      </c>
      <c r="N1124" s="1395">
        <f t="shared" si="110"/>
        <v>7.5</v>
      </c>
      <c r="O1124" t="str">
        <f t="shared" si="111"/>
        <v/>
      </c>
    </row>
    <row r="1125" spans="9:15" x14ac:dyDescent="0.55000000000000004">
      <c r="I1125" s="1394">
        <f t="shared" si="112"/>
        <v>0</v>
      </c>
      <c r="J1125" s="1392">
        <f t="shared" si="107"/>
        <v>112.29999999999789</v>
      </c>
      <c r="K1125" s="1391">
        <f>(J1125*h01_MdeMgmt!$F$8)+1+$Q$126</f>
        <v>7.5508333333332107</v>
      </c>
      <c r="L1125" s="1395">
        <f t="shared" si="108"/>
        <v>75.508333333332104</v>
      </c>
      <c r="M1125" s="1395">
        <f t="shared" si="109"/>
        <v>75</v>
      </c>
      <c r="N1125" s="1395">
        <f t="shared" si="110"/>
        <v>7.5</v>
      </c>
      <c r="O1125" t="str">
        <f t="shared" si="111"/>
        <v/>
      </c>
    </row>
    <row r="1126" spans="9:15" x14ac:dyDescent="0.55000000000000004">
      <c r="I1126" s="1394">
        <f t="shared" si="112"/>
        <v>0</v>
      </c>
      <c r="J1126" s="1392">
        <f t="shared" si="107"/>
        <v>112.39999999999789</v>
      </c>
      <c r="K1126" s="1391">
        <f>(J1126*h01_MdeMgmt!$F$8)+1+$Q$126</f>
        <v>7.5566666666665432</v>
      </c>
      <c r="L1126" s="1395">
        <f t="shared" si="108"/>
        <v>75.566666666665427</v>
      </c>
      <c r="M1126" s="1395">
        <f t="shared" si="109"/>
        <v>75</v>
      </c>
      <c r="N1126" s="1395">
        <f t="shared" si="110"/>
        <v>7.5</v>
      </c>
      <c r="O1126" t="str">
        <f t="shared" si="111"/>
        <v/>
      </c>
    </row>
    <row r="1127" spans="9:15" x14ac:dyDescent="0.55000000000000004">
      <c r="I1127" s="1394">
        <f t="shared" si="112"/>
        <v>0</v>
      </c>
      <c r="J1127" s="1392">
        <f t="shared" si="107"/>
        <v>112.49999999999788</v>
      </c>
      <c r="K1127" s="1391">
        <f>(J1127*h01_MdeMgmt!$F$8)+1+$Q$126</f>
        <v>7.5624999999998765</v>
      </c>
      <c r="L1127" s="1395">
        <f t="shared" si="108"/>
        <v>75.624999999998764</v>
      </c>
      <c r="M1127" s="1395">
        <f t="shared" si="109"/>
        <v>75</v>
      </c>
      <c r="N1127" s="1395">
        <f t="shared" si="110"/>
        <v>7.5</v>
      </c>
      <c r="O1127" t="str">
        <f t="shared" si="111"/>
        <v/>
      </c>
    </row>
    <row r="1128" spans="9:15" x14ac:dyDescent="0.55000000000000004">
      <c r="I1128" s="1394">
        <f t="shared" si="112"/>
        <v>0</v>
      </c>
      <c r="J1128" s="1392">
        <f t="shared" si="107"/>
        <v>112.59999999999788</v>
      </c>
      <c r="K1128" s="1391">
        <f>(J1128*h01_MdeMgmt!$F$8)+1+$Q$126</f>
        <v>7.5683333333332099</v>
      </c>
      <c r="L1128" s="1395">
        <f t="shared" si="108"/>
        <v>75.683333333332101</v>
      </c>
      <c r="M1128" s="1395">
        <f t="shared" si="109"/>
        <v>75</v>
      </c>
      <c r="N1128" s="1395">
        <f t="shared" si="110"/>
        <v>7.5</v>
      </c>
      <c r="O1128" t="str">
        <f t="shared" si="111"/>
        <v/>
      </c>
    </row>
    <row r="1129" spans="9:15" x14ac:dyDescent="0.55000000000000004">
      <c r="I1129" s="1394">
        <f t="shared" si="112"/>
        <v>0</v>
      </c>
      <c r="J1129" s="1392">
        <f t="shared" si="107"/>
        <v>112.69999999999787</v>
      </c>
      <c r="K1129" s="1391">
        <f>(J1129*h01_MdeMgmt!$F$8)+1+$Q$126</f>
        <v>7.5741666666665424</v>
      </c>
      <c r="L1129" s="1395">
        <f t="shared" si="108"/>
        <v>75.741666666665424</v>
      </c>
      <c r="M1129" s="1395">
        <f t="shared" si="109"/>
        <v>75</v>
      </c>
      <c r="N1129" s="1395">
        <f t="shared" si="110"/>
        <v>7.5</v>
      </c>
      <c r="O1129" t="str">
        <f t="shared" si="111"/>
        <v/>
      </c>
    </row>
    <row r="1130" spans="9:15" x14ac:dyDescent="0.55000000000000004">
      <c r="I1130" s="1394">
        <f t="shared" si="112"/>
        <v>0</v>
      </c>
      <c r="J1130" s="1392">
        <f t="shared" ref="J1130:J1193" si="113">J1129+$J$3</f>
        <v>112.79999999999787</v>
      </c>
      <c r="K1130" s="1391">
        <f>(J1130*h01_MdeMgmt!$F$8)+1+$Q$126</f>
        <v>7.5799999999998757</v>
      </c>
      <c r="L1130" s="1395">
        <f t="shared" si="108"/>
        <v>75.799999999998761</v>
      </c>
      <c r="M1130" s="1395">
        <f t="shared" si="109"/>
        <v>75</v>
      </c>
      <c r="N1130" s="1395">
        <f t="shared" si="110"/>
        <v>7.5</v>
      </c>
      <c r="O1130" t="str">
        <f t="shared" si="111"/>
        <v/>
      </c>
    </row>
    <row r="1131" spans="9:15" x14ac:dyDescent="0.55000000000000004">
      <c r="I1131" s="1394">
        <f t="shared" si="112"/>
        <v>0</v>
      </c>
      <c r="J1131" s="1392">
        <f t="shared" si="113"/>
        <v>112.89999999999786</v>
      </c>
      <c r="K1131" s="1391">
        <f>(J1131*h01_MdeMgmt!$F$8)+1+$Q$126</f>
        <v>7.5858333333332082</v>
      </c>
      <c r="L1131" s="1395">
        <f t="shared" si="108"/>
        <v>75.858333333332084</v>
      </c>
      <c r="M1131" s="1395">
        <f t="shared" si="109"/>
        <v>75</v>
      </c>
      <c r="N1131" s="1395">
        <f t="shared" si="110"/>
        <v>7.5</v>
      </c>
      <c r="O1131" t="str">
        <f t="shared" si="111"/>
        <v/>
      </c>
    </row>
    <row r="1132" spans="9:15" x14ac:dyDescent="0.55000000000000004">
      <c r="I1132" s="1394">
        <f t="shared" si="112"/>
        <v>0</v>
      </c>
      <c r="J1132" s="1392">
        <f t="shared" si="113"/>
        <v>112.99999999999785</v>
      </c>
      <c r="K1132" s="1391">
        <f>(J1132*h01_MdeMgmt!$F$8)+1+$Q$126</f>
        <v>7.5916666666665416</v>
      </c>
      <c r="L1132" s="1395">
        <f t="shared" si="108"/>
        <v>75.916666666665421</v>
      </c>
      <c r="M1132" s="1395">
        <f t="shared" si="109"/>
        <v>75</v>
      </c>
      <c r="N1132" s="1395">
        <f t="shared" si="110"/>
        <v>7.5</v>
      </c>
      <c r="O1132" t="str">
        <f t="shared" si="111"/>
        <v/>
      </c>
    </row>
    <row r="1133" spans="9:15" x14ac:dyDescent="0.55000000000000004">
      <c r="I1133" s="1394">
        <f t="shared" si="112"/>
        <v>0</v>
      </c>
      <c r="J1133" s="1392">
        <f t="shared" si="113"/>
        <v>113.09999999999785</v>
      </c>
      <c r="K1133" s="1391">
        <f>(J1133*h01_MdeMgmt!$F$8)+1+$Q$126</f>
        <v>7.5974999999998749</v>
      </c>
      <c r="L1133" s="1395">
        <f t="shared" si="108"/>
        <v>75.974999999998744</v>
      </c>
      <c r="M1133" s="1395">
        <f t="shared" si="109"/>
        <v>75</v>
      </c>
      <c r="N1133" s="1395">
        <f t="shared" si="110"/>
        <v>7.5</v>
      </c>
      <c r="O1133" t="str">
        <f t="shared" si="111"/>
        <v/>
      </c>
    </row>
    <row r="1134" spans="9:15" x14ac:dyDescent="0.55000000000000004">
      <c r="I1134" s="1394">
        <f t="shared" si="112"/>
        <v>0</v>
      </c>
      <c r="J1134" s="1392">
        <f t="shared" si="113"/>
        <v>113.19999999999784</v>
      </c>
      <c r="K1134" s="1391">
        <f>(J1134*h01_MdeMgmt!$F$8)+1+$Q$126</f>
        <v>7.6033333333332074</v>
      </c>
      <c r="L1134" s="1395">
        <f t="shared" si="108"/>
        <v>76.033333333332081</v>
      </c>
      <c r="M1134" s="1395">
        <f t="shared" si="109"/>
        <v>76</v>
      </c>
      <c r="N1134" s="1395">
        <f t="shared" si="110"/>
        <v>7.6</v>
      </c>
      <c r="O1134" t="str">
        <f t="shared" si="111"/>
        <v/>
      </c>
    </row>
    <row r="1135" spans="9:15" x14ac:dyDescent="0.55000000000000004">
      <c r="I1135" s="1394">
        <f t="shared" si="112"/>
        <v>0</v>
      </c>
      <c r="J1135" s="1392">
        <f t="shared" si="113"/>
        <v>113.29999999999784</v>
      </c>
      <c r="K1135" s="1391">
        <f>(J1135*h01_MdeMgmt!$F$8)+1+$Q$126</f>
        <v>7.6091666666665407</v>
      </c>
      <c r="L1135" s="1395">
        <f t="shared" si="108"/>
        <v>76.091666666665404</v>
      </c>
      <c r="M1135" s="1395">
        <f t="shared" si="109"/>
        <v>76</v>
      </c>
      <c r="N1135" s="1395">
        <f t="shared" si="110"/>
        <v>7.6</v>
      </c>
      <c r="O1135" t="str">
        <f t="shared" si="111"/>
        <v/>
      </c>
    </row>
    <row r="1136" spans="9:15" x14ac:dyDescent="0.55000000000000004">
      <c r="I1136" s="1394">
        <f t="shared" si="112"/>
        <v>0</v>
      </c>
      <c r="J1136" s="1392">
        <f t="shared" si="113"/>
        <v>113.39999999999783</v>
      </c>
      <c r="K1136" s="1391">
        <f>(J1136*h01_MdeMgmt!$F$8)+1+$Q$126</f>
        <v>7.6149999999998732</v>
      </c>
      <c r="L1136" s="1395">
        <f t="shared" si="108"/>
        <v>76.149999999998727</v>
      </c>
      <c r="M1136" s="1395">
        <f t="shared" si="109"/>
        <v>76</v>
      </c>
      <c r="N1136" s="1395">
        <f t="shared" si="110"/>
        <v>7.6</v>
      </c>
      <c r="O1136" t="str">
        <f t="shared" si="111"/>
        <v/>
      </c>
    </row>
    <row r="1137" spans="9:15" x14ac:dyDescent="0.55000000000000004">
      <c r="I1137" s="1394">
        <f t="shared" si="112"/>
        <v>0</v>
      </c>
      <c r="J1137" s="1392">
        <f t="shared" si="113"/>
        <v>113.49999999999783</v>
      </c>
      <c r="K1137" s="1391">
        <f>(J1137*h01_MdeMgmt!$F$8)+1+$Q$126</f>
        <v>7.6208333333332066</v>
      </c>
      <c r="L1137" s="1395">
        <f t="shared" si="108"/>
        <v>76.208333333332064</v>
      </c>
      <c r="M1137" s="1395">
        <f t="shared" si="109"/>
        <v>76</v>
      </c>
      <c r="N1137" s="1395">
        <f t="shared" si="110"/>
        <v>7.6</v>
      </c>
      <c r="O1137" t="str">
        <f t="shared" si="111"/>
        <v/>
      </c>
    </row>
    <row r="1138" spans="9:15" x14ac:dyDescent="0.55000000000000004">
      <c r="I1138" s="1394">
        <f t="shared" si="112"/>
        <v>0</v>
      </c>
      <c r="J1138" s="1392">
        <f t="shared" si="113"/>
        <v>113.59999999999782</v>
      </c>
      <c r="K1138" s="1391">
        <f>(J1138*h01_MdeMgmt!$F$8)+1+$Q$126</f>
        <v>7.6266666666665399</v>
      </c>
      <c r="L1138" s="1395">
        <f t="shared" si="108"/>
        <v>76.266666666665401</v>
      </c>
      <c r="M1138" s="1395">
        <f t="shared" si="109"/>
        <v>76</v>
      </c>
      <c r="N1138" s="1395">
        <f t="shared" si="110"/>
        <v>7.6</v>
      </c>
      <c r="O1138" t="str">
        <f t="shared" si="111"/>
        <v/>
      </c>
    </row>
    <row r="1139" spans="9:15" x14ac:dyDescent="0.55000000000000004">
      <c r="I1139" s="1394">
        <f t="shared" si="112"/>
        <v>0</v>
      </c>
      <c r="J1139" s="1392">
        <f t="shared" si="113"/>
        <v>113.69999999999781</v>
      </c>
      <c r="K1139" s="1391">
        <f>(J1139*h01_MdeMgmt!$F$8)+1+$Q$126</f>
        <v>7.6324999999998724</v>
      </c>
      <c r="L1139" s="1395">
        <f t="shared" si="108"/>
        <v>76.324999999998724</v>
      </c>
      <c r="M1139" s="1395">
        <f t="shared" si="109"/>
        <v>76</v>
      </c>
      <c r="N1139" s="1395">
        <f t="shared" si="110"/>
        <v>7.6</v>
      </c>
      <c r="O1139" t="str">
        <f t="shared" si="111"/>
        <v/>
      </c>
    </row>
    <row r="1140" spans="9:15" x14ac:dyDescent="0.55000000000000004">
      <c r="I1140" s="1394">
        <f t="shared" si="112"/>
        <v>0</v>
      </c>
      <c r="J1140" s="1392">
        <f t="shared" si="113"/>
        <v>113.79999999999781</v>
      </c>
      <c r="K1140" s="1391">
        <f>(J1140*h01_MdeMgmt!$F$8)+1+$Q$126</f>
        <v>7.6383333333332057</v>
      </c>
      <c r="L1140" s="1395">
        <f t="shared" si="108"/>
        <v>76.383333333332061</v>
      </c>
      <c r="M1140" s="1395">
        <f t="shared" si="109"/>
        <v>76</v>
      </c>
      <c r="N1140" s="1395">
        <f t="shared" si="110"/>
        <v>7.6</v>
      </c>
      <c r="O1140" t="str">
        <f t="shared" si="111"/>
        <v/>
      </c>
    </row>
    <row r="1141" spans="9:15" x14ac:dyDescent="0.55000000000000004">
      <c r="I1141" s="1394">
        <f t="shared" si="112"/>
        <v>0</v>
      </c>
      <c r="J1141" s="1392">
        <f t="shared" si="113"/>
        <v>113.8999999999978</v>
      </c>
      <c r="K1141" s="1391">
        <f>(J1141*h01_MdeMgmt!$F$8)+1+$Q$126</f>
        <v>7.6441666666665382</v>
      </c>
      <c r="L1141" s="1395">
        <f t="shared" si="108"/>
        <v>76.441666666665384</v>
      </c>
      <c r="M1141" s="1395">
        <f t="shared" si="109"/>
        <v>76</v>
      </c>
      <c r="N1141" s="1395">
        <f t="shared" si="110"/>
        <v>7.6</v>
      </c>
      <c r="O1141" t="str">
        <f t="shared" si="111"/>
        <v/>
      </c>
    </row>
    <row r="1142" spans="9:15" x14ac:dyDescent="0.55000000000000004">
      <c r="I1142" s="1394">
        <f t="shared" si="112"/>
        <v>0</v>
      </c>
      <c r="J1142" s="1392">
        <f t="shared" si="113"/>
        <v>113.9999999999978</v>
      </c>
      <c r="K1142" s="1391">
        <f>(J1142*h01_MdeMgmt!$F$8)+1+$Q$126</f>
        <v>7.6499999999998716</v>
      </c>
      <c r="L1142" s="1395">
        <f t="shared" si="108"/>
        <v>76.499999999998721</v>
      </c>
      <c r="M1142" s="1395">
        <f t="shared" si="109"/>
        <v>76</v>
      </c>
      <c r="N1142" s="1395">
        <f t="shared" si="110"/>
        <v>7.6</v>
      </c>
      <c r="O1142" t="str">
        <f t="shared" si="111"/>
        <v/>
      </c>
    </row>
    <row r="1143" spans="9:15" x14ac:dyDescent="0.55000000000000004">
      <c r="I1143" s="1394">
        <f t="shared" si="112"/>
        <v>0</v>
      </c>
      <c r="J1143" s="1392">
        <f t="shared" si="113"/>
        <v>114.09999999999779</v>
      </c>
      <c r="K1143" s="1391">
        <f>(J1143*h01_MdeMgmt!$F$8)+1+$Q$126</f>
        <v>7.6558333333332049</v>
      </c>
      <c r="L1143" s="1395">
        <f t="shared" si="108"/>
        <v>76.558333333332044</v>
      </c>
      <c r="M1143" s="1395">
        <f t="shared" si="109"/>
        <v>76</v>
      </c>
      <c r="N1143" s="1395">
        <f t="shared" si="110"/>
        <v>7.6</v>
      </c>
      <c r="O1143" t="str">
        <f t="shared" si="111"/>
        <v/>
      </c>
    </row>
    <row r="1144" spans="9:15" x14ac:dyDescent="0.55000000000000004">
      <c r="I1144" s="1394">
        <f t="shared" si="112"/>
        <v>0</v>
      </c>
      <c r="J1144" s="1392">
        <f t="shared" si="113"/>
        <v>114.19999999999779</v>
      </c>
      <c r="K1144" s="1391">
        <f>(J1144*h01_MdeMgmt!$F$8)+1+$Q$126</f>
        <v>7.6616666666665374</v>
      </c>
      <c r="L1144" s="1395">
        <f t="shared" si="108"/>
        <v>76.616666666665367</v>
      </c>
      <c r="M1144" s="1395">
        <f t="shared" si="109"/>
        <v>76</v>
      </c>
      <c r="N1144" s="1395">
        <f t="shared" si="110"/>
        <v>7.6</v>
      </c>
      <c r="O1144" t="str">
        <f t="shared" si="111"/>
        <v/>
      </c>
    </row>
    <row r="1145" spans="9:15" x14ac:dyDescent="0.55000000000000004">
      <c r="I1145" s="1394">
        <f t="shared" si="112"/>
        <v>0</v>
      </c>
      <c r="J1145" s="1392">
        <f t="shared" si="113"/>
        <v>114.29999999999778</v>
      </c>
      <c r="K1145" s="1391">
        <f>(J1145*h01_MdeMgmt!$F$8)+1+$Q$126</f>
        <v>7.6674999999998708</v>
      </c>
      <c r="L1145" s="1395">
        <f t="shared" si="108"/>
        <v>76.674999999998704</v>
      </c>
      <c r="M1145" s="1395">
        <f t="shared" si="109"/>
        <v>76</v>
      </c>
      <c r="N1145" s="1395">
        <f t="shared" si="110"/>
        <v>7.6</v>
      </c>
      <c r="O1145" t="str">
        <f t="shared" si="111"/>
        <v/>
      </c>
    </row>
    <row r="1146" spans="9:15" x14ac:dyDescent="0.55000000000000004">
      <c r="I1146" s="1394">
        <f t="shared" si="112"/>
        <v>0</v>
      </c>
      <c r="J1146" s="1392">
        <f t="shared" si="113"/>
        <v>114.39999999999777</v>
      </c>
      <c r="K1146" s="1391">
        <f>(J1146*h01_MdeMgmt!$F$8)+1+$Q$126</f>
        <v>7.6733333333332032</v>
      </c>
      <c r="L1146" s="1395">
        <f t="shared" si="108"/>
        <v>76.733333333332027</v>
      </c>
      <c r="M1146" s="1395">
        <f t="shared" si="109"/>
        <v>76</v>
      </c>
      <c r="N1146" s="1395">
        <f t="shared" si="110"/>
        <v>7.6</v>
      </c>
      <c r="O1146" t="str">
        <f t="shared" si="111"/>
        <v/>
      </c>
    </row>
    <row r="1147" spans="9:15" x14ac:dyDescent="0.55000000000000004">
      <c r="I1147" s="1394">
        <f t="shared" si="112"/>
        <v>0</v>
      </c>
      <c r="J1147" s="1392">
        <f t="shared" si="113"/>
        <v>114.49999999999777</v>
      </c>
      <c r="K1147" s="1391">
        <f>(J1147*h01_MdeMgmt!$F$8)+1+$Q$126</f>
        <v>7.6791666666665366</v>
      </c>
      <c r="L1147" s="1395">
        <f t="shared" si="108"/>
        <v>76.791666666665364</v>
      </c>
      <c r="M1147" s="1395">
        <f t="shared" si="109"/>
        <v>76</v>
      </c>
      <c r="N1147" s="1395">
        <f t="shared" si="110"/>
        <v>7.6</v>
      </c>
      <c r="O1147" t="str">
        <f t="shared" si="111"/>
        <v/>
      </c>
    </row>
    <row r="1148" spans="9:15" x14ac:dyDescent="0.55000000000000004">
      <c r="I1148" s="1394">
        <f t="shared" si="112"/>
        <v>0</v>
      </c>
      <c r="J1148" s="1392">
        <f t="shared" si="113"/>
        <v>114.59999999999776</v>
      </c>
      <c r="K1148" s="1391">
        <f>(J1148*h01_MdeMgmt!$F$8)+1+$Q$126</f>
        <v>7.6849999999998699</v>
      </c>
      <c r="L1148" s="1395">
        <f t="shared" si="108"/>
        <v>76.849999999998701</v>
      </c>
      <c r="M1148" s="1395">
        <f t="shared" si="109"/>
        <v>76</v>
      </c>
      <c r="N1148" s="1395">
        <f t="shared" si="110"/>
        <v>7.6</v>
      </c>
      <c r="O1148" t="str">
        <f t="shared" si="111"/>
        <v/>
      </c>
    </row>
    <row r="1149" spans="9:15" x14ac:dyDescent="0.55000000000000004">
      <c r="I1149" s="1394">
        <f t="shared" si="112"/>
        <v>0</v>
      </c>
      <c r="J1149" s="1392">
        <f t="shared" si="113"/>
        <v>114.69999999999776</v>
      </c>
      <c r="K1149" s="1391">
        <f>(J1149*h01_MdeMgmt!$F$8)+1+$Q$126</f>
        <v>7.6908333333332024</v>
      </c>
      <c r="L1149" s="1395">
        <f t="shared" si="108"/>
        <v>76.908333333332024</v>
      </c>
      <c r="M1149" s="1395">
        <f t="shared" si="109"/>
        <v>76</v>
      </c>
      <c r="N1149" s="1395">
        <f t="shared" si="110"/>
        <v>7.6</v>
      </c>
      <c r="O1149" t="str">
        <f t="shared" si="111"/>
        <v/>
      </c>
    </row>
    <row r="1150" spans="9:15" x14ac:dyDescent="0.55000000000000004">
      <c r="I1150" s="1394">
        <f t="shared" si="112"/>
        <v>0</v>
      </c>
      <c r="J1150" s="1392">
        <f t="shared" si="113"/>
        <v>114.79999999999775</v>
      </c>
      <c r="K1150" s="1391">
        <f>(J1150*h01_MdeMgmt!$F$8)+1+$Q$126</f>
        <v>7.6966666666665358</v>
      </c>
      <c r="L1150" s="1395">
        <f t="shared" si="108"/>
        <v>76.966666666665361</v>
      </c>
      <c r="M1150" s="1395">
        <f t="shared" si="109"/>
        <v>76</v>
      </c>
      <c r="N1150" s="1395">
        <f t="shared" si="110"/>
        <v>7.6</v>
      </c>
      <c r="O1150" t="str">
        <f t="shared" si="111"/>
        <v/>
      </c>
    </row>
    <row r="1151" spans="9:15" x14ac:dyDescent="0.55000000000000004">
      <c r="I1151" s="1394">
        <f t="shared" si="112"/>
        <v>0</v>
      </c>
      <c r="J1151" s="1392">
        <f t="shared" si="113"/>
        <v>114.89999999999775</v>
      </c>
      <c r="K1151" s="1391">
        <f>(J1151*h01_MdeMgmt!$F$8)+1+$Q$126</f>
        <v>7.7024999999998682</v>
      </c>
      <c r="L1151" s="1395">
        <f t="shared" si="108"/>
        <v>77.024999999998684</v>
      </c>
      <c r="M1151" s="1395">
        <f t="shared" si="109"/>
        <v>77</v>
      </c>
      <c r="N1151" s="1395">
        <f t="shared" si="110"/>
        <v>7.7</v>
      </c>
      <c r="O1151" t="str">
        <f t="shared" si="111"/>
        <v/>
      </c>
    </row>
    <row r="1152" spans="9:15" x14ac:dyDescent="0.55000000000000004">
      <c r="I1152" s="1394">
        <f t="shared" si="112"/>
        <v>0</v>
      </c>
      <c r="J1152" s="1392">
        <f t="shared" si="113"/>
        <v>114.99999999999774</v>
      </c>
      <c r="K1152" s="1391">
        <f>(J1152*h01_MdeMgmt!$F$8)+1+$Q$126</f>
        <v>7.7083333333332016</v>
      </c>
      <c r="L1152" s="1395">
        <f t="shared" si="108"/>
        <v>77.083333333332021</v>
      </c>
      <c r="M1152" s="1395">
        <f t="shared" si="109"/>
        <v>77</v>
      </c>
      <c r="N1152" s="1395">
        <f t="shared" si="110"/>
        <v>7.7</v>
      </c>
      <c r="O1152" t="str">
        <f t="shared" si="111"/>
        <v/>
      </c>
    </row>
    <row r="1153" spans="9:15" x14ac:dyDescent="0.55000000000000004">
      <c r="I1153" s="1394">
        <f t="shared" si="112"/>
        <v>0</v>
      </c>
      <c r="J1153" s="1392">
        <f t="shared" si="113"/>
        <v>115.09999999999773</v>
      </c>
      <c r="K1153" s="1391">
        <f>(J1153*h01_MdeMgmt!$F$8)+1+$Q$126</f>
        <v>7.7141666666665349</v>
      </c>
      <c r="L1153" s="1395">
        <f t="shared" si="108"/>
        <v>77.141666666665344</v>
      </c>
      <c r="M1153" s="1395">
        <f t="shared" si="109"/>
        <v>77</v>
      </c>
      <c r="N1153" s="1395">
        <f t="shared" si="110"/>
        <v>7.7</v>
      </c>
      <c r="O1153" t="str">
        <f t="shared" si="111"/>
        <v/>
      </c>
    </row>
    <row r="1154" spans="9:15" x14ac:dyDescent="0.55000000000000004">
      <c r="I1154" s="1394">
        <f t="shared" si="112"/>
        <v>0</v>
      </c>
      <c r="J1154" s="1392">
        <f t="shared" si="113"/>
        <v>115.19999999999773</v>
      </c>
      <c r="K1154" s="1391">
        <f>(J1154*h01_MdeMgmt!$F$8)+1+$Q$126</f>
        <v>7.7199999999998674</v>
      </c>
      <c r="L1154" s="1395">
        <f t="shared" si="108"/>
        <v>77.199999999998681</v>
      </c>
      <c r="M1154" s="1395">
        <f t="shared" si="109"/>
        <v>77</v>
      </c>
      <c r="N1154" s="1395">
        <f t="shared" si="110"/>
        <v>7.7</v>
      </c>
      <c r="O1154" t="str">
        <f t="shared" si="111"/>
        <v/>
      </c>
    </row>
    <row r="1155" spans="9:15" x14ac:dyDescent="0.55000000000000004">
      <c r="I1155" s="1394">
        <f t="shared" si="112"/>
        <v>0</v>
      </c>
      <c r="J1155" s="1392">
        <f t="shared" si="113"/>
        <v>115.29999999999772</v>
      </c>
      <c r="K1155" s="1391">
        <f>(J1155*h01_MdeMgmt!$F$8)+1+$Q$126</f>
        <v>7.7258333333332008</v>
      </c>
      <c r="L1155" s="1395">
        <f t="shared" ref="L1155:L1218" si="114">K1155*10</f>
        <v>77.258333333332004</v>
      </c>
      <c r="M1155" s="1395">
        <f t="shared" ref="M1155:M1218" si="115">INT(L1155)</f>
        <v>77</v>
      </c>
      <c r="N1155" s="1395">
        <f t="shared" ref="N1155:N1218" si="116">M1155/10</f>
        <v>7.7</v>
      </c>
      <c r="O1155" t="str">
        <f t="shared" ref="O1155:O1218" si="117">IF(INT(N1155)=N1155,N1155,"")</f>
        <v/>
      </c>
    </row>
    <row r="1156" spans="9:15" x14ac:dyDescent="0.55000000000000004">
      <c r="I1156" s="1394">
        <f t="shared" ref="I1156:I1219" si="118">INT(H1156)</f>
        <v>0</v>
      </c>
      <c r="J1156" s="1392">
        <f t="shared" si="113"/>
        <v>115.39999999999772</v>
      </c>
      <c r="K1156" s="1391">
        <f>(J1156*h01_MdeMgmt!$F$8)+1+$Q$126</f>
        <v>7.7316666666665332</v>
      </c>
      <c r="L1156" s="1395">
        <f t="shared" si="114"/>
        <v>77.316666666665327</v>
      </c>
      <c r="M1156" s="1395">
        <f t="shared" si="115"/>
        <v>77</v>
      </c>
      <c r="N1156" s="1395">
        <f t="shared" si="116"/>
        <v>7.7</v>
      </c>
      <c r="O1156" t="str">
        <f t="shared" si="117"/>
        <v/>
      </c>
    </row>
    <row r="1157" spans="9:15" x14ac:dyDescent="0.55000000000000004">
      <c r="I1157" s="1394">
        <f t="shared" si="118"/>
        <v>0</v>
      </c>
      <c r="J1157" s="1392">
        <f t="shared" si="113"/>
        <v>115.49999999999771</v>
      </c>
      <c r="K1157" s="1391">
        <f>(J1157*h01_MdeMgmt!$F$8)+1+$Q$126</f>
        <v>7.7374999999998666</v>
      </c>
      <c r="L1157" s="1395">
        <f t="shared" si="114"/>
        <v>77.374999999998664</v>
      </c>
      <c r="M1157" s="1395">
        <f t="shared" si="115"/>
        <v>77</v>
      </c>
      <c r="N1157" s="1395">
        <f t="shared" si="116"/>
        <v>7.7</v>
      </c>
      <c r="O1157" t="str">
        <f t="shared" si="117"/>
        <v/>
      </c>
    </row>
    <row r="1158" spans="9:15" x14ac:dyDescent="0.55000000000000004">
      <c r="I1158" s="1394">
        <f t="shared" si="118"/>
        <v>0</v>
      </c>
      <c r="J1158" s="1392">
        <f t="shared" si="113"/>
        <v>115.59999999999771</v>
      </c>
      <c r="K1158" s="1391">
        <f>(J1158*h01_MdeMgmt!$F$8)+1+$Q$126</f>
        <v>7.7433333333332</v>
      </c>
      <c r="L1158" s="1395">
        <f t="shared" si="114"/>
        <v>77.433333333332001</v>
      </c>
      <c r="M1158" s="1395">
        <f t="shared" si="115"/>
        <v>77</v>
      </c>
      <c r="N1158" s="1395">
        <f t="shared" si="116"/>
        <v>7.7</v>
      </c>
      <c r="O1158" t="str">
        <f t="shared" si="117"/>
        <v/>
      </c>
    </row>
    <row r="1159" spans="9:15" x14ac:dyDescent="0.55000000000000004">
      <c r="I1159" s="1394">
        <f t="shared" si="118"/>
        <v>0</v>
      </c>
      <c r="J1159" s="1392">
        <f t="shared" si="113"/>
        <v>115.6999999999977</v>
      </c>
      <c r="K1159" s="1391">
        <f>(J1159*h01_MdeMgmt!$F$8)+1+$Q$126</f>
        <v>7.7491666666665324</v>
      </c>
      <c r="L1159" s="1395">
        <f t="shared" si="114"/>
        <v>77.491666666665324</v>
      </c>
      <c r="M1159" s="1395">
        <f t="shared" si="115"/>
        <v>77</v>
      </c>
      <c r="N1159" s="1395">
        <f t="shared" si="116"/>
        <v>7.7</v>
      </c>
      <c r="O1159" t="str">
        <f t="shared" si="117"/>
        <v/>
      </c>
    </row>
    <row r="1160" spans="9:15" x14ac:dyDescent="0.55000000000000004">
      <c r="I1160" s="1394">
        <f t="shared" si="118"/>
        <v>0</v>
      </c>
      <c r="J1160" s="1392">
        <f t="shared" si="113"/>
        <v>115.79999999999769</v>
      </c>
      <c r="K1160" s="1391">
        <f>(J1160*h01_MdeMgmt!$F$8)+1+$Q$126</f>
        <v>7.7549999999998658</v>
      </c>
      <c r="L1160" s="1395">
        <f t="shared" si="114"/>
        <v>77.549999999998661</v>
      </c>
      <c r="M1160" s="1395">
        <f t="shared" si="115"/>
        <v>77</v>
      </c>
      <c r="N1160" s="1395">
        <f t="shared" si="116"/>
        <v>7.7</v>
      </c>
      <c r="O1160" t="str">
        <f t="shared" si="117"/>
        <v/>
      </c>
    </row>
    <row r="1161" spans="9:15" x14ac:dyDescent="0.55000000000000004">
      <c r="I1161" s="1394">
        <f t="shared" si="118"/>
        <v>0</v>
      </c>
      <c r="J1161" s="1392">
        <f t="shared" si="113"/>
        <v>115.89999999999769</v>
      </c>
      <c r="K1161" s="1391">
        <f>(J1161*h01_MdeMgmt!$F$8)+1+$Q$126</f>
        <v>7.7608333333331982</v>
      </c>
      <c r="L1161" s="1395">
        <f t="shared" si="114"/>
        <v>77.608333333331984</v>
      </c>
      <c r="M1161" s="1395">
        <f t="shared" si="115"/>
        <v>77</v>
      </c>
      <c r="N1161" s="1395">
        <f t="shared" si="116"/>
        <v>7.7</v>
      </c>
      <c r="O1161" t="str">
        <f t="shared" si="117"/>
        <v/>
      </c>
    </row>
    <row r="1162" spans="9:15" x14ac:dyDescent="0.55000000000000004">
      <c r="I1162" s="1394">
        <f t="shared" si="118"/>
        <v>0</v>
      </c>
      <c r="J1162" s="1392">
        <f t="shared" si="113"/>
        <v>115.99999999999768</v>
      </c>
      <c r="K1162" s="1391">
        <f>(J1162*h01_MdeMgmt!$F$8)+1+$Q$126</f>
        <v>7.7666666666665316</v>
      </c>
      <c r="L1162" s="1395">
        <f t="shared" si="114"/>
        <v>77.666666666665321</v>
      </c>
      <c r="M1162" s="1395">
        <f t="shared" si="115"/>
        <v>77</v>
      </c>
      <c r="N1162" s="1395">
        <f t="shared" si="116"/>
        <v>7.7</v>
      </c>
      <c r="O1162" t="str">
        <f t="shared" si="117"/>
        <v/>
      </c>
    </row>
    <row r="1163" spans="9:15" x14ac:dyDescent="0.55000000000000004">
      <c r="I1163" s="1394">
        <f t="shared" si="118"/>
        <v>0</v>
      </c>
      <c r="J1163" s="1392">
        <f t="shared" si="113"/>
        <v>116.09999999999768</v>
      </c>
      <c r="K1163" s="1391">
        <f>(J1163*h01_MdeMgmt!$F$8)+1+$Q$126</f>
        <v>7.772499999999865</v>
      </c>
      <c r="L1163" s="1395">
        <f t="shared" si="114"/>
        <v>77.724999999998644</v>
      </c>
      <c r="M1163" s="1395">
        <f t="shared" si="115"/>
        <v>77</v>
      </c>
      <c r="N1163" s="1395">
        <f t="shared" si="116"/>
        <v>7.7</v>
      </c>
      <c r="O1163" t="str">
        <f t="shared" si="117"/>
        <v/>
      </c>
    </row>
    <row r="1164" spans="9:15" x14ac:dyDescent="0.55000000000000004">
      <c r="I1164" s="1394">
        <f t="shared" si="118"/>
        <v>0</v>
      </c>
      <c r="J1164" s="1392">
        <f t="shared" si="113"/>
        <v>116.19999999999767</v>
      </c>
      <c r="K1164" s="1391">
        <f>(J1164*h01_MdeMgmt!$F$8)+1+$Q$126</f>
        <v>7.7783333333331974</v>
      </c>
      <c r="L1164" s="1395">
        <f t="shared" si="114"/>
        <v>77.783333333331967</v>
      </c>
      <c r="M1164" s="1395">
        <f t="shared" si="115"/>
        <v>77</v>
      </c>
      <c r="N1164" s="1395">
        <f t="shared" si="116"/>
        <v>7.7</v>
      </c>
      <c r="O1164" t="str">
        <f t="shared" si="117"/>
        <v/>
      </c>
    </row>
    <row r="1165" spans="9:15" x14ac:dyDescent="0.55000000000000004">
      <c r="I1165" s="1394">
        <f t="shared" si="118"/>
        <v>0</v>
      </c>
      <c r="J1165" s="1392">
        <f t="shared" si="113"/>
        <v>116.29999999999767</v>
      </c>
      <c r="K1165" s="1391">
        <f>(J1165*h01_MdeMgmt!$F$8)+1+$Q$126</f>
        <v>7.7841666666665308</v>
      </c>
      <c r="L1165" s="1395">
        <f t="shared" si="114"/>
        <v>77.841666666665304</v>
      </c>
      <c r="M1165" s="1395">
        <f t="shared" si="115"/>
        <v>77</v>
      </c>
      <c r="N1165" s="1395">
        <f t="shared" si="116"/>
        <v>7.7</v>
      </c>
      <c r="O1165" t="str">
        <f t="shared" si="117"/>
        <v/>
      </c>
    </row>
    <row r="1166" spans="9:15" x14ac:dyDescent="0.55000000000000004">
      <c r="I1166" s="1394">
        <f t="shared" si="118"/>
        <v>0</v>
      </c>
      <c r="J1166" s="1392">
        <f t="shared" si="113"/>
        <v>116.39999999999766</v>
      </c>
      <c r="K1166" s="1391">
        <f>(J1166*h01_MdeMgmt!$F$8)+1+$Q$126</f>
        <v>7.7899999999998633</v>
      </c>
      <c r="L1166" s="1395">
        <f t="shared" si="114"/>
        <v>77.899999999998627</v>
      </c>
      <c r="M1166" s="1395">
        <f t="shared" si="115"/>
        <v>77</v>
      </c>
      <c r="N1166" s="1395">
        <f t="shared" si="116"/>
        <v>7.7</v>
      </c>
      <c r="O1166" t="str">
        <f t="shared" si="117"/>
        <v/>
      </c>
    </row>
    <row r="1167" spans="9:15" x14ac:dyDescent="0.55000000000000004">
      <c r="I1167" s="1394">
        <f t="shared" si="118"/>
        <v>0</v>
      </c>
      <c r="J1167" s="1392">
        <f t="shared" si="113"/>
        <v>116.49999999999766</v>
      </c>
      <c r="K1167" s="1391">
        <f>(J1167*h01_MdeMgmt!$F$8)+1+$Q$126</f>
        <v>7.7958333333331966</v>
      </c>
      <c r="L1167" s="1395">
        <f t="shared" si="114"/>
        <v>77.958333333331964</v>
      </c>
      <c r="M1167" s="1395">
        <f t="shared" si="115"/>
        <v>77</v>
      </c>
      <c r="N1167" s="1395">
        <f t="shared" si="116"/>
        <v>7.7</v>
      </c>
      <c r="O1167" t="str">
        <f t="shared" si="117"/>
        <v/>
      </c>
    </row>
    <row r="1168" spans="9:15" x14ac:dyDescent="0.55000000000000004">
      <c r="I1168" s="1394">
        <f t="shared" si="118"/>
        <v>0</v>
      </c>
      <c r="J1168" s="1392">
        <f t="shared" si="113"/>
        <v>116.59999999999765</v>
      </c>
      <c r="K1168" s="1391">
        <f>(J1168*h01_MdeMgmt!$F$8)+1+$Q$126</f>
        <v>7.80166666666653</v>
      </c>
      <c r="L1168" s="1395">
        <f t="shared" si="114"/>
        <v>78.016666666665301</v>
      </c>
      <c r="M1168" s="1395">
        <f t="shared" si="115"/>
        <v>78</v>
      </c>
      <c r="N1168" s="1395">
        <f t="shared" si="116"/>
        <v>7.8</v>
      </c>
      <c r="O1168" t="str">
        <f t="shared" si="117"/>
        <v/>
      </c>
    </row>
    <row r="1169" spans="9:15" x14ac:dyDescent="0.55000000000000004">
      <c r="I1169" s="1394">
        <f t="shared" si="118"/>
        <v>0</v>
      </c>
      <c r="J1169" s="1392">
        <f t="shared" si="113"/>
        <v>116.69999999999764</v>
      </c>
      <c r="K1169" s="1391">
        <f>(J1169*h01_MdeMgmt!$F$8)+1+$Q$126</f>
        <v>7.8074999999998624</v>
      </c>
      <c r="L1169" s="1395">
        <f t="shared" si="114"/>
        <v>78.074999999998624</v>
      </c>
      <c r="M1169" s="1395">
        <f t="shared" si="115"/>
        <v>78</v>
      </c>
      <c r="N1169" s="1395">
        <f t="shared" si="116"/>
        <v>7.8</v>
      </c>
      <c r="O1169" t="str">
        <f t="shared" si="117"/>
        <v/>
      </c>
    </row>
    <row r="1170" spans="9:15" x14ac:dyDescent="0.55000000000000004">
      <c r="I1170" s="1394">
        <f t="shared" si="118"/>
        <v>0</v>
      </c>
      <c r="J1170" s="1392">
        <f t="shared" si="113"/>
        <v>116.79999999999764</v>
      </c>
      <c r="K1170" s="1391">
        <f>(J1170*h01_MdeMgmt!$F$8)+1+$Q$126</f>
        <v>7.8133333333331958</v>
      </c>
      <c r="L1170" s="1395">
        <f t="shared" si="114"/>
        <v>78.133333333331962</v>
      </c>
      <c r="M1170" s="1395">
        <f t="shared" si="115"/>
        <v>78</v>
      </c>
      <c r="N1170" s="1395">
        <f t="shared" si="116"/>
        <v>7.8</v>
      </c>
      <c r="O1170" t="str">
        <f t="shared" si="117"/>
        <v/>
      </c>
    </row>
    <row r="1171" spans="9:15" x14ac:dyDescent="0.55000000000000004">
      <c r="I1171" s="1394">
        <f t="shared" si="118"/>
        <v>0</v>
      </c>
      <c r="J1171" s="1392">
        <f t="shared" si="113"/>
        <v>116.89999999999763</v>
      </c>
      <c r="K1171" s="1391">
        <f>(J1171*h01_MdeMgmt!$F$8)+1+$Q$126</f>
        <v>7.8191666666665283</v>
      </c>
      <c r="L1171" s="1395">
        <f t="shared" si="114"/>
        <v>78.191666666665284</v>
      </c>
      <c r="M1171" s="1395">
        <f t="shared" si="115"/>
        <v>78</v>
      </c>
      <c r="N1171" s="1395">
        <f t="shared" si="116"/>
        <v>7.8</v>
      </c>
      <c r="O1171" t="str">
        <f t="shared" si="117"/>
        <v/>
      </c>
    </row>
    <row r="1172" spans="9:15" x14ac:dyDescent="0.55000000000000004">
      <c r="I1172" s="1394">
        <f t="shared" si="118"/>
        <v>0</v>
      </c>
      <c r="J1172" s="1392">
        <f t="shared" si="113"/>
        <v>116.99999999999763</v>
      </c>
      <c r="K1172" s="1391">
        <f>(J1172*h01_MdeMgmt!$F$8)+1+$Q$126</f>
        <v>7.8249999999998616</v>
      </c>
      <c r="L1172" s="1395">
        <f t="shared" si="114"/>
        <v>78.249999999998622</v>
      </c>
      <c r="M1172" s="1395">
        <f t="shared" si="115"/>
        <v>78</v>
      </c>
      <c r="N1172" s="1395">
        <f t="shared" si="116"/>
        <v>7.8</v>
      </c>
      <c r="O1172" t="str">
        <f t="shared" si="117"/>
        <v/>
      </c>
    </row>
    <row r="1173" spans="9:15" x14ac:dyDescent="0.55000000000000004">
      <c r="I1173" s="1394">
        <f t="shared" si="118"/>
        <v>0</v>
      </c>
      <c r="J1173" s="1392">
        <f t="shared" si="113"/>
        <v>117.09999999999762</v>
      </c>
      <c r="K1173" s="1391">
        <f>(J1173*h01_MdeMgmt!$F$8)+1+$Q$126</f>
        <v>7.830833333333195</v>
      </c>
      <c r="L1173" s="1395">
        <f t="shared" si="114"/>
        <v>78.308333333331944</v>
      </c>
      <c r="M1173" s="1395">
        <f t="shared" si="115"/>
        <v>78</v>
      </c>
      <c r="N1173" s="1395">
        <f t="shared" si="116"/>
        <v>7.8</v>
      </c>
      <c r="O1173" t="str">
        <f t="shared" si="117"/>
        <v/>
      </c>
    </row>
    <row r="1174" spans="9:15" x14ac:dyDescent="0.55000000000000004">
      <c r="I1174" s="1394">
        <f t="shared" si="118"/>
        <v>0</v>
      </c>
      <c r="J1174" s="1392">
        <f t="shared" si="113"/>
        <v>117.19999999999762</v>
      </c>
      <c r="K1174" s="1391">
        <f>(J1174*h01_MdeMgmt!$F$8)+1+$Q$126</f>
        <v>7.8366666666665274</v>
      </c>
      <c r="L1174" s="1395">
        <f t="shared" si="114"/>
        <v>78.366666666665282</v>
      </c>
      <c r="M1174" s="1395">
        <f t="shared" si="115"/>
        <v>78</v>
      </c>
      <c r="N1174" s="1395">
        <f t="shared" si="116"/>
        <v>7.8</v>
      </c>
      <c r="O1174" t="str">
        <f t="shared" si="117"/>
        <v/>
      </c>
    </row>
    <row r="1175" spans="9:15" x14ac:dyDescent="0.55000000000000004">
      <c r="I1175" s="1394">
        <f t="shared" si="118"/>
        <v>0</v>
      </c>
      <c r="J1175" s="1392">
        <f t="shared" si="113"/>
        <v>117.29999999999761</v>
      </c>
      <c r="K1175" s="1391">
        <f>(J1175*h01_MdeMgmt!$F$8)+1+$Q$126</f>
        <v>7.8424999999998608</v>
      </c>
      <c r="L1175" s="1395">
        <f t="shared" si="114"/>
        <v>78.424999999998604</v>
      </c>
      <c r="M1175" s="1395">
        <f t="shared" si="115"/>
        <v>78</v>
      </c>
      <c r="N1175" s="1395">
        <f t="shared" si="116"/>
        <v>7.8</v>
      </c>
      <c r="O1175" t="str">
        <f t="shared" si="117"/>
        <v/>
      </c>
    </row>
    <row r="1176" spans="9:15" x14ac:dyDescent="0.55000000000000004">
      <c r="I1176" s="1394">
        <f t="shared" si="118"/>
        <v>0</v>
      </c>
      <c r="J1176" s="1392">
        <f t="shared" si="113"/>
        <v>117.3999999999976</v>
      </c>
      <c r="K1176" s="1391">
        <f>(J1176*h01_MdeMgmt!$F$8)+1+$Q$126</f>
        <v>7.8483333333331933</v>
      </c>
      <c r="L1176" s="1395">
        <f t="shared" si="114"/>
        <v>78.483333333331927</v>
      </c>
      <c r="M1176" s="1395">
        <f t="shared" si="115"/>
        <v>78</v>
      </c>
      <c r="N1176" s="1395">
        <f t="shared" si="116"/>
        <v>7.8</v>
      </c>
      <c r="O1176" t="str">
        <f t="shared" si="117"/>
        <v/>
      </c>
    </row>
    <row r="1177" spans="9:15" x14ac:dyDescent="0.55000000000000004">
      <c r="I1177" s="1394">
        <f t="shared" si="118"/>
        <v>0</v>
      </c>
      <c r="J1177" s="1392">
        <f t="shared" si="113"/>
        <v>117.4999999999976</v>
      </c>
      <c r="K1177" s="1391">
        <f>(J1177*h01_MdeMgmt!$F$8)+1+$Q$126</f>
        <v>7.8541666666665266</v>
      </c>
      <c r="L1177" s="1395">
        <f t="shared" si="114"/>
        <v>78.541666666665265</v>
      </c>
      <c r="M1177" s="1395">
        <f t="shared" si="115"/>
        <v>78</v>
      </c>
      <c r="N1177" s="1395">
        <f t="shared" si="116"/>
        <v>7.8</v>
      </c>
      <c r="O1177" t="str">
        <f t="shared" si="117"/>
        <v/>
      </c>
    </row>
    <row r="1178" spans="9:15" x14ac:dyDescent="0.55000000000000004">
      <c r="I1178" s="1394">
        <f t="shared" si="118"/>
        <v>0</v>
      </c>
      <c r="J1178" s="1392">
        <f t="shared" si="113"/>
        <v>117.59999999999759</v>
      </c>
      <c r="K1178" s="1391">
        <f>(J1178*h01_MdeMgmt!$F$8)+1+$Q$126</f>
        <v>7.85999999999986</v>
      </c>
      <c r="L1178" s="1395">
        <f t="shared" si="114"/>
        <v>78.599999999998602</v>
      </c>
      <c r="M1178" s="1395">
        <f t="shared" si="115"/>
        <v>78</v>
      </c>
      <c r="N1178" s="1395">
        <f t="shared" si="116"/>
        <v>7.8</v>
      </c>
      <c r="O1178" t="str">
        <f t="shared" si="117"/>
        <v/>
      </c>
    </row>
    <row r="1179" spans="9:15" x14ac:dyDescent="0.55000000000000004">
      <c r="I1179" s="1394">
        <f t="shared" si="118"/>
        <v>0</v>
      </c>
      <c r="J1179" s="1392">
        <f t="shared" si="113"/>
        <v>117.69999999999759</v>
      </c>
      <c r="K1179" s="1391">
        <f>(J1179*h01_MdeMgmt!$F$8)+1+$Q$126</f>
        <v>7.8658333333331925</v>
      </c>
      <c r="L1179" s="1395">
        <f t="shared" si="114"/>
        <v>78.658333333331925</v>
      </c>
      <c r="M1179" s="1395">
        <f t="shared" si="115"/>
        <v>78</v>
      </c>
      <c r="N1179" s="1395">
        <f t="shared" si="116"/>
        <v>7.8</v>
      </c>
      <c r="O1179" t="str">
        <f t="shared" si="117"/>
        <v/>
      </c>
    </row>
    <row r="1180" spans="9:15" x14ac:dyDescent="0.55000000000000004">
      <c r="I1180" s="1394">
        <f t="shared" si="118"/>
        <v>0</v>
      </c>
      <c r="J1180" s="1392">
        <f t="shared" si="113"/>
        <v>117.79999999999758</v>
      </c>
      <c r="K1180" s="1391">
        <f>(J1180*h01_MdeMgmt!$F$8)+1+$Q$126</f>
        <v>7.8716666666665258</v>
      </c>
      <c r="L1180" s="1395">
        <f t="shared" si="114"/>
        <v>78.716666666665262</v>
      </c>
      <c r="M1180" s="1395">
        <f t="shared" si="115"/>
        <v>78</v>
      </c>
      <c r="N1180" s="1395">
        <f t="shared" si="116"/>
        <v>7.8</v>
      </c>
      <c r="O1180" t="str">
        <f t="shared" si="117"/>
        <v/>
      </c>
    </row>
    <row r="1181" spans="9:15" x14ac:dyDescent="0.55000000000000004">
      <c r="I1181" s="1394">
        <f t="shared" si="118"/>
        <v>0</v>
      </c>
      <c r="J1181" s="1392">
        <f t="shared" si="113"/>
        <v>117.89999999999758</v>
      </c>
      <c r="K1181" s="1391">
        <f>(J1181*h01_MdeMgmt!$F$8)+1+$Q$126</f>
        <v>7.8774999999998583</v>
      </c>
      <c r="L1181" s="1395">
        <f t="shared" si="114"/>
        <v>78.774999999998585</v>
      </c>
      <c r="M1181" s="1395">
        <f t="shared" si="115"/>
        <v>78</v>
      </c>
      <c r="N1181" s="1395">
        <f t="shared" si="116"/>
        <v>7.8</v>
      </c>
      <c r="O1181" t="str">
        <f t="shared" si="117"/>
        <v/>
      </c>
    </row>
    <row r="1182" spans="9:15" x14ac:dyDescent="0.55000000000000004">
      <c r="I1182" s="1394">
        <f t="shared" si="118"/>
        <v>0</v>
      </c>
      <c r="J1182" s="1392">
        <f t="shared" si="113"/>
        <v>117.99999999999757</v>
      </c>
      <c r="K1182" s="1391">
        <f>(J1182*h01_MdeMgmt!$F$8)+1+$Q$126</f>
        <v>7.8833333333331916</v>
      </c>
      <c r="L1182" s="1395">
        <f t="shared" si="114"/>
        <v>78.833333333331922</v>
      </c>
      <c r="M1182" s="1395">
        <f t="shared" si="115"/>
        <v>78</v>
      </c>
      <c r="N1182" s="1395">
        <f t="shared" si="116"/>
        <v>7.8</v>
      </c>
      <c r="O1182" t="str">
        <f t="shared" si="117"/>
        <v/>
      </c>
    </row>
    <row r="1183" spans="9:15" x14ac:dyDescent="0.55000000000000004">
      <c r="I1183" s="1394">
        <f t="shared" si="118"/>
        <v>0</v>
      </c>
      <c r="J1183" s="1392">
        <f t="shared" si="113"/>
        <v>118.09999999999756</v>
      </c>
      <c r="K1183" s="1391">
        <f>(J1183*h01_MdeMgmt!$F$8)+1+$Q$126</f>
        <v>7.889166666666525</v>
      </c>
      <c r="L1183" s="1395">
        <f t="shared" si="114"/>
        <v>78.891666666665245</v>
      </c>
      <c r="M1183" s="1395">
        <f t="shared" si="115"/>
        <v>78</v>
      </c>
      <c r="N1183" s="1395">
        <f t="shared" si="116"/>
        <v>7.8</v>
      </c>
      <c r="O1183" t="str">
        <f t="shared" si="117"/>
        <v/>
      </c>
    </row>
    <row r="1184" spans="9:15" x14ac:dyDescent="0.55000000000000004">
      <c r="I1184" s="1394">
        <f t="shared" si="118"/>
        <v>0</v>
      </c>
      <c r="J1184" s="1392">
        <f t="shared" si="113"/>
        <v>118.19999999999756</v>
      </c>
      <c r="K1184" s="1391">
        <f>(J1184*h01_MdeMgmt!$F$8)+1+$Q$126</f>
        <v>7.8949999999998575</v>
      </c>
      <c r="L1184" s="1395">
        <f t="shared" si="114"/>
        <v>78.949999999998568</v>
      </c>
      <c r="M1184" s="1395">
        <f t="shared" si="115"/>
        <v>78</v>
      </c>
      <c r="N1184" s="1395">
        <f t="shared" si="116"/>
        <v>7.8</v>
      </c>
      <c r="O1184" t="str">
        <f t="shared" si="117"/>
        <v/>
      </c>
    </row>
    <row r="1185" spans="9:15" x14ac:dyDescent="0.55000000000000004">
      <c r="I1185" s="1394">
        <f t="shared" si="118"/>
        <v>0</v>
      </c>
      <c r="J1185" s="1392">
        <f t="shared" si="113"/>
        <v>118.29999999999755</v>
      </c>
      <c r="K1185" s="1391">
        <f>(J1185*h01_MdeMgmt!$F$8)+1+$Q$126</f>
        <v>7.9008333333331908</v>
      </c>
      <c r="L1185" s="1395">
        <f t="shared" si="114"/>
        <v>79.008333333331905</v>
      </c>
      <c r="M1185" s="1395">
        <f t="shared" si="115"/>
        <v>79</v>
      </c>
      <c r="N1185" s="1395">
        <f t="shared" si="116"/>
        <v>7.9</v>
      </c>
      <c r="O1185" t="str">
        <f t="shared" si="117"/>
        <v/>
      </c>
    </row>
    <row r="1186" spans="9:15" x14ac:dyDescent="0.55000000000000004">
      <c r="I1186" s="1394">
        <f t="shared" si="118"/>
        <v>0</v>
      </c>
      <c r="J1186" s="1392">
        <f t="shared" si="113"/>
        <v>118.39999999999755</v>
      </c>
      <c r="K1186" s="1391">
        <f>(J1186*h01_MdeMgmt!$F$8)+1+$Q$126</f>
        <v>7.9066666666665233</v>
      </c>
      <c r="L1186" s="1395">
        <f t="shared" si="114"/>
        <v>79.066666666665228</v>
      </c>
      <c r="M1186" s="1395">
        <f t="shared" si="115"/>
        <v>79</v>
      </c>
      <c r="N1186" s="1395">
        <f t="shared" si="116"/>
        <v>7.9</v>
      </c>
      <c r="O1186" t="str">
        <f t="shared" si="117"/>
        <v/>
      </c>
    </row>
    <row r="1187" spans="9:15" x14ac:dyDescent="0.55000000000000004">
      <c r="I1187" s="1394">
        <f t="shared" si="118"/>
        <v>0</v>
      </c>
      <c r="J1187" s="1392">
        <f t="shared" si="113"/>
        <v>118.49999999999754</v>
      </c>
      <c r="K1187" s="1391">
        <f>(J1187*h01_MdeMgmt!$F$8)+1+$Q$126</f>
        <v>7.9124999999998566</v>
      </c>
      <c r="L1187" s="1395">
        <f t="shared" si="114"/>
        <v>79.124999999998565</v>
      </c>
      <c r="M1187" s="1395">
        <f t="shared" si="115"/>
        <v>79</v>
      </c>
      <c r="N1187" s="1395">
        <f t="shared" si="116"/>
        <v>7.9</v>
      </c>
      <c r="O1187" t="str">
        <f t="shared" si="117"/>
        <v/>
      </c>
    </row>
    <row r="1188" spans="9:15" x14ac:dyDescent="0.55000000000000004">
      <c r="I1188" s="1394">
        <f t="shared" si="118"/>
        <v>0</v>
      </c>
      <c r="J1188" s="1392">
        <f t="shared" si="113"/>
        <v>118.59999999999754</v>
      </c>
      <c r="K1188" s="1391">
        <f>(J1188*h01_MdeMgmt!$F$8)+1+$Q$126</f>
        <v>7.91833333333319</v>
      </c>
      <c r="L1188" s="1395">
        <f t="shared" si="114"/>
        <v>79.183333333331902</v>
      </c>
      <c r="M1188" s="1395">
        <f t="shared" si="115"/>
        <v>79</v>
      </c>
      <c r="N1188" s="1395">
        <f t="shared" si="116"/>
        <v>7.9</v>
      </c>
      <c r="O1188" t="str">
        <f t="shared" si="117"/>
        <v/>
      </c>
    </row>
    <row r="1189" spans="9:15" x14ac:dyDescent="0.55000000000000004">
      <c r="I1189" s="1394">
        <f t="shared" si="118"/>
        <v>0</v>
      </c>
      <c r="J1189" s="1392">
        <f t="shared" si="113"/>
        <v>118.69999999999753</v>
      </c>
      <c r="K1189" s="1391">
        <f>(J1189*h01_MdeMgmt!$F$8)+1+$Q$126</f>
        <v>7.9241666666665225</v>
      </c>
      <c r="L1189" s="1395">
        <f t="shared" si="114"/>
        <v>79.241666666665225</v>
      </c>
      <c r="M1189" s="1395">
        <f t="shared" si="115"/>
        <v>79</v>
      </c>
      <c r="N1189" s="1395">
        <f t="shared" si="116"/>
        <v>7.9</v>
      </c>
      <c r="O1189" t="str">
        <f t="shared" si="117"/>
        <v/>
      </c>
    </row>
    <row r="1190" spans="9:15" x14ac:dyDescent="0.55000000000000004">
      <c r="I1190" s="1394">
        <f t="shared" si="118"/>
        <v>0</v>
      </c>
      <c r="J1190" s="1392">
        <f t="shared" si="113"/>
        <v>118.79999999999752</v>
      </c>
      <c r="K1190" s="1391">
        <f>(J1190*h01_MdeMgmt!$F$8)+1+$Q$126</f>
        <v>7.9299999999998558</v>
      </c>
      <c r="L1190" s="1395">
        <f t="shared" si="114"/>
        <v>79.299999999998562</v>
      </c>
      <c r="M1190" s="1395">
        <f t="shared" si="115"/>
        <v>79</v>
      </c>
      <c r="N1190" s="1395">
        <f t="shared" si="116"/>
        <v>7.9</v>
      </c>
      <c r="O1190" t="str">
        <f t="shared" si="117"/>
        <v/>
      </c>
    </row>
    <row r="1191" spans="9:15" x14ac:dyDescent="0.55000000000000004">
      <c r="I1191" s="1394">
        <f t="shared" si="118"/>
        <v>0</v>
      </c>
      <c r="J1191" s="1392">
        <f t="shared" si="113"/>
        <v>118.89999999999752</v>
      </c>
      <c r="K1191" s="1391">
        <f>(J1191*h01_MdeMgmt!$F$8)+1+$Q$126</f>
        <v>7.9358333333331883</v>
      </c>
      <c r="L1191" s="1395">
        <f t="shared" si="114"/>
        <v>79.358333333331885</v>
      </c>
      <c r="M1191" s="1395">
        <f t="shared" si="115"/>
        <v>79</v>
      </c>
      <c r="N1191" s="1395">
        <f t="shared" si="116"/>
        <v>7.9</v>
      </c>
      <c r="O1191" t="str">
        <f t="shared" si="117"/>
        <v/>
      </c>
    </row>
    <row r="1192" spans="9:15" x14ac:dyDescent="0.55000000000000004">
      <c r="I1192" s="1394">
        <f t="shared" si="118"/>
        <v>0</v>
      </c>
      <c r="J1192" s="1392">
        <f t="shared" si="113"/>
        <v>118.99999999999751</v>
      </c>
      <c r="K1192" s="1391">
        <f>(J1192*h01_MdeMgmt!$F$8)+1+$Q$126</f>
        <v>7.9416666666665217</v>
      </c>
      <c r="L1192" s="1395">
        <f t="shared" si="114"/>
        <v>79.416666666665222</v>
      </c>
      <c r="M1192" s="1395">
        <f t="shared" si="115"/>
        <v>79</v>
      </c>
      <c r="N1192" s="1395">
        <f t="shared" si="116"/>
        <v>7.9</v>
      </c>
      <c r="O1192" t="str">
        <f t="shared" si="117"/>
        <v/>
      </c>
    </row>
    <row r="1193" spans="9:15" x14ac:dyDescent="0.55000000000000004">
      <c r="I1193" s="1394">
        <f t="shared" si="118"/>
        <v>0</v>
      </c>
      <c r="J1193" s="1392">
        <f t="shared" si="113"/>
        <v>119.09999999999751</v>
      </c>
      <c r="K1193" s="1391">
        <f>(J1193*h01_MdeMgmt!$F$8)+1+$Q$126</f>
        <v>7.947499999999855</v>
      </c>
      <c r="L1193" s="1395">
        <f t="shared" si="114"/>
        <v>79.474999999998545</v>
      </c>
      <c r="M1193" s="1395">
        <f t="shared" si="115"/>
        <v>79</v>
      </c>
      <c r="N1193" s="1395">
        <f t="shared" si="116"/>
        <v>7.9</v>
      </c>
      <c r="O1193" t="str">
        <f t="shared" si="117"/>
        <v/>
      </c>
    </row>
    <row r="1194" spans="9:15" x14ac:dyDescent="0.55000000000000004">
      <c r="I1194" s="1394">
        <f t="shared" si="118"/>
        <v>0</v>
      </c>
      <c r="J1194" s="1392">
        <f t="shared" ref="J1194:J1257" si="119">J1193+$J$3</f>
        <v>119.1999999999975</v>
      </c>
      <c r="K1194" s="1391">
        <f>(J1194*h01_MdeMgmt!$F$8)+1+$Q$126</f>
        <v>7.9533333333331875</v>
      </c>
      <c r="L1194" s="1395">
        <f t="shared" si="114"/>
        <v>79.533333333331882</v>
      </c>
      <c r="M1194" s="1395">
        <f t="shared" si="115"/>
        <v>79</v>
      </c>
      <c r="N1194" s="1395">
        <f t="shared" si="116"/>
        <v>7.9</v>
      </c>
      <c r="O1194" t="str">
        <f t="shared" si="117"/>
        <v/>
      </c>
    </row>
    <row r="1195" spans="9:15" x14ac:dyDescent="0.55000000000000004">
      <c r="I1195" s="1394">
        <f t="shared" si="118"/>
        <v>0</v>
      </c>
      <c r="J1195" s="1392">
        <f t="shared" si="119"/>
        <v>119.2999999999975</v>
      </c>
      <c r="K1195" s="1391">
        <f>(J1195*h01_MdeMgmt!$F$8)+1+$Q$126</f>
        <v>7.9591666666665208</v>
      </c>
      <c r="L1195" s="1395">
        <f t="shared" si="114"/>
        <v>79.591666666665205</v>
      </c>
      <c r="M1195" s="1395">
        <f t="shared" si="115"/>
        <v>79</v>
      </c>
      <c r="N1195" s="1395">
        <f t="shared" si="116"/>
        <v>7.9</v>
      </c>
      <c r="O1195" t="str">
        <f t="shared" si="117"/>
        <v/>
      </c>
    </row>
    <row r="1196" spans="9:15" x14ac:dyDescent="0.55000000000000004">
      <c r="I1196" s="1394">
        <f t="shared" si="118"/>
        <v>0</v>
      </c>
      <c r="J1196" s="1392">
        <f t="shared" si="119"/>
        <v>119.39999999999749</v>
      </c>
      <c r="K1196" s="1391">
        <f>(J1196*h01_MdeMgmt!$F$8)+1+$Q$126</f>
        <v>7.9649999999998533</v>
      </c>
      <c r="L1196" s="1395">
        <f t="shared" si="114"/>
        <v>79.649999999998528</v>
      </c>
      <c r="M1196" s="1395">
        <f t="shared" si="115"/>
        <v>79</v>
      </c>
      <c r="N1196" s="1395">
        <f t="shared" si="116"/>
        <v>7.9</v>
      </c>
      <c r="O1196" t="str">
        <f t="shared" si="117"/>
        <v/>
      </c>
    </row>
    <row r="1197" spans="9:15" x14ac:dyDescent="0.55000000000000004">
      <c r="I1197" s="1394">
        <f t="shared" si="118"/>
        <v>0</v>
      </c>
      <c r="J1197" s="1392">
        <f t="shared" si="119"/>
        <v>119.49999999999748</v>
      </c>
      <c r="K1197" s="1391">
        <f>(J1197*h01_MdeMgmt!$F$8)+1+$Q$126</f>
        <v>7.9708333333331867</v>
      </c>
      <c r="L1197" s="1395">
        <f t="shared" si="114"/>
        <v>79.708333333331865</v>
      </c>
      <c r="M1197" s="1395">
        <f t="shared" si="115"/>
        <v>79</v>
      </c>
      <c r="N1197" s="1395">
        <f t="shared" si="116"/>
        <v>7.9</v>
      </c>
      <c r="O1197" t="str">
        <f t="shared" si="117"/>
        <v/>
      </c>
    </row>
    <row r="1198" spans="9:15" x14ac:dyDescent="0.55000000000000004">
      <c r="I1198" s="1394">
        <f t="shared" si="118"/>
        <v>0</v>
      </c>
      <c r="J1198" s="1392">
        <f t="shared" si="119"/>
        <v>119.59999999999748</v>
      </c>
      <c r="K1198" s="1391">
        <f>(J1198*h01_MdeMgmt!$F$8)+1+$Q$126</f>
        <v>7.97666666666652</v>
      </c>
      <c r="L1198" s="1395">
        <f t="shared" si="114"/>
        <v>79.766666666665202</v>
      </c>
      <c r="M1198" s="1395">
        <f t="shared" si="115"/>
        <v>79</v>
      </c>
      <c r="N1198" s="1395">
        <f t="shared" si="116"/>
        <v>7.9</v>
      </c>
      <c r="O1198" t="str">
        <f t="shared" si="117"/>
        <v/>
      </c>
    </row>
    <row r="1199" spans="9:15" x14ac:dyDescent="0.55000000000000004">
      <c r="I1199" s="1394">
        <f t="shared" si="118"/>
        <v>0</v>
      </c>
      <c r="J1199" s="1392">
        <f t="shared" si="119"/>
        <v>119.69999999999747</v>
      </c>
      <c r="K1199" s="1391">
        <f>(J1199*h01_MdeMgmt!$F$8)+1+$Q$126</f>
        <v>7.9824999999998525</v>
      </c>
      <c r="L1199" s="1395">
        <f t="shared" si="114"/>
        <v>79.824999999998525</v>
      </c>
      <c r="M1199" s="1395">
        <f t="shared" si="115"/>
        <v>79</v>
      </c>
      <c r="N1199" s="1395">
        <f t="shared" si="116"/>
        <v>7.9</v>
      </c>
      <c r="O1199" t="str">
        <f t="shared" si="117"/>
        <v/>
      </c>
    </row>
    <row r="1200" spans="9:15" x14ac:dyDescent="0.55000000000000004">
      <c r="I1200" s="1394">
        <f t="shared" si="118"/>
        <v>0</v>
      </c>
      <c r="J1200" s="1392">
        <f t="shared" si="119"/>
        <v>119.79999999999747</v>
      </c>
      <c r="K1200" s="1391">
        <f>(J1200*h01_MdeMgmt!$F$8)+1+$Q$126</f>
        <v>7.9883333333331858</v>
      </c>
      <c r="L1200" s="1395">
        <f t="shared" si="114"/>
        <v>79.883333333331862</v>
      </c>
      <c r="M1200" s="1395">
        <f t="shared" si="115"/>
        <v>79</v>
      </c>
      <c r="N1200" s="1395">
        <f t="shared" si="116"/>
        <v>7.9</v>
      </c>
      <c r="O1200" t="str">
        <f t="shared" si="117"/>
        <v/>
      </c>
    </row>
    <row r="1201" spans="9:15" x14ac:dyDescent="0.55000000000000004">
      <c r="I1201" s="1394">
        <f t="shared" si="118"/>
        <v>0</v>
      </c>
      <c r="J1201" s="1392">
        <f t="shared" si="119"/>
        <v>119.89999999999746</v>
      </c>
      <c r="K1201" s="1391">
        <f>(J1201*h01_MdeMgmt!$F$8)+1+$Q$126</f>
        <v>7.9941666666665183</v>
      </c>
      <c r="L1201" s="1395">
        <f t="shared" si="114"/>
        <v>79.941666666665185</v>
      </c>
      <c r="M1201" s="1395">
        <f t="shared" si="115"/>
        <v>79</v>
      </c>
      <c r="N1201" s="1395">
        <f t="shared" si="116"/>
        <v>7.9</v>
      </c>
      <c r="O1201" t="str">
        <f t="shared" si="117"/>
        <v/>
      </c>
    </row>
    <row r="1202" spans="9:15" x14ac:dyDescent="0.55000000000000004">
      <c r="I1202" s="1394">
        <f t="shared" si="118"/>
        <v>0</v>
      </c>
      <c r="J1202" s="1392">
        <f t="shared" si="119"/>
        <v>119.99999999999746</v>
      </c>
      <c r="K1202" s="1391">
        <f>(J1202*h01_MdeMgmt!$F$8)+1+$Q$126</f>
        <v>7.9999999999998517</v>
      </c>
      <c r="L1202" s="1395">
        <f t="shared" si="114"/>
        <v>79.999999999998522</v>
      </c>
      <c r="M1202" s="1395">
        <f t="shared" si="115"/>
        <v>79</v>
      </c>
      <c r="N1202" s="1395">
        <f t="shared" si="116"/>
        <v>7.9</v>
      </c>
      <c r="O1202" t="str">
        <f t="shared" si="117"/>
        <v/>
      </c>
    </row>
    <row r="1203" spans="9:15" x14ac:dyDescent="0.55000000000000004">
      <c r="I1203" s="1394">
        <f t="shared" si="118"/>
        <v>0</v>
      </c>
      <c r="J1203" s="1392">
        <f t="shared" si="119"/>
        <v>120.09999999999745</v>
      </c>
      <c r="K1203" s="1391">
        <f>(J1203*h01_MdeMgmt!$F$8)+1+$Q$126</f>
        <v>8.0058333333331859</v>
      </c>
      <c r="L1203" s="1395">
        <f t="shared" si="114"/>
        <v>80.058333333331859</v>
      </c>
      <c r="M1203" s="1395">
        <f t="shared" si="115"/>
        <v>80</v>
      </c>
      <c r="N1203" s="1395">
        <f t="shared" si="116"/>
        <v>8</v>
      </c>
      <c r="O1203">
        <f t="shared" si="117"/>
        <v>8</v>
      </c>
    </row>
    <row r="1204" spans="9:15" x14ac:dyDescent="0.55000000000000004">
      <c r="I1204" s="1394">
        <f t="shared" si="118"/>
        <v>0</v>
      </c>
      <c r="J1204" s="1392">
        <f t="shared" si="119"/>
        <v>120.19999999999744</v>
      </c>
      <c r="K1204" s="1391">
        <f>(J1204*h01_MdeMgmt!$F$8)+1+$Q$126</f>
        <v>8.0116666666665175</v>
      </c>
      <c r="L1204" s="1395">
        <f t="shared" si="114"/>
        <v>80.116666666665168</v>
      </c>
      <c r="M1204" s="1395">
        <f t="shared" si="115"/>
        <v>80</v>
      </c>
      <c r="N1204" s="1395">
        <f t="shared" si="116"/>
        <v>8</v>
      </c>
      <c r="O1204">
        <f t="shared" si="117"/>
        <v>8</v>
      </c>
    </row>
    <row r="1205" spans="9:15" x14ac:dyDescent="0.55000000000000004">
      <c r="I1205" s="1394">
        <f t="shared" si="118"/>
        <v>0</v>
      </c>
      <c r="J1205" s="1392">
        <f t="shared" si="119"/>
        <v>120.29999999999744</v>
      </c>
      <c r="K1205" s="1391">
        <f>(J1205*h01_MdeMgmt!$F$8)+1+$Q$126</f>
        <v>8.0174999999998509</v>
      </c>
      <c r="L1205" s="1395">
        <f t="shared" si="114"/>
        <v>80.174999999998505</v>
      </c>
      <c r="M1205" s="1395">
        <f t="shared" si="115"/>
        <v>80</v>
      </c>
      <c r="N1205" s="1395">
        <f t="shared" si="116"/>
        <v>8</v>
      </c>
      <c r="O1205">
        <f t="shared" si="117"/>
        <v>8</v>
      </c>
    </row>
    <row r="1206" spans="9:15" x14ac:dyDescent="0.55000000000000004">
      <c r="I1206" s="1394">
        <f t="shared" si="118"/>
        <v>0</v>
      </c>
      <c r="J1206" s="1392">
        <f t="shared" si="119"/>
        <v>120.39999999999743</v>
      </c>
      <c r="K1206" s="1391">
        <f>(J1206*h01_MdeMgmt!$F$8)+1+$Q$126</f>
        <v>8.0233333333331842</v>
      </c>
      <c r="L1206" s="1395">
        <f t="shared" si="114"/>
        <v>80.233333333331842</v>
      </c>
      <c r="M1206" s="1395">
        <f t="shared" si="115"/>
        <v>80</v>
      </c>
      <c r="N1206" s="1395">
        <f t="shared" si="116"/>
        <v>8</v>
      </c>
      <c r="O1206">
        <f t="shared" si="117"/>
        <v>8</v>
      </c>
    </row>
    <row r="1207" spans="9:15" x14ac:dyDescent="0.55000000000000004">
      <c r="I1207" s="1394">
        <f t="shared" si="118"/>
        <v>0</v>
      </c>
      <c r="J1207" s="1392">
        <f t="shared" si="119"/>
        <v>120.49999999999743</v>
      </c>
      <c r="K1207" s="1391">
        <f>(J1207*h01_MdeMgmt!$F$8)+1+$Q$126</f>
        <v>8.0291666666665158</v>
      </c>
      <c r="L1207" s="1395">
        <f t="shared" si="114"/>
        <v>80.291666666665151</v>
      </c>
      <c r="M1207" s="1395">
        <f t="shared" si="115"/>
        <v>80</v>
      </c>
      <c r="N1207" s="1395">
        <f t="shared" si="116"/>
        <v>8</v>
      </c>
      <c r="O1207">
        <f t="shared" si="117"/>
        <v>8</v>
      </c>
    </row>
    <row r="1208" spans="9:15" x14ac:dyDescent="0.55000000000000004">
      <c r="I1208" s="1394">
        <f t="shared" si="118"/>
        <v>0</v>
      </c>
      <c r="J1208" s="1392">
        <f t="shared" si="119"/>
        <v>120.59999999999742</v>
      </c>
      <c r="K1208" s="1391">
        <f>(J1208*h01_MdeMgmt!$F$8)+1+$Q$126</f>
        <v>8.0349999999998509</v>
      </c>
      <c r="L1208" s="1395">
        <f t="shared" si="114"/>
        <v>80.349999999998516</v>
      </c>
      <c r="M1208" s="1395">
        <f t="shared" si="115"/>
        <v>80</v>
      </c>
      <c r="N1208" s="1395">
        <f t="shared" si="116"/>
        <v>8</v>
      </c>
      <c r="O1208">
        <f t="shared" si="117"/>
        <v>8</v>
      </c>
    </row>
    <row r="1209" spans="9:15" x14ac:dyDescent="0.55000000000000004">
      <c r="I1209" s="1394">
        <f t="shared" si="118"/>
        <v>0</v>
      </c>
      <c r="J1209" s="1392">
        <f t="shared" si="119"/>
        <v>120.69999999999742</v>
      </c>
      <c r="K1209" s="1391">
        <f>(J1209*h01_MdeMgmt!$F$8)+1+$Q$126</f>
        <v>8.0408333333331825</v>
      </c>
      <c r="L1209" s="1395">
        <f t="shared" si="114"/>
        <v>80.408333333331825</v>
      </c>
      <c r="M1209" s="1395">
        <f t="shared" si="115"/>
        <v>80</v>
      </c>
      <c r="N1209" s="1395">
        <f t="shared" si="116"/>
        <v>8</v>
      </c>
      <c r="O1209">
        <f t="shared" si="117"/>
        <v>8</v>
      </c>
    </row>
    <row r="1210" spans="9:15" x14ac:dyDescent="0.55000000000000004">
      <c r="I1210" s="1394">
        <f t="shared" si="118"/>
        <v>0</v>
      </c>
      <c r="J1210" s="1392">
        <f t="shared" si="119"/>
        <v>120.79999999999741</v>
      </c>
      <c r="K1210" s="1391">
        <f>(J1210*h01_MdeMgmt!$F$8)+1+$Q$126</f>
        <v>8.0466666666665159</v>
      </c>
      <c r="L1210" s="1395">
        <f t="shared" si="114"/>
        <v>80.466666666665162</v>
      </c>
      <c r="M1210" s="1395">
        <f t="shared" si="115"/>
        <v>80</v>
      </c>
      <c r="N1210" s="1395">
        <f t="shared" si="116"/>
        <v>8</v>
      </c>
      <c r="O1210">
        <f t="shared" si="117"/>
        <v>8</v>
      </c>
    </row>
    <row r="1211" spans="9:15" x14ac:dyDescent="0.55000000000000004">
      <c r="I1211" s="1394">
        <f t="shared" si="118"/>
        <v>0</v>
      </c>
      <c r="J1211" s="1392">
        <f t="shared" si="119"/>
        <v>120.89999999999741</v>
      </c>
      <c r="K1211" s="1391">
        <f>(J1211*h01_MdeMgmt!$F$8)+1+$Q$126</f>
        <v>8.0524999999998492</v>
      </c>
      <c r="L1211" s="1395">
        <f t="shared" si="114"/>
        <v>80.524999999998499</v>
      </c>
      <c r="M1211" s="1395">
        <f t="shared" si="115"/>
        <v>80</v>
      </c>
      <c r="N1211" s="1395">
        <f t="shared" si="116"/>
        <v>8</v>
      </c>
      <c r="O1211">
        <f t="shared" si="117"/>
        <v>8</v>
      </c>
    </row>
    <row r="1212" spans="9:15" x14ac:dyDescent="0.55000000000000004">
      <c r="I1212" s="1394">
        <f t="shared" si="118"/>
        <v>0</v>
      </c>
      <c r="J1212" s="1392">
        <f t="shared" si="119"/>
        <v>120.9999999999974</v>
      </c>
      <c r="K1212" s="1391">
        <f>(J1212*h01_MdeMgmt!$F$8)+1+$Q$126</f>
        <v>8.0583333333331808</v>
      </c>
      <c r="L1212" s="1395">
        <f t="shared" si="114"/>
        <v>80.583333333331808</v>
      </c>
      <c r="M1212" s="1395">
        <f t="shared" si="115"/>
        <v>80</v>
      </c>
      <c r="N1212" s="1395">
        <f t="shared" si="116"/>
        <v>8</v>
      </c>
      <c r="O1212">
        <f t="shared" si="117"/>
        <v>8</v>
      </c>
    </row>
    <row r="1213" spans="9:15" x14ac:dyDescent="0.55000000000000004">
      <c r="I1213" s="1394">
        <f t="shared" si="118"/>
        <v>0</v>
      </c>
      <c r="J1213" s="1392">
        <f t="shared" si="119"/>
        <v>121.09999999999739</v>
      </c>
      <c r="K1213" s="1391">
        <f>(J1213*h01_MdeMgmt!$F$8)+1+$Q$126</f>
        <v>8.0641666666665159</v>
      </c>
      <c r="L1213" s="1395">
        <f t="shared" si="114"/>
        <v>80.641666666665159</v>
      </c>
      <c r="M1213" s="1395">
        <f t="shared" si="115"/>
        <v>80</v>
      </c>
      <c r="N1213" s="1395">
        <f t="shared" si="116"/>
        <v>8</v>
      </c>
      <c r="O1213">
        <f t="shared" si="117"/>
        <v>8</v>
      </c>
    </row>
    <row r="1214" spans="9:15" x14ac:dyDescent="0.55000000000000004">
      <c r="I1214" s="1394">
        <f t="shared" si="118"/>
        <v>0</v>
      </c>
      <c r="J1214" s="1392">
        <f t="shared" si="119"/>
        <v>121.19999999999739</v>
      </c>
      <c r="K1214" s="1391">
        <f>(J1214*h01_MdeMgmt!$F$8)+1+$Q$126</f>
        <v>8.0699999999998475</v>
      </c>
      <c r="L1214" s="1395">
        <f t="shared" si="114"/>
        <v>80.699999999998482</v>
      </c>
      <c r="M1214" s="1395">
        <f t="shared" si="115"/>
        <v>80</v>
      </c>
      <c r="N1214" s="1395">
        <f t="shared" si="116"/>
        <v>8</v>
      </c>
      <c r="O1214">
        <f t="shared" si="117"/>
        <v>8</v>
      </c>
    </row>
    <row r="1215" spans="9:15" x14ac:dyDescent="0.55000000000000004">
      <c r="I1215" s="1394">
        <f t="shared" si="118"/>
        <v>0</v>
      </c>
      <c r="J1215" s="1392">
        <f t="shared" si="119"/>
        <v>121.29999999999738</v>
      </c>
      <c r="K1215" s="1391">
        <f>(J1215*h01_MdeMgmt!$F$8)+1+$Q$126</f>
        <v>8.0758333333331809</v>
      </c>
      <c r="L1215" s="1395">
        <f t="shared" si="114"/>
        <v>80.758333333331805</v>
      </c>
      <c r="M1215" s="1395">
        <f t="shared" si="115"/>
        <v>80</v>
      </c>
      <c r="N1215" s="1395">
        <f t="shared" si="116"/>
        <v>8</v>
      </c>
      <c r="O1215">
        <f t="shared" si="117"/>
        <v>8</v>
      </c>
    </row>
    <row r="1216" spans="9:15" x14ac:dyDescent="0.55000000000000004">
      <c r="I1216" s="1394">
        <f t="shared" si="118"/>
        <v>0</v>
      </c>
      <c r="J1216" s="1392">
        <f t="shared" si="119"/>
        <v>121.39999999999738</v>
      </c>
      <c r="K1216" s="1391">
        <f>(J1216*h01_MdeMgmt!$F$8)+1+$Q$126</f>
        <v>8.0816666666665142</v>
      </c>
      <c r="L1216" s="1395">
        <f t="shared" si="114"/>
        <v>80.816666666665142</v>
      </c>
      <c r="M1216" s="1395">
        <f t="shared" si="115"/>
        <v>80</v>
      </c>
      <c r="N1216" s="1395">
        <f t="shared" si="116"/>
        <v>8</v>
      </c>
      <c r="O1216">
        <f t="shared" si="117"/>
        <v>8</v>
      </c>
    </row>
    <row r="1217" spans="9:15" x14ac:dyDescent="0.55000000000000004">
      <c r="I1217" s="1394">
        <f t="shared" si="118"/>
        <v>0</v>
      </c>
      <c r="J1217" s="1392">
        <f t="shared" si="119"/>
        <v>121.49999999999737</v>
      </c>
      <c r="K1217" s="1391">
        <f>(J1217*h01_MdeMgmt!$F$8)+1+$Q$126</f>
        <v>8.0874999999998458</v>
      </c>
      <c r="L1217" s="1395">
        <f t="shared" si="114"/>
        <v>80.874999999998465</v>
      </c>
      <c r="M1217" s="1395">
        <f t="shared" si="115"/>
        <v>80</v>
      </c>
      <c r="N1217" s="1395">
        <f t="shared" si="116"/>
        <v>8</v>
      </c>
      <c r="O1217">
        <f t="shared" si="117"/>
        <v>8</v>
      </c>
    </row>
    <row r="1218" spans="9:15" x14ac:dyDescent="0.55000000000000004">
      <c r="I1218" s="1394">
        <f t="shared" si="118"/>
        <v>0</v>
      </c>
      <c r="J1218" s="1392">
        <f t="shared" si="119"/>
        <v>121.59999999999737</v>
      </c>
      <c r="K1218" s="1391">
        <f>(J1218*h01_MdeMgmt!$F$8)+1+$Q$126</f>
        <v>8.0933333333331809</v>
      </c>
      <c r="L1218" s="1395">
        <f t="shared" si="114"/>
        <v>80.933333333331802</v>
      </c>
      <c r="M1218" s="1395">
        <f t="shared" si="115"/>
        <v>80</v>
      </c>
      <c r="N1218" s="1395">
        <f t="shared" si="116"/>
        <v>8</v>
      </c>
      <c r="O1218">
        <f t="shared" si="117"/>
        <v>8</v>
      </c>
    </row>
    <row r="1219" spans="9:15" x14ac:dyDescent="0.55000000000000004">
      <c r="I1219" s="1394">
        <f t="shared" si="118"/>
        <v>0</v>
      </c>
      <c r="J1219" s="1392">
        <f t="shared" si="119"/>
        <v>121.69999999999736</v>
      </c>
      <c r="K1219" s="1391">
        <f>(J1219*h01_MdeMgmt!$F$8)+1+$Q$126</f>
        <v>8.0991666666665125</v>
      </c>
      <c r="L1219" s="1395">
        <f t="shared" ref="L1219:L1282" si="120">K1219*10</f>
        <v>80.991666666665125</v>
      </c>
      <c r="M1219" s="1395">
        <f t="shared" ref="M1219:M1282" si="121">INT(L1219)</f>
        <v>80</v>
      </c>
      <c r="N1219" s="1395">
        <f t="shared" ref="N1219:N1282" si="122">M1219/10</f>
        <v>8</v>
      </c>
      <c r="O1219">
        <f t="shared" ref="O1219:O1282" si="123">IF(INT(N1219)=N1219,N1219,"")</f>
        <v>8</v>
      </c>
    </row>
    <row r="1220" spans="9:15" x14ac:dyDescent="0.55000000000000004">
      <c r="I1220" s="1394">
        <f t="shared" ref="I1220:I1283" si="124">INT(H1220)</f>
        <v>0</v>
      </c>
      <c r="J1220" s="1392">
        <f t="shared" si="119"/>
        <v>121.79999999999735</v>
      </c>
      <c r="K1220" s="1391">
        <f>(J1220*h01_MdeMgmt!$F$8)+1+$Q$126</f>
        <v>8.1049999999998459</v>
      </c>
      <c r="L1220" s="1395">
        <f t="shared" si="120"/>
        <v>81.049999999998462</v>
      </c>
      <c r="M1220" s="1395">
        <f t="shared" si="121"/>
        <v>81</v>
      </c>
      <c r="N1220" s="1395">
        <f t="shared" si="122"/>
        <v>8.1</v>
      </c>
      <c r="O1220" t="str">
        <f t="shared" si="123"/>
        <v/>
      </c>
    </row>
    <row r="1221" spans="9:15" x14ac:dyDescent="0.55000000000000004">
      <c r="I1221" s="1394">
        <f t="shared" si="124"/>
        <v>0</v>
      </c>
      <c r="J1221" s="1392">
        <f t="shared" si="119"/>
        <v>121.89999999999735</v>
      </c>
      <c r="K1221" s="1391">
        <f>(J1221*h01_MdeMgmt!$F$8)+1+$Q$126</f>
        <v>8.1108333333331792</v>
      </c>
      <c r="L1221" s="1395">
        <f t="shared" si="120"/>
        <v>81.108333333331785</v>
      </c>
      <c r="M1221" s="1395">
        <f t="shared" si="121"/>
        <v>81</v>
      </c>
      <c r="N1221" s="1395">
        <f t="shared" si="122"/>
        <v>8.1</v>
      </c>
      <c r="O1221" t="str">
        <f t="shared" si="123"/>
        <v/>
      </c>
    </row>
    <row r="1222" spans="9:15" x14ac:dyDescent="0.55000000000000004">
      <c r="I1222" s="1394">
        <f t="shared" si="124"/>
        <v>0</v>
      </c>
      <c r="J1222" s="1392">
        <f t="shared" si="119"/>
        <v>121.99999999999734</v>
      </c>
      <c r="K1222" s="1391">
        <f>(J1222*h01_MdeMgmt!$F$8)+1+$Q$126</f>
        <v>8.1166666666665108</v>
      </c>
      <c r="L1222" s="1395">
        <f t="shared" si="120"/>
        <v>81.166666666665108</v>
      </c>
      <c r="M1222" s="1395">
        <f t="shared" si="121"/>
        <v>81</v>
      </c>
      <c r="N1222" s="1395">
        <f t="shared" si="122"/>
        <v>8.1</v>
      </c>
      <c r="O1222" t="str">
        <f t="shared" si="123"/>
        <v/>
      </c>
    </row>
    <row r="1223" spans="9:15" x14ac:dyDescent="0.55000000000000004">
      <c r="I1223" s="1394">
        <f t="shared" si="124"/>
        <v>0</v>
      </c>
      <c r="J1223" s="1392">
        <f t="shared" si="119"/>
        <v>122.09999999999734</v>
      </c>
      <c r="K1223" s="1391">
        <f>(J1223*h01_MdeMgmt!$F$8)+1+$Q$126</f>
        <v>8.122499999999846</v>
      </c>
      <c r="L1223" s="1395">
        <f t="shared" si="120"/>
        <v>81.22499999999846</v>
      </c>
      <c r="M1223" s="1395">
        <f t="shared" si="121"/>
        <v>81</v>
      </c>
      <c r="N1223" s="1395">
        <f t="shared" si="122"/>
        <v>8.1</v>
      </c>
      <c r="O1223" t="str">
        <f t="shared" si="123"/>
        <v/>
      </c>
    </row>
    <row r="1224" spans="9:15" x14ac:dyDescent="0.55000000000000004">
      <c r="I1224" s="1394">
        <f t="shared" si="124"/>
        <v>0</v>
      </c>
      <c r="J1224" s="1392">
        <f t="shared" si="119"/>
        <v>122.19999999999733</v>
      </c>
      <c r="K1224" s="1391">
        <f>(J1224*h01_MdeMgmt!$F$8)+1+$Q$126</f>
        <v>8.1283333333331775</v>
      </c>
      <c r="L1224" s="1395">
        <f t="shared" si="120"/>
        <v>81.283333333331768</v>
      </c>
      <c r="M1224" s="1395">
        <f t="shared" si="121"/>
        <v>81</v>
      </c>
      <c r="N1224" s="1395">
        <f t="shared" si="122"/>
        <v>8.1</v>
      </c>
      <c r="O1224" t="str">
        <f t="shared" si="123"/>
        <v/>
      </c>
    </row>
    <row r="1225" spans="9:15" x14ac:dyDescent="0.55000000000000004">
      <c r="I1225" s="1394">
        <f t="shared" si="124"/>
        <v>0</v>
      </c>
      <c r="J1225" s="1392">
        <f t="shared" si="119"/>
        <v>122.29999999999733</v>
      </c>
      <c r="K1225" s="1391">
        <f>(J1225*h01_MdeMgmt!$F$8)+1+$Q$126</f>
        <v>8.1341666666665109</v>
      </c>
      <c r="L1225" s="1395">
        <f t="shared" si="120"/>
        <v>81.341666666665105</v>
      </c>
      <c r="M1225" s="1395">
        <f t="shared" si="121"/>
        <v>81</v>
      </c>
      <c r="N1225" s="1395">
        <f t="shared" si="122"/>
        <v>8.1</v>
      </c>
      <c r="O1225" t="str">
        <f t="shared" si="123"/>
        <v/>
      </c>
    </row>
    <row r="1226" spans="9:15" x14ac:dyDescent="0.55000000000000004">
      <c r="I1226" s="1394">
        <f t="shared" si="124"/>
        <v>0</v>
      </c>
      <c r="J1226" s="1392">
        <f t="shared" si="119"/>
        <v>122.39999999999732</v>
      </c>
      <c r="K1226" s="1391">
        <f>(J1226*h01_MdeMgmt!$F$8)+1+$Q$126</f>
        <v>8.1399999999998442</v>
      </c>
      <c r="L1226" s="1395">
        <f t="shared" si="120"/>
        <v>81.399999999998442</v>
      </c>
      <c r="M1226" s="1395">
        <f t="shared" si="121"/>
        <v>81</v>
      </c>
      <c r="N1226" s="1395">
        <f t="shared" si="122"/>
        <v>8.1</v>
      </c>
      <c r="O1226" t="str">
        <f t="shared" si="123"/>
        <v/>
      </c>
    </row>
    <row r="1227" spans="9:15" x14ac:dyDescent="0.55000000000000004">
      <c r="I1227" s="1394">
        <f t="shared" si="124"/>
        <v>0</v>
      </c>
      <c r="J1227" s="1392">
        <f t="shared" si="119"/>
        <v>122.49999999999731</v>
      </c>
      <c r="K1227" s="1391">
        <f>(J1227*h01_MdeMgmt!$F$8)+1+$Q$126</f>
        <v>8.1458333333331758</v>
      </c>
      <c r="L1227" s="1395">
        <f t="shared" si="120"/>
        <v>81.458333333331751</v>
      </c>
      <c r="M1227" s="1395">
        <f t="shared" si="121"/>
        <v>81</v>
      </c>
      <c r="N1227" s="1395">
        <f t="shared" si="122"/>
        <v>8.1</v>
      </c>
      <c r="O1227" t="str">
        <f t="shared" si="123"/>
        <v/>
      </c>
    </row>
    <row r="1228" spans="9:15" x14ac:dyDescent="0.55000000000000004">
      <c r="I1228" s="1394">
        <f t="shared" si="124"/>
        <v>0</v>
      </c>
      <c r="J1228" s="1392">
        <f t="shared" si="119"/>
        <v>122.59999999999731</v>
      </c>
      <c r="K1228" s="1391">
        <f>(J1228*h01_MdeMgmt!$F$8)+1+$Q$126</f>
        <v>8.151666666666511</v>
      </c>
      <c r="L1228" s="1395">
        <f t="shared" si="120"/>
        <v>81.516666666665117</v>
      </c>
      <c r="M1228" s="1395">
        <f t="shared" si="121"/>
        <v>81</v>
      </c>
      <c r="N1228" s="1395">
        <f t="shared" si="122"/>
        <v>8.1</v>
      </c>
      <c r="O1228" t="str">
        <f t="shared" si="123"/>
        <v/>
      </c>
    </row>
    <row r="1229" spans="9:15" x14ac:dyDescent="0.55000000000000004">
      <c r="I1229" s="1394">
        <f t="shared" si="124"/>
        <v>0</v>
      </c>
      <c r="J1229" s="1392">
        <f t="shared" si="119"/>
        <v>122.6999999999973</v>
      </c>
      <c r="K1229" s="1391">
        <f>(J1229*h01_MdeMgmt!$F$8)+1+$Q$126</f>
        <v>8.1574999999998425</v>
      </c>
      <c r="L1229" s="1395">
        <f t="shared" si="120"/>
        <v>81.574999999998425</v>
      </c>
      <c r="M1229" s="1395">
        <f t="shared" si="121"/>
        <v>81</v>
      </c>
      <c r="N1229" s="1395">
        <f t="shared" si="122"/>
        <v>8.1</v>
      </c>
      <c r="O1229" t="str">
        <f t="shared" si="123"/>
        <v/>
      </c>
    </row>
    <row r="1230" spans="9:15" x14ac:dyDescent="0.55000000000000004">
      <c r="I1230" s="1394">
        <f t="shared" si="124"/>
        <v>0</v>
      </c>
      <c r="J1230" s="1392">
        <f t="shared" si="119"/>
        <v>122.7999999999973</v>
      </c>
      <c r="K1230" s="1391">
        <f>(J1230*h01_MdeMgmt!$F$8)+1+$Q$126</f>
        <v>8.1633333333331759</v>
      </c>
      <c r="L1230" s="1395">
        <f t="shared" si="120"/>
        <v>81.633333333331763</v>
      </c>
      <c r="M1230" s="1395">
        <f t="shared" si="121"/>
        <v>81</v>
      </c>
      <c r="N1230" s="1395">
        <f t="shared" si="122"/>
        <v>8.1</v>
      </c>
      <c r="O1230" t="str">
        <f t="shared" si="123"/>
        <v/>
      </c>
    </row>
    <row r="1231" spans="9:15" x14ac:dyDescent="0.55000000000000004">
      <c r="I1231" s="1394">
        <f t="shared" si="124"/>
        <v>0</v>
      </c>
      <c r="J1231" s="1392">
        <f t="shared" si="119"/>
        <v>122.89999999999729</v>
      </c>
      <c r="K1231" s="1391">
        <f>(J1231*h01_MdeMgmt!$F$8)+1+$Q$126</f>
        <v>8.1691666666665093</v>
      </c>
      <c r="L1231" s="1395">
        <f t="shared" si="120"/>
        <v>81.6916666666651</v>
      </c>
      <c r="M1231" s="1395">
        <f t="shared" si="121"/>
        <v>81</v>
      </c>
      <c r="N1231" s="1395">
        <f t="shared" si="122"/>
        <v>8.1</v>
      </c>
      <c r="O1231" t="str">
        <f t="shared" si="123"/>
        <v/>
      </c>
    </row>
    <row r="1232" spans="9:15" x14ac:dyDescent="0.55000000000000004">
      <c r="I1232" s="1394">
        <f t="shared" si="124"/>
        <v>0</v>
      </c>
      <c r="J1232" s="1392">
        <f t="shared" si="119"/>
        <v>122.99999999999729</v>
      </c>
      <c r="K1232" s="1391">
        <f>(J1232*h01_MdeMgmt!$F$8)+1+$Q$126</f>
        <v>8.1749999999998408</v>
      </c>
      <c r="L1232" s="1395">
        <f t="shared" si="120"/>
        <v>81.749999999998408</v>
      </c>
      <c r="M1232" s="1395">
        <f t="shared" si="121"/>
        <v>81</v>
      </c>
      <c r="N1232" s="1395">
        <f t="shared" si="122"/>
        <v>8.1</v>
      </c>
      <c r="O1232" t="str">
        <f t="shared" si="123"/>
        <v/>
      </c>
    </row>
    <row r="1233" spans="9:15" x14ac:dyDescent="0.55000000000000004">
      <c r="I1233" s="1394">
        <f t="shared" si="124"/>
        <v>0</v>
      </c>
      <c r="J1233" s="1392">
        <f t="shared" si="119"/>
        <v>123.09999999999728</v>
      </c>
      <c r="K1233" s="1391">
        <f>(J1233*h01_MdeMgmt!$F$8)+1+$Q$126</f>
        <v>8.180833333333176</v>
      </c>
      <c r="L1233" s="1395">
        <f t="shared" si="120"/>
        <v>81.80833333333176</v>
      </c>
      <c r="M1233" s="1395">
        <f t="shared" si="121"/>
        <v>81</v>
      </c>
      <c r="N1233" s="1395">
        <f t="shared" si="122"/>
        <v>8.1</v>
      </c>
      <c r="O1233" t="str">
        <f t="shared" si="123"/>
        <v/>
      </c>
    </row>
    <row r="1234" spans="9:15" x14ac:dyDescent="0.55000000000000004">
      <c r="I1234" s="1394">
        <f t="shared" si="124"/>
        <v>0</v>
      </c>
      <c r="J1234" s="1392">
        <f t="shared" si="119"/>
        <v>123.19999999999727</v>
      </c>
      <c r="K1234" s="1391">
        <f>(J1234*h01_MdeMgmt!$F$8)+1+$Q$126</f>
        <v>8.1866666666665076</v>
      </c>
      <c r="L1234" s="1395">
        <f t="shared" si="120"/>
        <v>81.866666666665083</v>
      </c>
      <c r="M1234" s="1395">
        <f t="shared" si="121"/>
        <v>81</v>
      </c>
      <c r="N1234" s="1395">
        <f t="shared" si="122"/>
        <v>8.1</v>
      </c>
      <c r="O1234" t="str">
        <f t="shared" si="123"/>
        <v/>
      </c>
    </row>
    <row r="1235" spans="9:15" x14ac:dyDescent="0.55000000000000004">
      <c r="I1235" s="1394">
        <f t="shared" si="124"/>
        <v>0</v>
      </c>
      <c r="J1235" s="1392">
        <f t="shared" si="119"/>
        <v>123.29999999999727</v>
      </c>
      <c r="K1235" s="1391">
        <f>(J1235*h01_MdeMgmt!$F$8)+1+$Q$126</f>
        <v>8.1924999999998409</v>
      </c>
      <c r="L1235" s="1395">
        <f t="shared" si="120"/>
        <v>81.924999999998406</v>
      </c>
      <c r="M1235" s="1395">
        <f t="shared" si="121"/>
        <v>81</v>
      </c>
      <c r="N1235" s="1395">
        <f t="shared" si="122"/>
        <v>8.1</v>
      </c>
      <c r="O1235" t="str">
        <f t="shared" si="123"/>
        <v/>
      </c>
    </row>
    <row r="1236" spans="9:15" x14ac:dyDescent="0.55000000000000004">
      <c r="I1236" s="1394">
        <f t="shared" si="124"/>
        <v>0</v>
      </c>
      <c r="J1236" s="1392">
        <f t="shared" si="119"/>
        <v>123.39999999999726</v>
      </c>
      <c r="K1236" s="1391">
        <f>(J1236*h01_MdeMgmt!$F$8)+1+$Q$126</f>
        <v>8.1983333333331743</v>
      </c>
      <c r="L1236" s="1395">
        <f t="shared" si="120"/>
        <v>81.983333333331743</v>
      </c>
      <c r="M1236" s="1395">
        <f t="shared" si="121"/>
        <v>81</v>
      </c>
      <c r="N1236" s="1395">
        <f t="shared" si="122"/>
        <v>8.1</v>
      </c>
      <c r="O1236" t="str">
        <f t="shared" si="123"/>
        <v/>
      </c>
    </row>
    <row r="1237" spans="9:15" x14ac:dyDescent="0.55000000000000004">
      <c r="I1237" s="1394">
        <f t="shared" si="124"/>
        <v>0</v>
      </c>
      <c r="J1237" s="1392">
        <f t="shared" si="119"/>
        <v>123.49999999999726</v>
      </c>
      <c r="K1237" s="1391">
        <f>(J1237*h01_MdeMgmt!$F$8)+1+$Q$126</f>
        <v>8.2041666666665058</v>
      </c>
      <c r="L1237" s="1395">
        <f t="shared" si="120"/>
        <v>82.041666666665066</v>
      </c>
      <c r="M1237" s="1395">
        <f t="shared" si="121"/>
        <v>82</v>
      </c>
      <c r="N1237" s="1395">
        <f t="shared" si="122"/>
        <v>8.1999999999999993</v>
      </c>
      <c r="O1237" t="str">
        <f t="shared" si="123"/>
        <v/>
      </c>
    </row>
    <row r="1238" spans="9:15" x14ac:dyDescent="0.55000000000000004">
      <c r="I1238" s="1394">
        <f t="shared" si="124"/>
        <v>0</v>
      </c>
      <c r="J1238" s="1392">
        <f t="shared" si="119"/>
        <v>123.59999999999725</v>
      </c>
      <c r="K1238" s="1391">
        <f>(J1238*h01_MdeMgmt!$F$8)+1+$Q$126</f>
        <v>8.209999999999841</v>
      </c>
      <c r="L1238" s="1395">
        <f t="shared" si="120"/>
        <v>82.099999999998403</v>
      </c>
      <c r="M1238" s="1395">
        <f t="shared" si="121"/>
        <v>82</v>
      </c>
      <c r="N1238" s="1395">
        <f t="shared" si="122"/>
        <v>8.1999999999999993</v>
      </c>
      <c r="O1238" t="str">
        <f t="shared" si="123"/>
        <v/>
      </c>
    </row>
    <row r="1239" spans="9:15" x14ac:dyDescent="0.55000000000000004">
      <c r="I1239" s="1394">
        <f t="shared" si="124"/>
        <v>0</v>
      </c>
      <c r="J1239" s="1392">
        <f t="shared" si="119"/>
        <v>123.69999999999725</v>
      </c>
      <c r="K1239" s="1391">
        <f>(J1239*h01_MdeMgmt!$F$8)+1+$Q$126</f>
        <v>8.2158333333331726</v>
      </c>
      <c r="L1239" s="1395">
        <f t="shared" si="120"/>
        <v>82.158333333331726</v>
      </c>
      <c r="M1239" s="1395">
        <f t="shared" si="121"/>
        <v>82</v>
      </c>
      <c r="N1239" s="1395">
        <f t="shared" si="122"/>
        <v>8.1999999999999993</v>
      </c>
      <c r="O1239" t="str">
        <f t="shared" si="123"/>
        <v/>
      </c>
    </row>
    <row r="1240" spans="9:15" x14ac:dyDescent="0.55000000000000004">
      <c r="I1240" s="1394">
        <f t="shared" si="124"/>
        <v>0</v>
      </c>
      <c r="J1240" s="1392">
        <f t="shared" si="119"/>
        <v>123.79999999999724</v>
      </c>
      <c r="K1240" s="1391">
        <f>(J1240*h01_MdeMgmt!$F$8)+1+$Q$126</f>
        <v>8.2216666666665059</v>
      </c>
      <c r="L1240" s="1395">
        <f t="shared" si="120"/>
        <v>82.216666666665063</v>
      </c>
      <c r="M1240" s="1395">
        <f t="shared" si="121"/>
        <v>82</v>
      </c>
      <c r="N1240" s="1395">
        <f t="shared" si="122"/>
        <v>8.1999999999999993</v>
      </c>
      <c r="O1240" t="str">
        <f t="shared" si="123"/>
        <v/>
      </c>
    </row>
    <row r="1241" spans="9:15" x14ac:dyDescent="0.55000000000000004">
      <c r="I1241" s="1394">
        <f t="shared" si="124"/>
        <v>0</v>
      </c>
      <c r="J1241" s="1392">
        <f t="shared" si="119"/>
        <v>123.89999999999723</v>
      </c>
      <c r="K1241" s="1391">
        <f>(J1241*h01_MdeMgmt!$F$8)+1+$Q$126</f>
        <v>8.2274999999998393</v>
      </c>
      <c r="L1241" s="1395">
        <f t="shared" si="120"/>
        <v>82.274999999998386</v>
      </c>
      <c r="M1241" s="1395">
        <f t="shared" si="121"/>
        <v>82</v>
      </c>
      <c r="N1241" s="1395">
        <f t="shared" si="122"/>
        <v>8.1999999999999993</v>
      </c>
      <c r="O1241" t="str">
        <f t="shared" si="123"/>
        <v/>
      </c>
    </row>
    <row r="1242" spans="9:15" x14ac:dyDescent="0.55000000000000004">
      <c r="I1242" s="1394">
        <f t="shared" si="124"/>
        <v>0</v>
      </c>
      <c r="J1242" s="1392">
        <f t="shared" si="119"/>
        <v>123.99999999999723</v>
      </c>
      <c r="K1242" s="1391">
        <f>(J1242*h01_MdeMgmt!$F$8)+1+$Q$126</f>
        <v>8.2333333333331709</v>
      </c>
      <c r="L1242" s="1395">
        <f t="shared" si="120"/>
        <v>82.333333333331709</v>
      </c>
      <c r="M1242" s="1395">
        <f t="shared" si="121"/>
        <v>82</v>
      </c>
      <c r="N1242" s="1395">
        <f t="shared" si="122"/>
        <v>8.1999999999999993</v>
      </c>
      <c r="O1242" t="str">
        <f t="shared" si="123"/>
        <v/>
      </c>
    </row>
    <row r="1243" spans="9:15" x14ac:dyDescent="0.55000000000000004">
      <c r="I1243" s="1394">
        <f t="shared" si="124"/>
        <v>0</v>
      </c>
      <c r="J1243" s="1392">
        <f t="shared" si="119"/>
        <v>124.09999999999722</v>
      </c>
      <c r="K1243" s="1391">
        <f>(J1243*h01_MdeMgmt!$F$8)+1+$Q$126</f>
        <v>8.239166666666506</v>
      </c>
      <c r="L1243" s="1395">
        <f t="shared" si="120"/>
        <v>82.39166666666506</v>
      </c>
      <c r="M1243" s="1395">
        <f t="shared" si="121"/>
        <v>82</v>
      </c>
      <c r="N1243" s="1395">
        <f t="shared" si="122"/>
        <v>8.1999999999999993</v>
      </c>
      <c r="O1243" t="str">
        <f t="shared" si="123"/>
        <v/>
      </c>
    </row>
    <row r="1244" spans="9:15" x14ac:dyDescent="0.55000000000000004">
      <c r="I1244" s="1394">
        <f t="shared" si="124"/>
        <v>0</v>
      </c>
      <c r="J1244" s="1392">
        <f t="shared" si="119"/>
        <v>124.19999999999722</v>
      </c>
      <c r="K1244" s="1391">
        <f>(J1244*h01_MdeMgmt!$F$8)+1+$Q$126</f>
        <v>8.2449999999998376</v>
      </c>
      <c r="L1244" s="1395">
        <f t="shared" si="120"/>
        <v>82.449999999998369</v>
      </c>
      <c r="M1244" s="1395">
        <f t="shared" si="121"/>
        <v>82</v>
      </c>
      <c r="N1244" s="1395">
        <f t="shared" si="122"/>
        <v>8.1999999999999993</v>
      </c>
      <c r="O1244" t="str">
        <f t="shared" si="123"/>
        <v/>
      </c>
    </row>
    <row r="1245" spans="9:15" x14ac:dyDescent="0.55000000000000004">
      <c r="I1245" s="1394">
        <f t="shared" si="124"/>
        <v>0</v>
      </c>
      <c r="J1245" s="1392">
        <f t="shared" si="119"/>
        <v>124.29999999999721</v>
      </c>
      <c r="K1245" s="1391">
        <f>(J1245*h01_MdeMgmt!$F$8)+1+$Q$126</f>
        <v>8.2508333333331709</v>
      </c>
      <c r="L1245" s="1395">
        <f t="shared" si="120"/>
        <v>82.508333333331706</v>
      </c>
      <c r="M1245" s="1395">
        <f t="shared" si="121"/>
        <v>82</v>
      </c>
      <c r="N1245" s="1395">
        <f t="shared" si="122"/>
        <v>8.1999999999999993</v>
      </c>
      <c r="O1245" t="str">
        <f t="shared" si="123"/>
        <v/>
      </c>
    </row>
    <row r="1246" spans="9:15" x14ac:dyDescent="0.55000000000000004">
      <c r="I1246" s="1394">
        <f t="shared" si="124"/>
        <v>0</v>
      </c>
      <c r="J1246" s="1392">
        <f t="shared" si="119"/>
        <v>124.39999999999721</v>
      </c>
      <c r="K1246" s="1391">
        <f>(J1246*h01_MdeMgmt!$F$8)+1+$Q$126</f>
        <v>8.2566666666665043</v>
      </c>
      <c r="L1246" s="1395">
        <f t="shared" si="120"/>
        <v>82.566666666665043</v>
      </c>
      <c r="M1246" s="1395">
        <f t="shared" si="121"/>
        <v>82</v>
      </c>
      <c r="N1246" s="1395">
        <f t="shared" si="122"/>
        <v>8.1999999999999993</v>
      </c>
      <c r="O1246" t="str">
        <f t="shared" si="123"/>
        <v/>
      </c>
    </row>
    <row r="1247" spans="9:15" x14ac:dyDescent="0.55000000000000004">
      <c r="I1247" s="1394">
        <f t="shared" si="124"/>
        <v>0</v>
      </c>
      <c r="J1247" s="1392">
        <f t="shared" si="119"/>
        <v>124.4999999999972</v>
      </c>
      <c r="K1247" s="1391">
        <f>(J1247*h01_MdeMgmt!$F$8)+1+$Q$126</f>
        <v>8.2624999999998359</v>
      </c>
      <c r="L1247" s="1395">
        <f t="shared" si="120"/>
        <v>82.624999999998352</v>
      </c>
      <c r="M1247" s="1395">
        <f t="shared" si="121"/>
        <v>82</v>
      </c>
      <c r="N1247" s="1395">
        <f t="shared" si="122"/>
        <v>8.1999999999999993</v>
      </c>
      <c r="O1247" t="str">
        <f t="shared" si="123"/>
        <v/>
      </c>
    </row>
    <row r="1248" spans="9:15" x14ac:dyDescent="0.55000000000000004">
      <c r="I1248" s="1394">
        <f t="shared" si="124"/>
        <v>0</v>
      </c>
      <c r="J1248" s="1392">
        <f t="shared" si="119"/>
        <v>124.59999999999719</v>
      </c>
      <c r="K1248" s="1391">
        <f>(J1248*h01_MdeMgmt!$F$8)+1+$Q$126</f>
        <v>8.268333333333171</v>
      </c>
      <c r="L1248" s="1395">
        <f t="shared" si="120"/>
        <v>82.683333333331717</v>
      </c>
      <c r="M1248" s="1395">
        <f t="shared" si="121"/>
        <v>82</v>
      </c>
      <c r="N1248" s="1395">
        <f t="shared" si="122"/>
        <v>8.1999999999999993</v>
      </c>
      <c r="O1248" t="str">
        <f t="shared" si="123"/>
        <v/>
      </c>
    </row>
    <row r="1249" spans="9:15" x14ac:dyDescent="0.55000000000000004">
      <c r="I1249" s="1394">
        <f t="shared" si="124"/>
        <v>0</v>
      </c>
      <c r="J1249" s="1392">
        <f t="shared" si="119"/>
        <v>124.69999999999719</v>
      </c>
      <c r="K1249" s="1391">
        <f>(J1249*h01_MdeMgmt!$F$8)+1+$Q$126</f>
        <v>8.2741666666665026</v>
      </c>
      <c r="L1249" s="1395">
        <f t="shared" si="120"/>
        <v>82.741666666665026</v>
      </c>
      <c r="M1249" s="1395">
        <f t="shared" si="121"/>
        <v>82</v>
      </c>
      <c r="N1249" s="1395">
        <f t="shared" si="122"/>
        <v>8.1999999999999993</v>
      </c>
      <c r="O1249" t="str">
        <f t="shared" si="123"/>
        <v/>
      </c>
    </row>
    <row r="1250" spans="9:15" x14ac:dyDescent="0.55000000000000004">
      <c r="I1250" s="1394">
        <f t="shared" si="124"/>
        <v>0</v>
      </c>
      <c r="J1250" s="1392">
        <f t="shared" si="119"/>
        <v>124.79999999999718</v>
      </c>
      <c r="K1250" s="1391">
        <f>(J1250*h01_MdeMgmt!$F$8)+1+$Q$126</f>
        <v>8.2799999999998359</v>
      </c>
      <c r="L1250" s="1395">
        <f t="shared" si="120"/>
        <v>82.799999999998363</v>
      </c>
      <c r="M1250" s="1395">
        <f t="shared" si="121"/>
        <v>82</v>
      </c>
      <c r="N1250" s="1395">
        <f t="shared" si="122"/>
        <v>8.1999999999999993</v>
      </c>
      <c r="O1250" t="str">
        <f t="shared" si="123"/>
        <v/>
      </c>
    </row>
    <row r="1251" spans="9:15" x14ac:dyDescent="0.55000000000000004">
      <c r="I1251" s="1394">
        <f t="shared" si="124"/>
        <v>0</v>
      </c>
      <c r="J1251" s="1392">
        <f t="shared" si="119"/>
        <v>124.89999999999718</v>
      </c>
      <c r="K1251" s="1391">
        <f>(J1251*h01_MdeMgmt!$F$8)+1+$Q$126</f>
        <v>8.2858333333331693</v>
      </c>
      <c r="L1251" s="1395">
        <f t="shared" si="120"/>
        <v>82.8583333333317</v>
      </c>
      <c r="M1251" s="1395">
        <f t="shared" si="121"/>
        <v>82</v>
      </c>
      <c r="N1251" s="1395">
        <f t="shared" si="122"/>
        <v>8.1999999999999993</v>
      </c>
      <c r="O1251" t="str">
        <f t="shared" si="123"/>
        <v/>
      </c>
    </row>
    <row r="1252" spans="9:15" x14ac:dyDescent="0.55000000000000004">
      <c r="I1252" s="1394">
        <f t="shared" si="124"/>
        <v>0</v>
      </c>
      <c r="J1252" s="1392">
        <f t="shared" si="119"/>
        <v>124.99999999999717</v>
      </c>
      <c r="K1252" s="1391">
        <f>(J1252*h01_MdeMgmt!$F$8)+1+$Q$126</f>
        <v>8.2916666666665009</v>
      </c>
      <c r="L1252" s="1395">
        <f t="shared" si="120"/>
        <v>82.916666666665009</v>
      </c>
      <c r="M1252" s="1395">
        <f t="shared" si="121"/>
        <v>82</v>
      </c>
      <c r="N1252" s="1395">
        <f t="shared" si="122"/>
        <v>8.1999999999999993</v>
      </c>
      <c r="O1252" t="str">
        <f t="shared" si="123"/>
        <v/>
      </c>
    </row>
    <row r="1253" spans="9:15" x14ac:dyDescent="0.55000000000000004">
      <c r="I1253" s="1394">
        <f t="shared" si="124"/>
        <v>0</v>
      </c>
      <c r="J1253" s="1392">
        <f t="shared" si="119"/>
        <v>125.09999999999717</v>
      </c>
      <c r="K1253" s="1391">
        <f>(J1253*h01_MdeMgmt!$F$8)+1+$Q$126</f>
        <v>8.297499999999836</v>
      </c>
      <c r="L1253" s="1395">
        <f t="shared" si="120"/>
        <v>82.97499999999836</v>
      </c>
      <c r="M1253" s="1395">
        <f t="shared" si="121"/>
        <v>82</v>
      </c>
      <c r="N1253" s="1395">
        <f t="shared" si="122"/>
        <v>8.1999999999999993</v>
      </c>
      <c r="O1253" t="str">
        <f t="shared" si="123"/>
        <v/>
      </c>
    </row>
    <row r="1254" spans="9:15" x14ac:dyDescent="0.55000000000000004">
      <c r="I1254" s="1394">
        <f t="shared" si="124"/>
        <v>0</v>
      </c>
      <c r="J1254" s="1392">
        <f t="shared" si="119"/>
        <v>125.19999999999716</v>
      </c>
      <c r="K1254" s="1391">
        <f>(J1254*h01_MdeMgmt!$F$8)+1+$Q$126</f>
        <v>8.3033333333331676</v>
      </c>
      <c r="L1254" s="1395">
        <f t="shared" si="120"/>
        <v>83.033333333331683</v>
      </c>
      <c r="M1254" s="1395">
        <f t="shared" si="121"/>
        <v>83</v>
      </c>
      <c r="N1254" s="1395">
        <f t="shared" si="122"/>
        <v>8.3000000000000007</v>
      </c>
      <c r="O1254" t="str">
        <f t="shared" si="123"/>
        <v/>
      </c>
    </row>
    <row r="1255" spans="9:15" x14ac:dyDescent="0.55000000000000004">
      <c r="I1255" s="1394">
        <f t="shared" si="124"/>
        <v>0</v>
      </c>
      <c r="J1255" s="1392">
        <f t="shared" si="119"/>
        <v>125.29999999999715</v>
      </c>
      <c r="K1255" s="1391">
        <f>(J1255*h01_MdeMgmt!$F$8)+1+$Q$126</f>
        <v>8.3091666666665009</v>
      </c>
      <c r="L1255" s="1395">
        <f t="shared" si="120"/>
        <v>83.091666666665006</v>
      </c>
      <c r="M1255" s="1395">
        <f t="shared" si="121"/>
        <v>83</v>
      </c>
      <c r="N1255" s="1395">
        <f t="shared" si="122"/>
        <v>8.3000000000000007</v>
      </c>
      <c r="O1255" t="str">
        <f t="shared" si="123"/>
        <v/>
      </c>
    </row>
    <row r="1256" spans="9:15" x14ac:dyDescent="0.55000000000000004">
      <c r="I1256" s="1394">
        <f t="shared" si="124"/>
        <v>0</v>
      </c>
      <c r="J1256" s="1392">
        <f t="shared" si="119"/>
        <v>125.39999999999715</v>
      </c>
      <c r="K1256" s="1391">
        <f>(J1256*h01_MdeMgmt!$F$8)+1+$Q$126</f>
        <v>8.3149999999998343</v>
      </c>
      <c r="L1256" s="1395">
        <f t="shared" si="120"/>
        <v>83.149999999998343</v>
      </c>
      <c r="M1256" s="1395">
        <f t="shared" si="121"/>
        <v>83</v>
      </c>
      <c r="N1256" s="1395">
        <f t="shared" si="122"/>
        <v>8.3000000000000007</v>
      </c>
      <c r="O1256" t="str">
        <f t="shared" si="123"/>
        <v/>
      </c>
    </row>
    <row r="1257" spans="9:15" x14ac:dyDescent="0.55000000000000004">
      <c r="I1257" s="1394">
        <f t="shared" si="124"/>
        <v>0</v>
      </c>
      <c r="J1257" s="1392">
        <f t="shared" si="119"/>
        <v>125.49999999999714</v>
      </c>
      <c r="K1257" s="1391">
        <f>(J1257*h01_MdeMgmt!$F$8)+1+$Q$126</f>
        <v>8.3208333333331659</v>
      </c>
      <c r="L1257" s="1395">
        <f t="shared" si="120"/>
        <v>83.208333333331666</v>
      </c>
      <c r="M1257" s="1395">
        <f t="shared" si="121"/>
        <v>83</v>
      </c>
      <c r="N1257" s="1395">
        <f t="shared" si="122"/>
        <v>8.3000000000000007</v>
      </c>
      <c r="O1257" t="str">
        <f t="shared" si="123"/>
        <v/>
      </c>
    </row>
    <row r="1258" spans="9:15" x14ac:dyDescent="0.55000000000000004">
      <c r="I1258" s="1394">
        <f t="shared" si="124"/>
        <v>0</v>
      </c>
      <c r="J1258" s="1392">
        <f t="shared" ref="J1258:J1321" si="125">J1257+$J$3</f>
        <v>125.59999999999714</v>
      </c>
      <c r="K1258" s="1391">
        <f>(J1258*h01_MdeMgmt!$F$8)+1+$Q$126</f>
        <v>8.326666666666501</v>
      </c>
      <c r="L1258" s="1395">
        <f t="shared" si="120"/>
        <v>83.266666666665003</v>
      </c>
      <c r="M1258" s="1395">
        <f t="shared" si="121"/>
        <v>83</v>
      </c>
      <c r="N1258" s="1395">
        <f t="shared" si="122"/>
        <v>8.3000000000000007</v>
      </c>
      <c r="O1258" t="str">
        <f t="shared" si="123"/>
        <v/>
      </c>
    </row>
    <row r="1259" spans="9:15" x14ac:dyDescent="0.55000000000000004">
      <c r="I1259" s="1394">
        <f t="shared" si="124"/>
        <v>0</v>
      </c>
      <c r="J1259" s="1392">
        <f t="shared" si="125"/>
        <v>125.69999999999713</v>
      </c>
      <c r="K1259" s="1391">
        <f>(J1259*h01_MdeMgmt!$F$8)+1+$Q$126</f>
        <v>8.3324999999998326</v>
      </c>
      <c r="L1259" s="1395">
        <f t="shared" si="120"/>
        <v>83.324999999998326</v>
      </c>
      <c r="M1259" s="1395">
        <f t="shared" si="121"/>
        <v>83</v>
      </c>
      <c r="N1259" s="1395">
        <f t="shared" si="122"/>
        <v>8.3000000000000007</v>
      </c>
      <c r="O1259" t="str">
        <f t="shared" si="123"/>
        <v/>
      </c>
    </row>
    <row r="1260" spans="9:15" x14ac:dyDescent="0.55000000000000004">
      <c r="I1260" s="1394">
        <f t="shared" si="124"/>
        <v>0</v>
      </c>
      <c r="J1260" s="1392">
        <f t="shared" si="125"/>
        <v>125.79999999999713</v>
      </c>
      <c r="K1260" s="1391">
        <f>(J1260*h01_MdeMgmt!$F$8)+1+$Q$126</f>
        <v>8.338333333333166</v>
      </c>
      <c r="L1260" s="1395">
        <f t="shared" si="120"/>
        <v>83.383333333331663</v>
      </c>
      <c r="M1260" s="1395">
        <f t="shared" si="121"/>
        <v>83</v>
      </c>
      <c r="N1260" s="1395">
        <f t="shared" si="122"/>
        <v>8.3000000000000007</v>
      </c>
      <c r="O1260" t="str">
        <f t="shared" si="123"/>
        <v/>
      </c>
    </row>
    <row r="1261" spans="9:15" x14ac:dyDescent="0.55000000000000004">
      <c r="I1261" s="1394">
        <f t="shared" si="124"/>
        <v>0</v>
      </c>
      <c r="J1261" s="1392">
        <f t="shared" si="125"/>
        <v>125.89999999999712</v>
      </c>
      <c r="K1261" s="1391">
        <f>(J1261*h01_MdeMgmt!$F$8)+1+$Q$126</f>
        <v>8.3441666666664993</v>
      </c>
      <c r="L1261" s="1395">
        <f t="shared" si="120"/>
        <v>83.441666666664986</v>
      </c>
      <c r="M1261" s="1395">
        <f t="shared" si="121"/>
        <v>83</v>
      </c>
      <c r="N1261" s="1395">
        <f t="shared" si="122"/>
        <v>8.3000000000000007</v>
      </c>
      <c r="O1261" t="str">
        <f t="shared" si="123"/>
        <v/>
      </c>
    </row>
    <row r="1262" spans="9:15" x14ac:dyDescent="0.55000000000000004">
      <c r="I1262" s="1394">
        <f t="shared" si="124"/>
        <v>0</v>
      </c>
      <c r="J1262" s="1392">
        <f t="shared" si="125"/>
        <v>125.99999999999712</v>
      </c>
      <c r="K1262" s="1391">
        <f>(J1262*h01_MdeMgmt!$F$8)+1+$Q$126</f>
        <v>8.3499999999998309</v>
      </c>
      <c r="L1262" s="1395">
        <f t="shared" si="120"/>
        <v>83.499999999998309</v>
      </c>
      <c r="M1262" s="1395">
        <f t="shared" si="121"/>
        <v>83</v>
      </c>
      <c r="N1262" s="1395">
        <f t="shared" si="122"/>
        <v>8.3000000000000007</v>
      </c>
      <c r="O1262" t="str">
        <f t="shared" si="123"/>
        <v/>
      </c>
    </row>
    <row r="1263" spans="9:15" x14ac:dyDescent="0.55000000000000004">
      <c r="I1263" s="1394">
        <f t="shared" si="124"/>
        <v>0</v>
      </c>
      <c r="J1263" s="1392">
        <f t="shared" si="125"/>
        <v>126.09999999999711</v>
      </c>
      <c r="K1263" s="1391">
        <f>(J1263*h01_MdeMgmt!$F$8)+1+$Q$126</f>
        <v>8.355833333333166</v>
      </c>
      <c r="L1263" s="1395">
        <f t="shared" si="120"/>
        <v>83.55833333333166</v>
      </c>
      <c r="M1263" s="1395">
        <f t="shared" si="121"/>
        <v>83</v>
      </c>
      <c r="N1263" s="1395">
        <f t="shared" si="122"/>
        <v>8.3000000000000007</v>
      </c>
      <c r="O1263" t="str">
        <f t="shared" si="123"/>
        <v/>
      </c>
    </row>
    <row r="1264" spans="9:15" x14ac:dyDescent="0.55000000000000004">
      <c r="I1264" s="1394">
        <f t="shared" si="124"/>
        <v>0</v>
      </c>
      <c r="J1264" s="1392">
        <f t="shared" si="125"/>
        <v>126.1999999999971</v>
      </c>
      <c r="K1264" s="1391">
        <f>(J1264*h01_MdeMgmt!$F$8)+1+$Q$126</f>
        <v>8.3616666666664976</v>
      </c>
      <c r="L1264" s="1395">
        <f t="shared" si="120"/>
        <v>83.616666666664969</v>
      </c>
      <c r="M1264" s="1395">
        <f t="shared" si="121"/>
        <v>83</v>
      </c>
      <c r="N1264" s="1395">
        <f t="shared" si="122"/>
        <v>8.3000000000000007</v>
      </c>
      <c r="O1264" t="str">
        <f t="shared" si="123"/>
        <v/>
      </c>
    </row>
    <row r="1265" spans="9:15" x14ac:dyDescent="0.55000000000000004">
      <c r="I1265" s="1394">
        <f t="shared" si="124"/>
        <v>0</v>
      </c>
      <c r="J1265" s="1392">
        <f t="shared" si="125"/>
        <v>126.2999999999971</v>
      </c>
      <c r="K1265" s="1391">
        <f>(J1265*h01_MdeMgmt!$F$8)+1+$Q$126</f>
        <v>8.367499999999831</v>
      </c>
      <c r="L1265" s="1395">
        <f t="shared" si="120"/>
        <v>83.674999999998306</v>
      </c>
      <c r="M1265" s="1395">
        <f t="shared" si="121"/>
        <v>83</v>
      </c>
      <c r="N1265" s="1395">
        <f t="shared" si="122"/>
        <v>8.3000000000000007</v>
      </c>
      <c r="O1265" t="str">
        <f t="shared" si="123"/>
        <v/>
      </c>
    </row>
    <row r="1266" spans="9:15" x14ac:dyDescent="0.55000000000000004">
      <c r="I1266" s="1394">
        <f t="shared" si="124"/>
        <v>0</v>
      </c>
      <c r="J1266" s="1392">
        <f t="shared" si="125"/>
        <v>126.39999999999709</v>
      </c>
      <c r="K1266" s="1391">
        <f>(J1266*h01_MdeMgmt!$F$8)+1+$Q$126</f>
        <v>8.3733333333331643</v>
      </c>
      <c r="L1266" s="1395">
        <f t="shared" si="120"/>
        <v>83.733333333331643</v>
      </c>
      <c r="M1266" s="1395">
        <f t="shared" si="121"/>
        <v>83</v>
      </c>
      <c r="N1266" s="1395">
        <f t="shared" si="122"/>
        <v>8.3000000000000007</v>
      </c>
      <c r="O1266" t="str">
        <f t="shared" si="123"/>
        <v/>
      </c>
    </row>
    <row r="1267" spans="9:15" x14ac:dyDescent="0.55000000000000004">
      <c r="I1267" s="1394">
        <f t="shared" si="124"/>
        <v>0</v>
      </c>
      <c r="J1267" s="1392">
        <f t="shared" si="125"/>
        <v>126.49999999999709</v>
      </c>
      <c r="K1267" s="1391">
        <f>(J1267*h01_MdeMgmt!$F$8)+1+$Q$126</f>
        <v>8.3791666666664959</v>
      </c>
      <c r="L1267" s="1395">
        <f t="shared" si="120"/>
        <v>83.791666666664952</v>
      </c>
      <c r="M1267" s="1395">
        <f t="shared" si="121"/>
        <v>83</v>
      </c>
      <c r="N1267" s="1395">
        <f t="shared" si="122"/>
        <v>8.3000000000000007</v>
      </c>
      <c r="O1267" t="str">
        <f t="shared" si="123"/>
        <v/>
      </c>
    </row>
    <row r="1268" spans="9:15" x14ac:dyDescent="0.55000000000000004">
      <c r="I1268" s="1394">
        <f t="shared" si="124"/>
        <v>0</v>
      </c>
      <c r="J1268" s="1392">
        <f t="shared" si="125"/>
        <v>126.59999999999708</v>
      </c>
      <c r="K1268" s="1391">
        <f>(J1268*h01_MdeMgmt!$F$8)+1+$Q$126</f>
        <v>8.384999999999831</v>
      </c>
      <c r="L1268" s="1395">
        <f t="shared" si="120"/>
        <v>83.849999999998317</v>
      </c>
      <c r="M1268" s="1395">
        <f t="shared" si="121"/>
        <v>83</v>
      </c>
      <c r="N1268" s="1395">
        <f t="shared" si="122"/>
        <v>8.3000000000000007</v>
      </c>
      <c r="O1268" t="str">
        <f t="shared" si="123"/>
        <v/>
      </c>
    </row>
    <row r="1269" spans="9:15" x14ac:dyDescent="0.55000000000000004">
      <c r="I1269" s="1394">
        <f t="shared" si="124"/>
        <v>0</v>
      </c>
      <c r="J1269" s="1392">
        <f t="shared" si="125"/>
        <v>126.69999999999708</v>
      </c>
      <c r="K1269" s="1391">
        <f>(J1269*h01_MdeMgmt!$F$8)+1+$Q$126</f>
        <v>8.3908333333331626</v>
      </c>
      <c r="L1269" s="1395">
        <f t="shared" si="120"/>
        <v>83.908333333331626</v>
      </c>
      <c r="M1269" s="1395">
        <f t="shared" si="121"/>
        <v>83</v>
      </c>
      <c r="N1269" s="1395">
        <f t="shared" si="122"/>
        <v>8.3000000000000007</v>
      </c>
      <c r="O1269" t="str">
        <f t="shared" si="123"/>
        <v/>
      </c>
    </row>
    <row r="1270" spans="9:15" x14ac:dyDescent="0.55000000000000004">
      <c r="I1270" s="1394">
        <f t="shared" si="124"/>
        <v>0</v>
      </c>
      <c r="J1270" s="1392">
        <f t="shared" si="125"/>
        <v>126.79999999999707</v>
      </c>
      <c r="K1270" s="1391">
        <f>(J1270*h01_MdeMgmt!$F$8)+1+$Q$126</f>
        <v>8.396666666666496</v>
      </c>
      <c r="L1270" s="1395">
        <f t="shared" si="120"/>
        <v>83.966666666664963</v>
      </c>
      <c r="M1270" s="1395">
        <f t="shared" si="121"/>
        <v>83</v>
      </c>
      <c r="N1270" s="1395">
        <f t="shared" si="122"/>
        <v>8.3000000000000007</v>
      </c>
      <c r="O1270" t="str">
        <f t="shared" si="123"/>
        <v/>
      </c>
    </row>
    <row r="1271" spans="9:15" x14ac:dyDescent="0.55000000000000004">
      <c r="I1271" s="1394">
        <f t="shared" si="124"/>
        <v>0</v>
      </c>
      <c r="J1271" s="1392">
        <f t="shared" si="125"/>
        <v>126.89999999999706</v>
      </c>
      <c r="K1271" s="1391">
        <f>(J1271*h01_MdeMgmt!$F$8)+1+$Q$126</f>
        <v>8.4024999999998293</v>
      </c>
      <c r="L1271" s="1395">
        <f t="shared" si="120"/>
        <v>84.0249999999983</v>
      </c>
      <c r="M1271" s="1395">
        <f t="shared" si="121"/>
        <v>84</v>
      </c>
      <c r="N1271" s="1395">
        <f t="shared" si="122"/>
        <v>8.4</v>
      </c>
      <c r="O1271" t="str">
        <f t="shared" si="123"/>
        <v/>
      </c>
    </row>
    <row r="1272" spans="9:15" x14ac:dyDescent="0.55000000000000004">
      <c r="I1272" s="1394">
        <f t="shared" si="124"/>
        <v>0</v>
      </c>
      <c r="J1272" s="1392">
        <f t="shared" si="125"/>
        <v>126.99999999999706</v>
      </c>
      <c r="K1272" s="1391">
        <f>(J1272*h01_MdeMgmt!$F$8)+1+$Q$126</f>
        <v>8.4083333333331609</v>
      </c>
      <c r="L1272" s="1395">
        <f t="shared" si="120"/>
        <v>84.083333333331609</v>
      </c>
      <c r="M1272" s="1395">
        <f t="shared" si="121"/>
        <v>84</v>
      </c>
      <c r="N1272" s="1395">
        <f t="shared" si="122"/>
        <v>8.4</v>
      </c>
      <c r="O1272" t="str">
        <f t="shared" si="123"/>
        <v/>
      </c>
    </row>
    <row r="1273" spans="9:15" x14ac:dyDescent="0.55000000000000004">
      <c r="I1273" s="1394">
        <f t="shared" si="124"/>
        <v>0</v>
      </c>
      <c r="J1273" s="1392">
        <f t="shared" si="125"/>
        <v>127.09999999999705</v>
      </c>
      <c r="K1273" s="1391">
        <f>(J1273*h01_MdeMgmt!$F$8)+1+$Q$126</f>
        <v>8.414166666666496</v>
      </c>
      <c r="L1273" s="1395">
        <f t="shared" si="120"/>
        <v>84.14166666666496</v>
      </c>
      <c r="M1273" s="1395">
        <f t="shared" si="121"/>
        <v>84</v>
      </c>
      <c r="N1273" s="1395">
        <f t="shared" si="122"/>
        <v>8.4</v>
      </c>
      <c r="O1273" t="str">
        <f t="shared" si="123"/>
        <v/>
      </c>
    </row>
    <row r="1274" spans="9:15" x14ac:dyDescent="0.55000000000000004">
      <c r="I1274" s="1394">
        <f t="shared" si="124"/>
        <v>0</v>
      </c>
      <c r="J1274" s="1392">
        <f t="shared" si="125"/>
        <v>127.19999999999705</v>
      </c>
      <c r="K1274" s="1391">
        <f>(J1274*h01_MdeMgmt!$F$8)+1+$Q$126</f>
        <v>8.4199999999998276</v>
      </c>
      <c r="L1274" s="1395">
        <f t="shared" si="120"/>
        <v>84.199999999998283</v>
      </c>
      <c r="M1274" s="1395">
        <f t="shared" si="121"/>
        <v>84</v>
      </c>
      <c r="N1274" s="1395">
        <f t="shared" si="122"/>
        <v>8.4</v>
      </c>
      <c r="O1274" t="str">
        <f t="shared" si="123"/>
        <v/>
      </c>
    </row>
    <row r="1275" spans="9:15" x14ac:dyDescent="0.55000000000000004">
      <c r="I1275" s="1394">
        <f t="shared" si="124"/>
        <v>0</v>
      </c>
      <c r="J1275" s="1392">
        <f t="shared" si="125"/>
        <v>127.29999999999704</v>
      </c>
      <c r="K1275" s="1391">
        <f>(J1275*h01_MdeMgmt!$F$8)+1+$Q$126</f>
        <v>8.425833333333161</v>
      </c>
      <c r="L1275" s="1395">
        <f t="shared" si="120"/>
        <v>84.258333333331606</v>
      </c>
      <c r="M1275" s="1395">
        <f t="shared" si="121"/>
        <v>84</v>
      </c>
      <c r="N1275" s="1395">
        <f t="shared" si="122"/>
        <v>8.4</v>
      </c>
      <c r="O1275" t="str">
        <f t="shared" si="123"/>
        <v/>
      </c>
    </row>
    <row r="1276" spans="9:15" x14ac:dyDescent="0.55000000000000004">
      <c r="I1276" s="1394">
        <f t="shared" si="124"/>
        <v>0</v>
      </c>
      <c r="J1276" s="1392">
        <f t="shared" si="125"/>
        <v>127.39999999999704</v>
      </c>
      <c r="K1276" s="1391">
        <f>(J1276*h01_MdeMgmt!$F$8)+1+$Q$126</f>
        <v>8.4316666666664943</v>
      </c>
      <c r="L1276" s="1395">
        <f t="shared" si="120"/>
        <v>84.316666666664943</v>
      </c>
      <c r="M1276" s="1395">
        <f t="shared" si="121"/>
        <v>84</v>
      </c>
      <c r="N1276" s="1395">
        <f t="shared" si="122"/>
        <v>8.4</v>
      </c>
      <c r="O1276" t="str">
        <f t="shared" si="123"/>
        <v/>
      </c>
    </row>
    <row r="1277" spans="9:15" x14ac:dyDescent="0.55000000000000004">
      <c r="I1277" s="1394">
        <f t="shared" si="124"/>
        <v>0</v>
      </c>
      <c r="J1277" s="1392">
        <f t="shared" si="125"/>
        <v>127.49999999999703</v>
      </c>
      <c r="K1277" s="1391">
        <f>(J1277*h01_MdeMgmt!$F$8)+1+$Q$126</f>
        <v>8.4374999999998259</v>
      </c>
      <c r="L1277" s="1395">
        <f t="shared" si="120"/>
        <v>84.374999999998266</v>
      </c>
      <c r="M1277" s="1395">
        <f t="shared" si="121"/>
        <v>84</v>
      </c>
      <c r="N1277" s="1395">
        <f t="shared" si="122"/>
        <v>8.4</v>
      </c>
      <c r="O1277" t="str">
        <f t="shared" si="123"/>
        <v/>
      </c>
    </row>
    <row r="1278" spans="9:15" x14ac:dyDescent="0.55000000000000004">
      <c r="I1278" s="1394">
        <f t="shared" si="124"/>
        <v>0</v>
      </c>
      <c r="J1278" s="1392">
        <f t="shared" si="125"/>
        <v>127.59999999999702</v>
      </c>
      <c r="K1278" s="1391">
        <f>(J1278*h01_MdeMgmt!$F$8)+1+$Q$126</f>
        <v>8.4433333333331611</v>
      </c>
      <c r="L1278" s="1395">
        <f t="shared" si="120"/>
        <v>84.433333333331603</v>
      </c>
      <c r="M1278" s="1395">
        <f t="shared" si="121"/>
        <v>84</v>
      </c>
      <c r="N1278" s="1395">
        <f t="shared" si="122"/>
        <v>8.4</v>
      </c>
      <c r="O1278" t="str">
        <f t="shared" si="123"/>
        <v/>
      </c>
    </row>
    <row r="1279" spans="9:15" x14ac:dyDescent="0.55000000000000004">
      <c r="I1279" s="1394">
        <f t="shared" si="124"/>
        <v>0</v>
      </c>
      <c r="J1279" s="1392">
        <f t="shared" si="125"/>
        <v>127.69999999999702</v>
      </c>
      <c r="K1279" s="1391">
        <f>(J1279*h01_MdeMgmt!$F$8)+1+$Q$126</f>
        <v>8.4491666666664926</v>
      </c>
      <c r="L1279" s="1395">
        <f t="shared" si="120"/>
        <v>84.491666666664926</v>
      </c>
      <c r="M1279" s="1395">
        <f t="shared" si="121"/>
        <v>84</v>
      </c>
      <c r="N1279" s="1395">
        <f t="shared" si="122"/>
        <v>8.4</v>
      </c>
      <c r="O1279" t="str">
        <f t="shared" si="123"/>
        <v/>
      </c>
    </row>
    <row r="1280" spans="9:15" x14ac:dyDescent="0.55000000000000004">
      <c r="I1280" s="1394">
        <f t="shared" si="124"/>
        <v>0</v>
      </c>
      <c r="J1280" s="1392">
        <f t="shared" si="125"/>
        <v>127.79999999999701</v>
      </c>
      <c r="K1280" s="1391">
        <f>(J1280*h01_MdeMgmt!$F$8)+1+$Q$126</f>
        <v>8.454999999999826</v>
      </c>
      <c r="L1280" s="1395">
        <f t="shared" si="120"/>
        <v>84.549999999998263</v>
      </c>
      <c r="M1280" s="1395">
        <f t="shared" si="121"/>
        <v>84</v>
      </c>
      <c r="N1280" s="1395">
        <f t="shared" si="122"/>
        <v>8.4</v>
      </c>
      <c r="O1280" t="str">
        <f t="shared" si="123"/>
        <v/>
      </c>
    </row>
    <row r="1281" spans="9:15" x14ac:dyDescent="0.55000000000000004">
      <c r="I1281" s="1394">
        <f t="shared" si="124"/>
        <v>0</v>
      </c>
      <c r="J1281" s="1392">
        <f t="shared" si="125"/>
        <v>127.89999999999701</v>
      </c>
      <c r="K1281" s="1391">
        <f>(J1281*h01_MdeMgmt!$F$8)+1+$Q$126</f>
        <v>8.4608333333331593</v>
      </c>
      <c r="L1281" s="1395">
        <f t="shared" si="120"/>
        <v>84.608333333331586</v>
      </c>
      <c r="M1281" s="1395">
        <f t="shared" si="121"/>
        <v>84</v>
      </c>
      <c r="N1281" s="1395">
        <f t="shared" si="122"/>
        <v>8.4</v>
      </c>
      <c r="O1281" t="str">
        <f t="shared" si="123"/>
        <v/>
      </c>
    </row>
    <row r="1282" spans="9:15" x14ac:dyDescent="0.55000000000000004">
      <c r="I1282" s="1394">
        <f t="shared" si="124"/>
        <v>0</v>
      </c>
      <c r="J1282" s="1392">
        <f t="shared" si="125"/>
        <v>127.999999999997</v>
      </c>
      <c r="K1282" s="1391">
        <f>(J1282*h01_MdeMgmt!$F$8)+1+$Q$126</f>
        <v>8.4666666666664909</v>
      </c>
      <c r="L1282" s="1395">
        <f t="shared" si="120"/>
        <v>84.666666666664909</v>
      </c>
      <c r="M1282" s="1395">
        <f t="shared" si="121"/>
        <v>84</v>
      </c>
      <c r="N1282" s="1395">
        <f t="shared" si="122"/>
        <v>8.4</v>
      </c>
      <c r="O1282" t="str">
        <f t="shared" si="123"/>
        <v/>
      </c>
    </row>
    <row r="1283" spans="9:15" x14ac:dyDescent="0.55000000000000004">
      <c r="I1283" s="1394">
        <f t="shared" si="124"/>
        <v>0</v>
      </c>
      <c r="J1283" s="1392">
        <f t="shared" si="125"/>
        <v>128.09999999999701</v>
      </c>
      <c r="K1283" s="1391">
        <f>(J1283*h01_MdeMgmt!$F$8)+1+$Q$126</f>
        <v>8.4724999999998261</v>
      </c>
      <c r="L1283" s="1395">
        <f t="shared" ref="L1283:L1346" si="126">K1283*10</f>
        <v>84.724999999998261</v>
      </c>
      <c r="M1283" s="1395">
        <f t="shared" ref="M1283:M1346" si="127">INT(L1283)</f>
        <v>84</v>
      </c>
      <c r="N1283" s="1395">
        <f t="shared" ref="N1283:N1346" si="128">M1283/10</f>
        <v>8.4</v>
      </c>
      <c r="O1283" t="str">
        <f t="shared" ref="O1283:O1346" si="129">IF(INT(N1283)=N1283,N1283,"")</f>
        <v/>
      </c>
    </row>
    <row r="1284" spans="9:15" x14ac:dyDescent="0.55000000000000004">
      <c r="I1284" s="1394">
        <f t="shared" ref="I1284:I1347" si="130">INT(H1284)</f>
        <v>0</v>
      </c>
      <c r="J1284" s="1392">
        <f t="shared" si="125"/>
        <v>128.199999999997</v>
      </c>
      <c r="K1284" s="1391">
        <f>(J1284*h01_MdeMgmt!$F$8)+1+$Q$126</f>
        <v>8.4783333333331576</v>
      </c>
      <c r="L1284" s="1395">
        <f t="shared" si="126"/>
        <v>84.783333333331569</v>
      </c>
      <c r="M1284" s="1395">
        <f t="shared" si="127"/>
        <v>84</v>
      </c>
      <c r="N1284" s="1395">
        <f t="shared" si="128"/>
        <v>8.4</v>
      </c>
      <c r="O1284" t="str">
        <f t="shared" si="129"/>
        <v/>
      </c>
    </row>
    <row r="1285" spans="9:15" x14ac:dyDescent="0.55000000000000004">
      <c r="I1285" s="1394">
        <f t="shared" si="130"/>
        <v>0</v>
      </c>
      <c r="J1285" s="1392">
        <f t="shared" si="125"/>
        <v>128.299999999997</v>
      </c>
      <c r="K1285" s="1391">
        <f>(J1285*h01_MdeMgmt!$F$8)+1+$Q$126</f>
        <v>8.4841666666664928</v>
      </c>
      <c r="L1285" s="1395">
        <f t="shared" si="126"/>
        <v>84.841666666664935</v>
      </c>
      <c r="M1285" s="1395">
        <f t="shared" si="127"/>
        <v>84</v>
      </c>
      <c r="N1285" s="1395">
        <f t="shared" si="128"/>
        <v>8.4</v>
      </c>
      <c r="O1285" t="str">
        <f t="shared" si="129"/>
        <v/>
      </c>
    </row>
    <row r="1286" spans="9:15" x14ac:dyDescent="0.55000000000000004">
      <c r="I1286" s="1394">
        <f t="shared" si="130"/>
        <v>0</v>
      </c>
      <c r="J1286" s="1392">
        <f t="shared" si="125"/>
        <v>128.39999999999699</v>
      </c>
      <c r="K1286" s="1391">
        <f>(J1286*h01_MdeMgmt!$F$8)+1+$Q$126</f>
        <v>8.4899999999998244</v>
      </c>
      <c r="L1286" s="1395">
        <f t="shared" si="126"/>
        <v>84.899999999998244</v>
      </c>
      <c r="M1286" s="1395">
        <f t="shared" si="127"/>
        <v>84</v>
      </c>
      <c r="N1286" s="1395">
        <f t="shared" si="128"/>
        <v>8.4</v>
      </c>
      <c r="O1286" t="str">
        <f t="shared" si="129"/>
        <v/>
      </c>
    </row>
    <row r="1287" spans="9:15" x14ac:dyDescent="0.55000000000000004">
      <c r="I1287" s="1394">
        <f t="shared" si="130"/>
        <v>0</v>
      </c>
      <c r="J1287" s="1392">
        <f t="shared" si="125"/>
        <v>128.49999999999699</v>
      </c>
      <c r="K1287" s="1391">
        <f>(J1287*h01_MdeMgmt!$F$8)+1+$Q$126</f>
        <v>8.4958333333331577</v>
      </c>
      <c r="L1287" s="1395">
        <f t="shared" si="126"/>
        <v>84.958333333331581</v>
      </c>
      <c r="M1287" s="1395">
        <f t="shared" si="127"/>
        <v>84</v>
      </c>
      <c r="N1287" s="1395">
        <f t="shared" si="128"/>
        <v>8.4</v>
      </c>
      <c r="O1287" t="str">
        <f t="shared" si="129"/>
        <v/>
      </c>
    </row>
    <row r="1288" spans="9:15" x14ac:dyDescent="0.55000000000000004">
      <c r="I1288" s="1394">
        <f t="shared" si="130"/>
        <v>0</v>
      </c>
      <c r="J1288" s="1392">
        <f t="shared" si="125"/>
        <v>128.59999999999698</v>
      </c>
      <c r="K1288" s="1391">
        <f>(J1288*h01_MdeMgmt!$F$8)+1+$Q$126</f>
        <v>8.5016666666664911</v>
      </c>
      <c r="L1288" s="1395">
        <f t="shared" si="126"/>
        <v>85.016666666664918</v>
      </c>
      <c r="M1288" s="1395">
        <f t="shared" si="127"/>
        <v>85</v>
      </c>
      <c r="N1288" s="1395">
        <f t="shared" si="128"/>
        <v>8.5</v>
      </c>
      <c r="O1288" t="str">
        <f t="shared" si="129"/>
        <v/>
      </c>
    </row>
    <row r="1289" spans="9:15" x14ac:dyDescent="0.55000000000000004">
      <c r="I1289" s="1394">
        <f t="shared" si="130"/>
        <v>0</v>
      </c>
      <c r="J1289" s="1392">
        <f t="shared" si="125"/>
        <v>128.69999999999698</v>
      </c>
      <c r="K1289" s="1391">
        <f>(J1289*h01_MdeMgmt!$F$8)+1+$Q$126</f>
        <v>8.5074999999998226</v>
      </c>
      <c r="L1289" s="1395">
        <f t="shared" si="126"/>
        <v>85.074999999998226</v>
      </c>
      <c r="M1289" s="1395">
        <f t="shared" si="127"/>
        <v>85</v>
      </c>
      <c r="N1289" s="1395">
        <f t="shared" si="128"/>
        <v>8.5</v>
      </c>
      <c r="O1289" t="str">
        <f t="shared" si="129"/>
        <v/>
      </c>
    </row>
    <row r="1290" spans="9:15" x14ac:dyDescent="0.55000000000000004">
      <c r="I1290" s="1394">
        <f t="shared" si="130"/>
        <v>0</v>
      </c>
      <c r="J1290" s="1392">
        <f t="shared" si="125"/>
        <v>128.79999999999697</v>
      </c>
      <c r="K1290" s="1391">
        <f>(J1290*h01_MdeMgmt!$F$8)+1+$Q$126</f>
        <v>8.5133333333331578</v>
      </c>
      <c r="L1290" s="1395">
        <f t="shared" si="126"/>
        <v>85.133333333331578</v>
      </c>
      <c r="M1290" s="1395">
        <f t="shared" si="127"/>
        <v>85</v>
      </c>
      <c r="N1290" s="1395">
        <f t="shared" si="128"/>
        <v>8.5</v>
      </c>
      <c r="O1290" t="str">
        <f t="shared" si="129"/>
        <v/>
      </c>
    </row>
    <row r="1291" spans="9:15" x14ac:dyDescent="0.55000000000000004">
      <c r="I1291" s="1394">
        <f t="shared" si="130"/>
        <v>0</v>
      </c>
      <c r="J1291" s="1392">
        <f t="shared" si="125"/>
        <v>128.89999999999696</v>
      </c>
      <c r="K1291" s="1391">
        <f>(J1291*h01_MdeMgmt!$F$8)+1+$Q$126</f>
        <v>8.5191666666664894</v>
      </c>
      <c r="L1291" s="1395">
        <f t="shared" si="126"/>
        <v>85.191666666664901</v>
      </c>
      <c r="M1291" s="1395">
        <f t="shared" si="127"/>
        <v>85</v>
      </c>
      <c r="N1291" s="1395">
        <f t="shared" si="128"/>
        <v>8.5</v>
      </c>
      <c r="O1291" t="str">
        <f t="shared" si="129"/>
        <v/>
      </c>
    </row>
    <row r="1292" spans="9:15" x14ac:dyDescent="0.55000000000000004">
      <c r="I1292" s="1394">
        <f t="shared" si="130"/>
        <v>0</v>
      </c>
      <c r="J1292" s="1392">
        <f t="shared" si="125"/>
        <v>128.99999999999696</v>
      </c>
      <c r="K1292" s="1391">
        <f>(J1292*h01_MdeMgmt!$F$8)+1+$Q$126</f>
        <v>8.5249999999998227</v>
      </c>
      <c r="L1292" s="1395">
        <f t="shared" si="126"/>
        <v>85.249999999998224</v>
      </c>
      <c r="M1292" s="1395">
        <f t="shared" si="127"/>
        <v>85</v>
      </c>
      <c r="N1292" s="1395">
        <f t="shared" si="128"/>
        <v>8.5</v>
      </c>
      <c r="O1292" t="str">
        <f t="shared" si="129"/>
        <v/>
      </c>
    </row>
    <row r="1293" spans="9:15" x14ac:dyDescent="0.55000000000000004">
      <c r="I1293" s="1394">
        <f t="shared" si="130"/>
        <v>0</v>
      </c>
      <c r="J1293" s="1392">
        <f t="shared" si="125"/>
        <v>129.09999999999695</v>
      </c>
      <c r="K1293" s="1391">
        <f>(J1293*h01_MdeMgmt!$F$8)+1+$Q$126</f>
        <v>8.5308333333331561</v>
      </c>
      <c r="L1293" s="1395">
        <f t="shared" si="126"/>
        <v>85.308333333331561</v>
      </c>
      <c r="M1293" s="1395">
        <f t="shared" si="127"/>
        <v>85</v>
      </c>
      <c r="N1293" s="1395">
        <f t="shared" si="128"/>
        <v>8.5</v>
      </c>
      <c r="O1293" t="str">
        <f t="shared" si="129"/>
        <v/>
      </c>
    </row>
    <row r="1294" spans="9:15" x14ac:dyDescent="0.55000000000000004">
      <c r="I1294" s="1394">
        <f t="shared" si="130"/>
        <v>0</v>
      </c>
      <c r="J1294" s="1392">
        <f t="shared" si="125"/>
        <v>129.19999999999695</v>
      </c>
      <c r="K1294" s="1391">
        <f>(J1294*h01_MdeMgmt!$F$8)+1+$Q$126</f>
        <v>8.5366666666664877</v>
      </c>
      <c r="L1294" s="1395">
        <f t="shared" si="126"/>
        <v>85.366666666664884</v>
      </c>
      <c r="M1294" s="1395">
        <f t="shared" si="127"/>
        <v>85</v>
      </c>
      <c r="N1294" s="1395">
        <f t="shared" si="128"/>
        <v>8.5</v>
      </c>
      <c r="O1294" t="str">
        <f t="shared" si="129"/>
        <v/>
      </c>
    </row>
    <row r="1295" spans="9:15" x14ac:dyDescent="0.55000000000000004">
      <c r="I1295" s="1394">
        <f t="shared" si="130"/>
        <v>0</v>
      </c>
      <c r="J1295" s="1392">
        <f t="shared" si="125"/>
        <v>129.29999999999694</v>
      </c>
      <c r="K1295" s="1391">
        <f>(J1295*h01_MdeMgmt!$F$8)+1+$Q$126</f>
        <v>8.5424999999998228</v>
      </c>
      <c r="L1295" s="1395">
        <f t="shared" si="126"/>
        <v>85.424999999998221</v>
      </c>
      <c r="M1295" s="1395">
        <f t="shared" si="127"/>
        <v>85</v>
      </c>
      <c r="N1295" s="1395">
        <f t="shared" si="128"/>
        <v>8.5</v>
      </c>
      <c r="O1295" t="str">
        <f t="shared" si="129"/>
        <v/>
      </c>
    </row>
    <row r="1296" spans="9:15" x14ac:dyDescent="0.55000000000000004">
      <c r="I1296" s="1394">
        <f t="shared" si="130"/>
        <v>0</v>
      </c>
      <c r="J1296" s="1392">
        <f t="shared" si="125"/>
        <v>129.39999999999694</v>
      </c>
      <c r="K1296" s="1391">
        <f>(J1296*h01_MdeMgmt!$F$8)+1+$Q$126</f>
        <v>8.5483333333331544</v>
      </c>
      <c r="L1296" s="1395">
        <f t="shared" si="126"/>
        <v>85.483333333331544</v>
      </c>
      <c r="M1296" s="1395">
        <f t="shared" si="127"/>
        <v>85</v>
      </c>
      <c r="N1296" s="1395">
        <f t="shared" si="128"/>
        <v>8.5</v>
      </c>
      <c r="O1296" t="str">
        <f t="shared" si="129"/>
        <v/>
      </c>
    </row>
    <row r="1297" spans="9:15" x14ac:dyDescent="0.55000000000000004">
      <c r="I1297" s="1394">
        <f t="shared" si="130"/>
        <v>0</v>
      </c>
      <c r="J1297" s="1392">
        <f t="shared" si="125"/>
        <v>129.49999999999693</v>
      </c>
      <c r="K1297" s="1391">
        <f>(J1297*h01_MdeMgmt!$F$8)+1+$Q$126</f>
        <v>8.5541666666664877</v>
      </c>
      <c r="L1297" s="1395">
        <f t="shared" si="126"/>
        <v>85.541666666664881</v>
      </c>
      <c r="M1297" s="1395">
        <f t="shared" si="127"/>
        <v>85</v>
      </c>
      <c r="N1297" s="1395">
        <f t="shared" si="128"/>
        <v>8.5</v>
      </c>
      <c r="O1297" t="str">
        <f t="shared" si="129"/>
        <v/>
      </c>
    </row>
    <row r="1298" spans="9:15" x14ac:dyDescent="0.55000000000000004">
      <c r="I1298" s="1394">
        <f t="shared" si="130"/>
        <v>0</v>
      </c>
      <c r="J1298" s="1392">
        <f t="shared" si="125"/>
        <v>129.59999999999692</v>
      </c>
      <c r="K1298" s="1391">
        <f>(J1298*h01_MdeMgmt!$F$8)+1+$Q$126</f>
        <v>8.5599999999998211</v>
      </c>
      <c r="L1298" s="1395">
        <f t="shared" si="126"/>
        <v>85.599999999998204</v>
      </c>
      <c r="M1298" s="1395">
        <f t="shared" si="127"/>
        <v>85</v>
      </c>
      <c r="N1298" s="1395">
        <f t="shared" si="128"/>
        <v>8.5</v>
      </c>
      <c r="O1298" t="str">
        <f t="shared" si="129"/>
        <v/>
      </c>
    </row>
    <row r="1299" spans="9:15" x14ac:dyDescent="0.55000000000000004">
      <c r="I1299" s="1394">
        <f t="shared" si="130"/>
        <v>0</v>
      </c>
      <c r="J1299" s="1392">
        <f t="shared" si="125"/>
        <v>129.69999999999692</v>
      </c>
      <c r="K1299" s="1391">
        <f>(J1299*h01_MdeMgmt!$F$8)+1+$Q$126</f>
        <v>8.5658333333331527</v>
      </c>
      <c r="L1299" s="1395">
        <f t="shared" si="126"/>
        <v>85.658333333331527</v>
      </c>
      <c r="M1299" s="1395">
        <f t="shared" si="127"/>
        <v>85</v>
      </c>
      <c r="N1299" s="1395">
        <f t="shared" si="128"/>
        <v>8.5</v>
      </c>
      <c r="O1299" t="str">
        <f t="shared" si="129"/>
        <v/>
      </c>
    </row>
    <row r="1300" spans="9:15" x14ac:dyDescent="0.55000000000000004">
      <c r="I1300" s="1394">
        <f t="shared" si="130"/>
        <v>0</v>
      </c>
      <c r="J1300" s="1392">
        <f t="shared" si="125"/>
        <v>129.79999999999691</v>
      </c>
      <c r="K1300" s="1391">
        <f>(J1300*h01_MdeMgmt!$F$8)+1+$Q$126</f>
        <v>8.5716666666664878</v>
      </c>
      <c r="L1300" s="1395">
        <f t="shared" si="126"/>
        <v>85.716666666664878</v>
      </c>
      <c r="M1300" s="1395">
        <f t="shared" si="127"/>
        <v>85</v>
      </c>
      <c r="N1300" s="1395">
        <f t="shared" si="128"/>
        <v>8.5</v>
      </c>
      <c r="O1300" t="str">
        <f t="shared" si="129"/>
        <v/>
      </c>
    </row>
    <row r="1301" spans="9:15" x14ac:dyDescent="0.55000000000000004">
      <c r="I1301" s="1394">
        <f t="shared" si="130"/>
        <v>0</v>
      </c>
      <c r="J1301" s="1392">
        <f t="shared" si="125"/>
        <v>129.89999999999691</v>
      </c>
      <c r="K1301" s="1391">
        <f>(J1301*h01_MdeMgmt!$F$8)+1+$Q$126</f>
        <v>8.5774999999998194</v>
      </c>
      <c r="L1301" s="1395">
        <f t="shared" si="126"/>
        <v>85.774999999998187</v>
      </c>
      <c r="M1301" s="1395">
        <f t="shared" si="127"/>
        <v>85</v>
      </c>
      <c r="N1301" s="1395">
        <f t="shared" si="128"/>
        <v>8.5</v>
      </c>
      <c r="O1301" t="str">
        <f t="shared" si="129"/>
        <v/>
      </c>
    </row>
    <row r="1302" spans="9:15" x14ac:dyDescent="0.55000000000000004">
      <c r="I1302" s="1394">
        <f t="shared" si="130"/>
        <v>0</v>
      </c>
      <c r="J1302" s="1392">
        <f t="shared" si="125"/>
        <v>129.9999999999969</v>
      </c>
      <c r="K1302" s="1391">
        <f>(J1302*h01_MdeMgmt!$F$8)+1+$Q$126</f>
        <v>8.5833333333331527</v>
      </c>
      <c r="L1302" s="1395">
        <f t="shared" si="126"/>
        <v>85.833333333331524</v>
      </c>
      <c r="M1302" s="1395">
        <f t="shared" si="127"/>
        <v>85</v>
      </c>
      <c r="N1302" s="1395">
        <f t="shared" si="128"/>
        <v>8.5</v>
      </c>
      <c r="O1302" t="str">
        <f t="shared" si="129"/>
        <v/>
      </c>
    </row>
    <row r="1303" spans="9:15" x14ac:dyDescent="0.55000000000000004">
      <c r="I1303" s="1394">
        <f t="shared" si="130"/>
        <v>0</v>
      </c>
      <c r="J1303" s="1392">
        <f t="shared" si="125"/>
        <v>130.0999999999969</v>
      </c>
      <c r="K1303" s="1391">
        <f>(J1303*h01_MdeMgmt!$F$8)+1+$Q$126</f>
        <v>8.5891666666664861</v>
      </c>
      <c r="L1303" s="1395">
        <f t="shared" si="126"/>
        <v>85.891666666664861</v>
      </c>
      <c r="M1303" s="1395">
        <f t="shared" si="127"/>
        <v>85</v>
      </c>
      <c r="N1303" s="1395">
        <f t="shared" si="128"/>
        <v>8.5</v>
      </c>
      <c r="O1303" t="str">
        <f t="shared" si="129"/>
        <v/>
      </c>
    </row>
    <row r="1304" spans="9:15" x14ac:dyDescent="0.55000000000000004">
      <c r="I1304" s="1394">
        <f t="shared" si="130"/>
        <v>0</v>
      </c>
      <c r="J1304" s="1392">
        <f t="shared" si="125"/>
        <v>130.19999999999689</v>
      </c>
      <c r="K1304" s="1391">
        <f>(J1304*h01_MdeMgmt!$F$8)+1+$Q$126</f>
        <v>8.5949999999998177</v>
      </c>
      <c r="L1304" s="1395">
        <f t="shared" si="126"/>
        <v>85.94999999999817</v>
      </c>
      <c r="M1304" s="1395">
        <f t="shared" si="127"/>
        <v>85</v>
      </c>
      <c r="N1304" s="1395">
        <f t="shared" si="128"/>
        <v>8.5</v>
      </c>
      <c r="O1304" t="str">
        <f t="shared" si="129"/>
        <v/>
      </c>
    </row>
    <row r="1305" spans="9:15" x14ac:dyDescent="0.55000000000000004">
      <c r="I1305" s="1394">
        <f t="shared" si="130"/>
        <v>0</v>
      </c>
      <c r="J1305" s="1392">
        <f t="shared" si="125"/>
        <v>130.29999999999688</v>
      </c>
      <c r="K1305" s="1391">
        <f>(J1305*h01_MdeMgmt!$F$8)+1+$Q$126</f>
        <v>8.6008333333331528</v>
      </c>
      <c r="L1305" s="1395">
        <f t="shared" si="126"/>
        <v>86.008333333331535</v>
      </c>
      <c r="M1305" s="1395">
        <f t="shared" si="127"/>
        <v>86</v>
      </c>
      <c r="N1305" s="1395">
        <f t="shared" si="128"/>
        <v>8.6</v>
      </c>
      <c r="O1305" t="str">
        <f t="shared" si="129"/>
        <v/>
      </c>
    </row>
    <row r="1306" spans="9:15" x14ac:dyDescent="0.55000000000000004">
      <c r="I1306" s="1394">
        <f t="shared" si="130"/>
        <v>0</v>
      </c>
      <c r="J1306" s="1392">
        <f t="shared" si="125"/>
        <v>130.39999999999688</v>
      </c>
      <c r="K1306" s="1391">
        <f>(J1306*h01_MdeMgmt!$F$8)+1+$Q$126</f>
        <v>8.6066666666664844</v>
      </c>
      <c r="L1306" s="1395">
        <f t="shared" si="126"/>
        <v>86.066666666664844</v>
      </c>
      <c r="M1306" s="1395">
        <f t="shared" si="127"/>
        <v>86</v>
      </c>
      <c r="N1306" s="1395">
        <f t="shared" si="128"/>
        <v>8.6</v>
      </c>
      <c r="O1306" t="str">
        <f t="shared" si="129"/>
        <v/>
      </c>
    </row>
    <row r="1307" spans="9:15" x14ac:dyDescent="0.55000000000000004">
      <c r="I1307" s="1394">
        <f t="shared" si="130"/>
        <v>0</v>
      </c>
      <c r="J1307" s="1392">
        <f t="shared" si="125"/>
        <v>130.49999999999687</v>
      </c>
      <c r="K1307" s="1391">
        <f>(J1307*h01_MdeMgmt!$F$8)+1+$Q$126</f>
        <v>8.6124999999998177</v>
      </c>
      <c r="L1307" s="1395">
        <f t="shared" si="126"/>
        <v>86.124999999998181</v>
      </c>
      <c r="M1307" s="1395">
        <f t="shared" si="127"/>
        <v>86</v>
      </c>
      <c r="N1307" s="1395">
        <f t="shared" si="128"/>
        <v>8.6</v>
      </c>
      <c r="O1307" t="str">
        <f t="shared" si="129"/>
        <v/>
      </c>
    </row>
    <row r="1308" spans="9:15" x14ac:dyDescent="0.55000000000000004">
      <c r="I1308" s="1394">
        <f t="shared" si="130"/>
        <v>0</v>
      </c>
      <c r="J1308" s="1392">
        <f t="shared" si="125"/>
        <v>130.59999999999687</v>
      </c>
      <c r="K1308" s="1391">
        <f>(J1308*h01_MdeMgmt!$F$8)+1+$Q$126</f>
        <v>8.6183333333331511</v>
      </c>
      <c r="L1308" s="1395">
        <f t="shared" si="126"/>
        <v>86.183333333331518</v>
      </c>
      <c r="M1308" s="1395">
        <f t="shared" si="127"/>
        <v>86</v>
      </c>
      <c r="N1308" s="1395">
        <f t="shared" si="128"/>
        <v>8.6</v>
      </c>
      <c r="O1308" t="str">
        <f t="shared" si="129"/>
        <v/>
      </c>
    </row>
    <row r="1309" spans="9:15" x14ac:dyDescent="0.55000000000000004">
      <c r="I1309" s="1394">
        <f t="shared" si="130"/>
        <v>0</v>
      </c>
      <c r="J1309" s="1392">
        <f t="shared" si="125"/>
        <v>130.69999999999686</v>
      </c>
      <c r="K1309" s="1391">
        <f>(J1309*h01_MdeMgmt!$F$8)+1+$Q$126</f>
        <v>8.6241666666664827</v>
      </c>
      <c r="L1309" s="1395">
        <f t="shared" si="126"/>
        <v>86.241666666664827</v>
      </c>
      <c r="M1309" s="1395">
        <f t="shared" si="127"/>
        <v>86</v>
      </c>
      <c r="N1309" s="1395">
        <f t="shared" si="128"/>
        <v>8.6</v>
      </c>
      <c r="O1309" t="str">
        <f t="shared" si="129"/>
        <v/>
      </c>
    </row>
    <row r="1310" spans="9:15" x14ac:dyDescent="0.55000000000000004">
      <c r="I1310" s="1394">
        <f t="shared" si="130"/>
        <v>0</v>
      </c>
      <c r="J1310" s="1392">
        <f t="shared" si="125"/>
        <v>130.79999999999686</v>
      </c>
      <c r="K1310" s="1391">
        <f>(J1310*h01_MdeMgmt!$F$8)+1+$Q$126</f>
        <v>8.6299999999998178</v>
      </c>
      <c r="L1310" s="1395">
        <f t="shared" si="126"/>
        <v>86.299999999998178</v>
      </c>
      <c r="M1310" s="1395">
        <f t="shared" si="127"/>
        <v>86</v>
      </c>
      <c r="N1310" s="1395">
        <f t="shared" si="128"/>
        <v>8.6</v>
      </c>
      <c r="O1310" t="str">
        <f t="shared" si="129"/>
        <v/>
      </c>
    </row>
    <row r="1311" spans="9:15" x14ac:dyDescent="0.55000000000000004">
      <c r="I1311" s="1394">
        <f t="shared" si="130"/>
        <v>0</v>
      </c>
      <c r="J1311" s="1392">
        <f t="shared" si="125"/>
        <v>130.89999999999685</v>
      </c>
      <c r="K1311" s="1391">
        <f>(J1311*h01_MdeMgmt!$F$8)+1+$Q$126</f>
        <v>8.6358333333331494</v>
      </c>
      <c r="L1311" s="1395">
        <f t="shared" si="126"/>
        <v>86.358333333331501</v>
      </c>
      <c r="M1311" s="1395">
        <f t="shared" si="127"/>
        <v>86</v>
      </c>
      <c r="N1311" s="1395">
        <f t="shared" si="128"/>
        <v>8.6</v>
      </c>
      <c r="O1311" t="str">
        <f t="shared" si="129"/>
        <v/>
      </c>
    </row>
    <row r="1312" spans="9:15" x14ac:dyDescent="0.55000000000000004">
      <c r="I1312" s="1394">
        <f t="shared" si="130"/>
        <v>0</v>
      </c>
      <c r="J1312" s="1392">
        <f t="shared" si="125"/>
        <v>130.99999999999685</v>
      </c>
      <c r="K1312" s="1391">
        <f>(J1312*h01_MdeMgmt!$F$8)+1+$Q$126</f>
        <v>8.6416666666664828</v>
      </c>
      <c r="L1312" s="1395">
        <f t="shared" si="126"/>
        <v>86.416666666664824</v>
      </c>
      <c r="M1312" s="1395">
        <f t="shared" si="127"/>
        <v>86</v>
      </c>
      <c r="N1312" s="1395">
        <f t="shared" si="128"/>
        <v>8.6</v>
      </c>
      <c r="O1312" t="str">
        <f t="shared" si="129"/>
        <v/>
      </c>
    </row>
    <row r="1313" spans="9:15" x14ac:dyDescent="0.55000000000000004">
      <c r="I1313" s="1394">
        <f t="shared" si="130"/>
        <v>0</v>
      </c>
      <c r="J1313" s="1392">
        <f t="shared" si="125"/>
        <v>131.09999999999684</v>
      </c>
      <c r="K1313" s="1391">
        <f>(J1313*h01_MdeMgmt!$F$8)+1+$Q$126</f>
        <v>8.6474999999998161</v>
      </c>
      <c r="L1313" s="1395">
        <f t="shared" si="126"/>
        <v>86.474999999998161</v>
      </c>
      <c r="M1313" s="1395">
        <f t="shared" si="127"/>
        <v>86</v>
      </c>
      <c r="N1313" s="1395">
        <f t="shared" si="128"/>
        <v>8.6</v>
      </c>
      <c r="O1313" t="str">
        <f t="shared" si="129"/>
        <v/>
      </c>
    </row>
    <row r="1314" spans="9:15" x14ac:dyDescent="0.55000000000000004">
      <c r="I1314" s="1394">
        <f t="shared" si="130"/>
        <v>0</v>
      </c>
      <c r="J1314" s="1392">
        <f t="shared" si="125"/>
        <v>131.19999999999683</v>
      </c>
      <c r="K1314" s="1391">
        <f>(J1314*h01_MdeMgmt!$F$8)+1+$Q$126</f>
        <v>8.6533333333331477</v>
      </c>
      <c r="L1314" s="1395">
        <f t="shared" si="126"/>
        <v>86.533333333331484</v>
      </c>
      <c r="M1314" s="1395">
        <f t="shared" si="127"/>
        <v>86</v>
      </c>
      <c r="N1314" s="1395">
        <f t="shared" si="128"/>
        <v>8.6</v>
      </c>
      <c r="O1314" t="str">
        <f t="shared" si="129"/>
        <v/>
      </c>
    </row>
    <row r="1315" spans="9:15" x14ac:dyDescent="0.55000000000000004">
      <c r="I1315" s="1394">
        <f t="shared" si="130"/>
        <v>0</v>
      </c>
      <c r="J1315" s="1392">
        <f t="shared" si="125"/>
        <v>131.29999999999683</v>
      </c>
      <c r="K1315" s="1391">
        <f>(J1315*h01_MdeMgmt!$F$8)+1+$Q$126</f>
        <v>8.6591666666664828</v>
      </c>
      <c r="L1315" s="1395">
        <f t="shared" si="126"/>
        <v>86.591666666664821</v>
      </c>
      <c r="M1315" s="1395">
        <f t="shared" si="127"/>
        <v>86</v>
      </c>
      <c r="N1315" s="1395">
        <f t="shared" si="128"/>
        <v>8.6</v>
      </c>
      <c r="O1315" t="str">
        <f t="shared" si="129"/>
        <v/>
      </c>
    </row>
    <row r="1316" spans="9:15" x14ac:dyDescent="0.55000000000000004">
      <c r="I1316" s="1394">
        <f t="shared" si="130"/>
        <v>0</v>
      </c>
      <c r="J1316" s="1392">
        <f t="shared" si="125"/>
        <v>131.39999999999682</v>
      </c>
      <c r="K1316" s="1391">
        <f>(J1316*h01_MdeMgmt!$F$8)+1+$Q$126</f>
        <v>8.6649999999998144</v>
      </c>
      <c r="L1316" s="1395">
        <f t="shared" si="126"/>
        <v>86.649999999998144</v>
      </c>
      <c r="M1316" s="1395">
        <f t="shared" si="127"/>
        <v>86</v>
      </c>
      <c r="N1316" s="1395">
        <f t="shared" si="128"/>
        <v>8.6</v>
      </c>
      <c r="O1316" t="str">
        <f t="shared" si="129"/>
        <v/>
      </c>
    </row>
    <row r="1317" spans="9:15" x14ac:dyDescent="0.55000000000000004">
      <c r="I1317" s="1394">
        <f t="shared" si="130"/>
        <v>0</v>
      </c>
      <c r="J1317" s="1392">
        <f t="shared" si="125"/>
        <v>131.49999999999682</v>
      </c>
      <c r="K1317" s="1391">
        <f>(J1317*h01_MdeMgmt!$F$8)+1+$Q$126</f>
        <v>8.6708333333331478</v>
      </c>
      <c r="L1317" s="1395">
        <f t="shared" si="126"/>
        <v>86.708333333331481</v>
      </c>
      <c r="M1317" s="1395">
        <f t="shared" si="127"/>
        <v>86</v>
      </c>
      <c r="N1317" s="1395">
        <f t="shared" si="128"/>
        <v>8.6</v>
      </c>
      <c r="O1317" t="str">
        <f t="shared" si="129"/>
        <v/>
      </c>
    </row>
    <row r="1318" spans="9:15" x14ac:dyDescent="0.55000000000000004">
      <c r="I1318" s="1394">
        <f t="shared" si="130"/>
        <v>0</v>
      </c>
      <c r="J1318" s="1392">
        <f t="shared" si="125"/>
        <v>131.59999999999681</v>
      </c>
      <c r="K1318" s="1391">
        <f>(J1318*h01_MdeMgmt!$F$8)+1+$Q$126</f>
        <v>8.6766666666664811</v>
      </c>
      <c r="L1318" s="1395">
        <f t="shared" si="126"/>
        <v>86.766666666664804</v>
      </c>
      <c r="M1318" s="1395">
        <f t="shared" si="127"/>
        <v>86</v>
      </c>
      <c r="N1318" s="1395">
        <f t="shared" si="128"/>
        <v>8.6</v>
      </c>
      <c r="O1318" t="str">
        <f t="shared" si="129"/>
        <v/>
      </c>
    </row>
    <row r="1319" spans="9:15" x14ac:dyDescent="0.55000000000000004">
      <c r="I1319" s="1394">
        <f t="shared" si="130"/>
        <v>0</v>
      </c>
      <c r="J1319" s="1392">
        <f t="shared" si="125"/>
        <v>131.69999999999681</v>
      </c>
      <c r="K1319" s="1391">
        <f>(J1319*h01_MdeMgmt!$F$8)+1+$Q$126</f>
        <v>8.6824999999998127</v>
      </c>
      <c r="L1319" s="1395">
        <f t="shared" si="126"/>
        <v>86.824999999998127</v>
      </c>
      <c r="M1319" s="1395">
        <f t="shared" si="127"/>
        <v>86</v>
      </c>
      <c r="N1319" s="1395">
        <f t="shared" si="128"/>
        <v>8.6</v>
      </c>
      <c r="O1319" t="str">
        <f t="shared" si="129"/>
        <v/>
      </c>
    </row>
    <row r="1320" spans="9:15" x14ac:dyDescent="0.55000000000000004">
      <c r="I1320" s="1394">
        <f t="shared" si="130"/>
        <v>0</v>
      </c>
      <c r="J1320" s="1392">
        <f t="shared" si="125"/>
        <v>131.7999999999968</v>
      </c>
      <c r="K1320" s="1391">
        <f>(J1320*h01_MdeMgmt!$F$8)+1+$Q$126</f>
        <v>8.6883333333331478</v>
      </c>
      <c r="L1320" s="1395">
        <f t="shared" si="126"/>
        <v>86.883333333331478</v>
      </c>
      <c r="M1320" s="1395">
        <f t="shared" si="127"/>
        <v>86</v>
      </c>
      <c r="N1320" s="1395">
        <f t="shared" si="128"/>
        <v>8.6</v>
      </c>
      <c r="O1320" t="str">
        <f t="shared" si="129"/>
        <v/>
      </c>
    </row>
    <row r="1321" spans="9:15" x14ac:dyDescent="0.55000000000000004">
      <c r="I1321" s="1394">
        <f t="shared" si="130"/>
        <v>0</v>
      </c>
      <c r="J1321" s="1392">
        <f t="shared" si="125"/>
        <v>131.89999999999679</v>
      </c>
      <c r="K1321" s="1391">
        <f>(J1321*h01_MdeMgmt!$F$8)+1+$Q$126</f>
        <v>8.6941666666664794</v>
      </c>
      <c r="L1321" s="1395">
        <f t="shared" si="126"/>
        <v>86.941666666664787</v>
      </c>
      <c r="M1321" s="1395">
        <f t="shared" si="127"/>
        <v>86</v>
      </c>
      <c r="N1321" s="1395">
        <f t="shared" si="128"/>
        <v>8.6</v>
      </c>
      <c r="O1321" t="str">
        <f t="shared" si="129"/>
        <v/>
      </c>
    </row>
    <row r="1322" spans="9:15" x14ac:dyDescent="0.55000000000000004">
      <c r="I1322" s="1394">
        <f t="shared" si="130"/>
        <v>0</v>
      </c>
      <c r="J1322" s="1392">
        <f t="shared" ref="J1322:J1385" si="131">J1321+$J$3</f>
        <v>131.99999999999679</v>
      </c>
      <c r="K1322" s="1391">
        <f>(J1322*h01_MdeMgmt!$F$8)+1+$Q$126</f>
        <v>8.6999999999998128</v>
      </c>
      <c r="L1322" s="1395">
        <f t="shared" si="126"/>
        <v>86.999999999998124</v>
      </c>
      <c r="M1322" s="1395">
        <f t="shared" si="127"/>
        <v>86</v>
      </c>
      <c r="N1322" s="1395">
        <f t="shared" si="128"/>
        <v>8.6</v>
      </c>
      <c r="O1322" t="str">
        <f t="shared" si="129"/>
        <v/>
      </c>
    </row>
    <row r="1323" spans="9:15" x14ac:dyDescent="0.55000000000000004">
      <c r="I1323" s="1394">
        <f t="shared" si="130"/>
        <v>0</v>
      </c>
      <c r="J1323" s="1392">
        <f t="shared" si="131"/>
        <v>132.09999999999678</v>
      </c>
      <c r="K1323" s="1391">
        <f>(J1323*h01_MdeMgmt!$F$8)+1+$Q$126</f>
        <v>8.7058333333331461</v>
      </c>
      <c r="L1323" s="1395">
        <f t="shared" si="126"/>
        <v>87.058333333331461</v>
      </c>
      <c r="M1323" s="1395">
        <f t="shared" si="127"/>
        <v>87</v>
      </c>
      <c r="N1323" s="1395">
        <f t="shared" si="128"/>
        <v>8.6999999999999993</v>
      </c>
      <c r="O1323" t="str">
        <f t="shared" si="129"/>
        <v/>
      </c>
    </row>
    <row r="1324" spans="9:15" x14ac:dyDescent="0.55000000000000004">
      <c r="I1324" s="1394">
        <f t="shared" si="130"/>
        <v>0</v>
      </c>
      <c r="J1324" s="1392">
        <f t="shared" si="131"/>
        <v>132.19999999999678</v>
      </c>
      <c r="K1324" s="1391">
        <f>(J1324*h01_MdeMgmt!$F$8)+1+$Q$126</f>
        <v>8.7116666666664777</v>
      </c>
      <c r="L1324" s="1395">
        <f t="shared" si="126"/>
        <v>87.11666666666477</v>
      </c>
      <c r="M1324" s="1395">
        <f t="shared" si="127"/>
        <v>87</v>
      </c>
      <c r="N1324" s="1395">
        <f t="shared" si="128"/>
        <v>8.6999999999999993</v>
      </c>
      <c r="O1324" t="str">
        <f t="shared" si="129"/>
        <v/>
      </c>
    </row>
    <row r="1325" spans="9:15" x14ac:dyDescent="0.55000000000000004">
      <c r="I1325" s="1394">
        <f t="shared" si="130"/>
        <v>0</v>
      </c>
      <c r="J1325" s="1392">
        <f t="shared" si="131"/>
        <v>132.29999999999677</v>
      </c>
      <c r="K1325" s="1391">
        <f>(J1325*h01_MdeMgmt!$F$8)+1+$Q$126</f>
        <v>8.7174999999998128</v>
      </c>
      <c r="L1325" s="1395">
        <f t="shared" si="126"/>
        <v>87.174999999998136</v>
      </c>
      <c r="M1325" s="1395">
        <f t="shared" si="127"/>
        <v>87</v>
      </c>
      <c r="N1325" s="1395">
        <f t="shared" si="128"/>
        <v>8.6999999999999993</v>
      </c>
      <c r="O1325" t="str">
        <f t="shared" si="129"/>
        <v/>
      </c>
    </row>
    <row r="1326" spans="9:15" x14ac:dyDescent="0.55000000000000004">
      <c r="I1326" s="1394">
        <f t="shared" si="130"/>
        <v>0</v>
      </c>
      <c r="J1326" s="1392">
        <f t="shared" si="131"/>
        <v>132.39999999999677</v>
      </c>
      <c r="K1326" s="1391">
        <f>(J1326*h01_MdeMgmt!$F$8)+1+$Q$126</f>
        <v>8.7233333333331444</v>
      </c>
      <c r="L1326" s="1395">
        <f t="shared" si="126"/>
        <v>87.233333333331444</v>
      </c>
      <c r="M1326" s="1395">
        <f t="shared" si="127"/>
        <v>87</v>
      </c>
      <c r="N1326" s="1395">
        <f t="shared" si="128"/>
        <v>8.6999999999999993</v>
      </c>
      <c r="O1326" t="str">
        <f t="shared" si="129"/>
        <v/>
      </c>
    </row>
    <row r="1327" spans="9:15" x14ac:dyDescent="0.55000000000000004">
      <c r="I1327" s="1394">
        <f t="shared" si="130"/>
        <v>0</v>
      </c>
      <c r="J1327" s="1392">
        <f t="shared" si="131"/>
        <v>132.49999999999676</v>
      </c>
      <c r="K1327" s="1391">
        <f>(J1327*h01_MdeMgmt!$F$8)+1+$Q$126</f>
        <v>8.7291666666664778</v>
      </c>
      <c r="L1327" s="1395">
        <f t="shared" si="126"/>
        <v>87.291666666664781</v>
      </c>
      <c r="M1327" s="1395">
        <f t="shared" si="127"/>
        <v>87</v>
      </c>
      <c r="N1327" s="1395">
        <f t="shared" si="128"/>
        <v>8.6999999999999993</v>
      </c>
      <c r="O1327" t="str">
        <f t="shared" si="129"/>
        <v/>
      </c>
    </row>
    <row r="1328" spans="9:15" x14ac:dyDescent="0.55000000000000004">
      <c r="I1328" s="1394">
        <f t="shared" si="130"/>
        <v>0</v>
      </c>
      <c r="J1328" s="1392">
        <f t="shared" si="131"/>
        <v>132.59999999999675</v>
      </c>
      <c r="K1328" s="1391">
        <f>(J1328*h01_MdeMgmt!$F$8)+1+$Q$126</f>
        <v>8.7349999999998111</v>
      </c>
      <c r="L1328" s="1395">
        <f t="shared" si="126"/>
        <v>87.349999999998118</v>
      </c>
      <c r="M1328" s="1395">
        <f t="shared" si="127"/>
        <v>87</v>
      </c>
      <c r="N1328" s="1395">
        <f t="shared" si="128"/>
        <v>8.6999999999999993</v>
      </c>
      <c r="O1328" t="str">
        <f t="shared" si="129"/>
        <v/>
      </c>
    </row>
    <row r="1329" spans="9:15" x14ac:dyDescent="0.55000000000000004">
      <c r="I1329" s="1394">
        <f t="shared" si="130"/>
        <v>0</v>
      </c>
      <c r="J1329" s="1392">
        <f t="shared" si="131"/>
        <v>132.69999999999675</v>
      </c>
      <c r="K1329" s="1391">
        <f>(J1329*h01_MdeMgmt!$F$8)+1+$Q$126</f>
        <v>8.7408333333331427</v>
      </c>
      <c r="L1329" s="1395">
        <f t="shared" si="126"/>
        <v>87.408333333331427</v>
      </c>
      <c r="M1329" s="1395">
        <f t="shared" si="127"/>
        <v>87</v>
      </c>
      <c r="N1329" s="1395">
        <f t="shared" si="128"/>
        <v>8.6999999999999993</v>
      </c>
      <c r="O1329" t="str">
        <f t="shared" si="129"/>
        <v/>
      </c>
    </row>
    <row r="1330" spans="9:15" x14ac:dyDescent="0.55000000000000004">
      <c r="I1330" s="1394">
        <f t="shared" si="130"/>
        <v>0</v>
      </c>
      <c r="J1330" s="1392">
        <f t="shared" si="131"/>
        <v>132.79999999999674</v>
      </c>
      <c r="K1330" s="1391">
        <f>(J1330*h01_MdeMgmt!$F$8)+1+$Q$126</f>
        <v>8.7466666666664779</v>
      </c>
      <c r="L1330" s="1395">
        <f t="shared" si="126"/>
        <v>87.466666666664779</v>
      </c>
      <c r="M1330" s="1395">
        <f t="shared" si="127"/>
        <v>87</v>
      </c>
      <c r="N1330" s="1395">
        <f t="shared" si="128"/>
        <v>8.6999999999999993</v>
      </c>
      <c r="O1330" t="str">
        <f t="shared" si="129"/>
        <v/>
      </c>
    </row>
    <row r="1331" spans="9:15" x14ac:dyDescent="0.55000000000000004">
      <c r="I1331" s="1394">
        <f t="shared" si="130"/>
        <v>0</v>
      </c>
      <c r="J1331" s="1392">
        <f t="shared" si="131"/>
        <v>132.89999999999674</v>
      </c>
      <c r="K1331" s="1391">
        <f>(J1331*h01_MdeMgmt!$F$8)+1+$Q$126</f>
        <v>8.7524999999998094</v>
      </c>
      <c r="L1331" s="1395">
        <f t="shared" si="126"/>
        <v>87.524999999998101</v>
      </c>
      <c r="M1331" s="1395">
        <f t="shared" si="127"/>
        <v>87</v>
      </c>
      <c r="N1331" s="1395">
        <f t="shared" si="128"/>
        <v>8.6999999999999993</v>
      </c>
      <c r="O1331" t="str">
        <f t="shared" si="129"/>
        <v/>
      </c>
    </row>
    <row r="1332" spans="9:15" x14ac:dyDescent="0.55000000000000004">
      <c r="I1332" s="1394">
        <f t="shared" si="130"/>
        <v>0</v>
      </c>
      <c r="J1332" s="1392">
        <f t="shared" si="131"/>
        <v>132.99999999999673</v>
      </c>
      <c r="K1332" s="1391">
        <f>(J1332*h01_MdeMgmt!$F$8)+1+$Q$126</f>
        <v>8.7583333333331428</v>
      </c>
      <c r="L1332" s="1395">
        <f t="shared" si="126"/>
        <v>87.583333333331424</v>
      </c>
      <c r="M1332" s="1395">
        <f t="shared" si="127"/>
        <v>87</v>
      </c>
      <c r="N1332" s="1395">
        <f t="shared" si="128"/>
        <v>8.6999999999999993</v>
      </c>
      <c r="O1332" t="str">
        <f t="shared" si="129"/>
        <v/>
      </c>
    </row>
    <row r="1333" spans="9:15" x14ac:dyDescent="0.55000000000000004">
      <c r="I1333" s="1394">
        <f t="shared" si="130"/>
        <v>0</v>
      </c>
      <c r="J1333" s="1392">
        <f t="shared" si="131"/>
        <v>133.09999999999673</v>
      </c>
      <c r="K1333" s="1391">
        <f>(J1333*h01_MdeMgmt!$F$8)+1+$Q$126</f>
        <v>8.7641666666664761</v>
      </c>
      <c r="L1333" s="1395">
        <f t="shared" si="126"/>
        <v>87.641666666664761</v>
      </c>
      <c r="M1333" s="1395">
        <f t="shared" si="127"/>
        <v>87</v>
      </c>
      <c r="N1333" s="1395">
        <f t="shared" si="128"/>
        <v>8.6999999999999993</v>
      </c>
      <c r="O1333" t="str">
        <f t="shared" si="129"/>
        <v/>
      </c>
    </row>
    <row r="1334" spans="9:15" x14ac:dyDescent="0.55000000000000004">
      <c r="I1334" s="1394">
        <f t="shared" si="130"/>
        <v>0</v>
      </c>
      <c r="J1334" s="1392">
        <f t="shared" si="131"/>
        <v>133.19999999999672</v>
      </c>
      <c r="K1334" s="1391">
        <f>(J1334*h01_MdeMgmt!$F$8)+1+$Q$126</f>
        <v>8.7699999999998077</v>
      </c>
      <c r="L1334" s="1395">
        <f t="shared" si="126"/>
        <v>87.699999999998084</v>
      </c>
      <c r="M1334" s="1395">
        <f t="shared" si="127"/>
        <v>87</v>
      </c>
      <c r="N1334" s="1395">
        <f t="shared" si="128"/>
        <v>8.6999999999999993</v>
      </c>
      <c r="O1334" t="str">
        <f t="shared" si="129"/>
        <v/>
      </c>
    </row>
    <row r="1335" spans="9:15" x14ac:dyDescent="0.55000000000000004">
      <c r="I1335" s="1394">
        <f t="shared" si="130"/>
        <v>0</v>
      </c>
      <c r="J1335" s="1392">
        <f t="shared" si="131"/>
        <v>133.29999999999671</v>
      </c>
      <c r="K1335" s="1391">
        <f>(J1335*h01_MdeMgmt!$F$8)+1+$Q$126</f>
        <v>8.7758333333331429</v>
      </c>
      <c r="L1335" s="1395">
        <f t="shared" si="126"/>
        <v>87.758333333331421</v>
      </c>
      <c r="M1335" s="1395">
        <f t="shared" si="127"/>
        <v>87</v>
      </c>
      <c r="N1335" s="1395">
        <f t="shared" si="128"/>
        <v>8.6999999999999993</v>
      </c>
      <c r="O1335" t="str">
        <f t="shared" si="129"/>
        <v/>
      </c>
    </row>
    <row r="1336" spans="9:15" x14ac:dyDescent="0.55000000000000004">
      <c r="I1336" s="1394">
        <f t="shared" si="130"/>
        <v>0</v>
      </c>
      <c r="J1336" s="1392">
        <f t="shared" si="131"/>
        <v>133.39999999999671</v>
      </c>
      <c r="K1336" s="1391">
        <f>(J1336*h01_MdeMgmt!$F$8)+1+$Q$126</f>
        <v>8.7816666666664744</v>
      </c>
      <c r="L1336" s="1395">
        <f t="shared" si="126"/>
        <v>87.816666666664744</v>
      </c>
      <c r="M1336" s="1395">
        <f t="shared" si="127"/>
        <v>87</v>
      </c>
      <c r="N1336" s="1395">
        <f t="shared" si="128"/>
        <v>8.6999999999999993</v>
      </c>
      <c r="O1336" t="str">
        <f t="shared" si="129"/>
        <v/>
      </c>
    </row>
    <row r="1337" spans="9:15" x14ac:dyDescent="0.55000000000000004">
      <c r="I1337" s="1394">
        <f t="shared" si="130"/>
        <v>0</v>
      </c>
      <c r="J1337" s="1392">
        <f t="shared" si="131"/>
        <v>133.4999999999967</v>
      </c>
      <c r="K1337" s="1391">
        <f>(J1337*h01_MdeMgmt!$F$8)+1+$Q$126</f>
        <v>8.7874999999998078</v>
      </c>
      <c r="L1337" s="1395">
        <f t="shared" si="126"/>
        <v>87.874999999998082</v>
      </c>
      <c r="M1337" s="1395">
        <f t="shared" si="127"/>
        <v>87</v>
      </c>
      <c r="N1337" s="1395">
        <f t="shared" si="128"/>
        <v>8.6999999999999993</v>
      </c>
      <c r="O1337" t="str">
        <f t="shared" si="129"/>
        <v/>
      </c>
    </row>
    <row r="1338" spans="9:15" x14ac:dyDescent="0.55000000000000004">
      <c r="I1338" s="1394">
        <f t="shared" si="130"/>
        <v>0</v>
      </c>
      <c r="J1338" s="1392">
        <f t="shared" si="131"/>
        <v>133.5999999999967</v>
      </c>
      <c r="K1338" s="1391">
        <f>(J1338*h01_MdeMgmt!$F$8)+1+$Q$126</f>
        <v>8.7933333333331412</v>
      </c>
      <c r="L1338" s="1395">
        <f t="shared" si="126"/>
        <v>87.933333333331404</v>
      </c>
      <c r="M1338" s="1395">
        <f t="shared" si="127"/>
        <v>87</v>
      </c>
      <c r="N1338" s="1395">
        <f t="shared" si="128"/>
        <v>8.6999999999999993</v>
      </c>
      <c r="O1338" t="str">
        <f t="shared" si="129"/>
        <v/>
      </c>
    </row>
    <row r="1339" spans="9:15" x14ac:dyDescent="0.55000000000000004">
      <c r="I1339" s="1394">
        <f t="shared" si="130"/>
        <v>0</v>
      </c>
      <c r="J1339" s="1392">
        <f t="shared" si="131"/>
        <v>133.69999999999669</v>
      </c>
      <c r="K1339" s="1391">
        <f>(J1339*h01_MdeMgmt!$F$8)+1+$Q$126</f>
        <v>8.7991666666664727</v>
      </c>
      <c r="L1339" s="1395">
        <f t="shared" si="126"/>
        <v>87.991666666664727</v>
      </c>
      <c r="M1339" s="1395">
        <f t="shared" si="127"/>
        <v>87</v>
      </c>
      <c r="N1339" s="1395">
        <f t="shared" si="128"/>
        <v>8.6999999999999993</v>
      </c>
      <c r="O1339" t="str">
        <f t="shared" si="129"/>
        <v/>
      </c>
    </row>
    <row r="1340" spans="9:15" x14ac:dyDescent="0.55000000000000004">
      <c r="I1340" s="1394">
        <f t="shared" si="130"/>
        <v>0</v>
      </c>
      <c r="J1340" s="1392">
        <f t="shared" si="131"/>
        <v>133.79999999999669</v>
      </c>
      <c r="K1340" s="1391">
        <f>(J1340*h01_MdeMgmt!$F$8)+1+$Q$126</f>
        <v>8.8049999999998079</v>
      </c>
      <c r="L1340" s="1395">
        <f t="shared" si="126"/>
        <v>88.049999999998079</v>
      </c>
      <c r="M1340" s="1395">
        <f t="shared" si="127"/>
        <v>88</v>
      </c>
      <c r="N1340" s="1395">
        <f t="shared" si="128"/>
        <v>8.8000000000000007</v>
      </c>
      <c r="O1340" t="str">
        <f t="shared" si="129"/>
        <v/>
      </c>
    </row>
    <row r="1341" spans="9:15" x14ac:dyDescent="0.55000000000000004">
      <c r="I1341" s="1394">
        <f t="shared" si="130"/>
        <v>0</v>
      </c>
      <c r="J1341" s="1392">
        <f t="shared" si="131"/>
        <v>133.89999999999668</v>
      </c>
      <c r="K1341" s="1391">
        <f>(J1341*h01_MdeMgmt!$F$8)+1+$Q$126</f>
        <v>8.8108333333331394</v>
      </c>
      <c r="L1341" s="1395">
        <f t="shared" si="126"/>
        <v>88.108333333331387</v>
      </c>
      <c r="M1341" s="1395">
        <f t="shared" si="127"/>
        <v>88</v>
      </c>
      <c r="N1341" s="1395">
        <f t="shared" si="128"/>
        <v>8.8000000000000007</v>
      </c>
      <c r="O1341" t="str">
        <f t="shared" si="129"/>
        <v/>
      </c>
    </row>
    <row r="1342" spans="9:15" x14ac:dyDescent="0.55000000000000004">
      <c r="I1342" s="1394">
        <f t="shared" si="130"/>
        <v>0</v>
      </c>
      <c r="J1342" s="1392">
        <f t="shared" si="131"/>
        <v>133.99999999999667</v>
      </c>
      <c r="K1342" s="1391">
        <f>(J1342*h01_MdeMgmt!$F$8)+1+$Q$126</f>
        <v>8.8166666666664728</v>
      </c>
      <c r="L1342" s="1395">
        <f t="shared" si="126"/>
        <v>88.166666666664725</v>
      </c>
      <c r="M1342" s="1395">
        <f t="shared" si="127"/>
        <v>88</v>
      </c>
      <c r="N1342" s="1395">
        <f t="shared" si="128"/>
        <v>8.8000000000000007</v>
      </c>
      <c r="O1342" t="str">
        <f t="shared" si="129"/>
        <v/>
      </c>
    </row>
    <row r="1343" spans="9:15" x14ac:dyDescent="0.55000000000000004">
      <c r="I1343" s="1394">
        <f t="shared" si="130"/>
        <v>0</v>
      </c>
      <c r="J1343" s="1392">
        <f t="shared" si="131"/>
        <v>134.09999999999667</v>
      </c>
      <c r="K1343" s="1391">
        <f>(J1343*h01_MdeMgmt!$F$8)+1+$Q$126</f>
        <v>8.8224999999998062</v>
      </c>
      <c r="L1343" s="1395">
        <f t="shared" si="126"/>
        <v>88.224999999998062</v>
      </c>
      <c r="M1343" s="1395">
        <f t="shared" si="127"/>
        <v>88</v>
      </c>
      <c r="N1343" s="1395">
        <f t="shared" si="128"/>
        <v>8.8000000000000007</v>
      </c>
      <c r="O1343" t="str">
        <f t="shared" si="129"/>
        <v/>
      </c>
    </row>
    <row r="1344" spans="9:15" x14ac:dyDescent="0.55000000000000004">
      <c r="I1344" s="1394">
        <f t="shared" si="130"/>
        <v>0</v>
      </c>
      <c r="J1344" s="1392">
        <f t="shared" si="131"/>
        <v>134.19999999999666</v>
      </c>
      <c r="K1344" s="1391">
        <f>(J1344*h01_MdeMgmt!$F$8)+1+$Q$126</f>
        <v>8.8283333333331377</v>
      </c>
      <c r="L1344" s="1395">
        <f t="shared" si="126"/>
        <v>88.28333333333137</v>
      </c>
      <c r="M1344" s="1395">
        <f t="shared" si="127"/>
        <v>88</v>
      </c>
      <c r="N1344" s="1395">
        <f t="shared" si="128"/>
        <v>8.8000000000000007</v>
      </c>
      <c r="O1344" t="str">
        <f t="shared" si="129"/>
        <v/>
      </c>
    </row>
    <row r="1345" spans="9:15" x14ac:dyDescent="0.55000000000000004">
      <c r="I1345" s="1394">
        <f t="shared" si="130"/>
        <v>0</v>
      </c>
      <c r="J1345" s="1392">
        <f t="shared" si="131"/>
        <v>134.29999999999666</v>
      </c>
      <c r="K1345" s="1391">
        <f>(J1345*h01_MdeMgmt!$F$8)+1+$Q$126</f>
        <v>8.8341666666664729</v>
      </c>
      <c r="L1345" s="1395">
        <f t="shared" si="126"/>
        <v>88.341666666664736</v>
      </c>
      <c r="M1345" s="1395">
        <f t="shared" si="127"/>
        <v>88</v>
      </c>
      <c r="N1345" s="1395">
        <f t="shared" si="128"/>
        <v>8.8000000000000007</v>
      </c>
      <c r="O1345" t="str">
        <f t="shared" si="129"/>
        <v/>
      </c>
    </row>
    <row r="1346" spans="9:15" x14ac:dyDescent="0.55000000000000004">
      <c r="I1346" s="1394">
        <f t="shared" si="130"/>
        <v>0</v>
      </c>
      <c r="J1346" s="1392">
        <f t="shared" si="131"/>
        <v>134.39999999999665</v>
      </c>
      <c r="K1346" s="1391">
        <f>(J1346*h01_MdeMgmt!$F$8)+1+$Q$126</f>
        <v>8.8399999999998045</v>
      </c>
      <c r="L1346" s="1395">
        <f t="shared" si="126"/>
        <v>88.399999999998045</v>
      </c>
      <c r="M1346" s="1395">
        <f t="shared" si="127"/>
        <v>88</v>
      </c>
      <c r="N1346" s="1395">
        <f t="shared" si="128"/>
        <v>8.8000000000000007</v>
      </c>
      <c r="O1346" t="str">
        <f t="shared" si="129"/>
        <v/>
      </c>
    </row>
    <row r="1347" spans="9:15" x14ac:dyDescent="0.55000000000000004">
      <c r="I1347" s="1394">
        <f t="shared" si="130"/>
        <v>0</v>
      </c>
      <c r="J1347" s="1392">
        <f t="shared" si="131"/>
        <v>134.49999999999665</v>
      </c>
      <c r="K1347" s="1391">
        <f>(J1347*h01_MdeMgmt!$F$8)+1+$Q$126</f>
        <v>8.8458333333331378</v>
      </c>
      <c r="L1347" s="1395">
        <f t="shared" ref="L1347:L1410" si="132">K1347*10</f>
        <v>88.458333333331382</v>
      </c>
      <c r="M1347" s="1395">
        <f t="shared" ref="M1347:M1410" si="133">INT(L1347)</f>
        <v>88</v>
      </c>
      <c r="N1347" s="1395">
        <f t="shared" ref="N1347:N1410" si="134">M1347/10</f>
        <v>8.8000000000000007</v>
      </c>
      <c r="O1347" t="str">
        <f t="shared" ref="O1347:O1410" si="135">IF(INT(N1347)=N1347,N1347,"")</f>
        <v/>
      </c>
    </row>
    <row r="1348" spans="9:15" x14ac:dyDescent="0.55000000000000004">
      <c r="I1348" s="1394">
        <f t="shared" ref="I1348:I1411" si="136">INT(H1348)</f>
        <v>0</v>
      </c>
      <c r="J1348" s="1392">
        <f t="shared" si="131"/>
        <v>134.59999999999664</v>
      </c>
      <c r="K1348" s="1391">
        <f>(J1348*h01_MdeMgmt!$F$8)+1+$Q$126</f>
        <v>8.8516666666664712</v>
      </c>
      <c r="L1348" s="1395">
        <f t="shared" si="132"/>
        <v>88.516666666664719</v>
      </c>
      <c r="M1348" s="1395">
        <f t="shared" si="133"/>
        <v>88</v>
      </c>
      <c r="N1348" s="1395">
        <f t="shared" si="134"/>
        <v>8.8000000000000007</v>
      </c>
      <c r="O1348" t="str">
        <f t="shared" si="135"/>
        <v/>
      </c>
    </row>
    <row r="1349" spans="9:15" x14ac:dyDescent="0.55000000000000004">
      <c r="I1349" s="1394">
        <f t="shared" si="136"/>
        <v>0</v>
      </c>
      <c r="J1349" s="1392">
        <f t="shared" si="131"/>
        <v>134.69999999999663</v>
      </c>
      <c r="K1349" s="1391">
        <f>(J1349*h01_MdeMgmt!$F$8)+1+$Q$126</f>
        <v>8.8574999999998028</v>
      </c>
      <c r="L1349" s="1395">
        <f t="shared" si="132"/>
        <v>88.574999999998028</v>
      </c>
      <c r="M1349" s="1395">
        <f t="shared" si="133"/>
        <v>88</v>
      </c>
      <c r="N1349" s="1395">
        <f t="shared" si="134"/>
        <v>8.8000000000000007</v>
      </c>
      <c r="O1349" t="str">
        <f t="shared" si="135"/>
        <v/>
      </c>
    </row>
    <row r="1350" spans="9:15" x14ac:dyDescent="0.55000000000000004">
      <c r="I1350" s="1394">
        <f t="shared" si="136"/>
        <v>0</v>
      </c>
      <c r="J1350" s="1392">
        <f t="shared" si="131"/>
        <v>134.79999999999663</v>
      </c>
      <c r="K1350" s="1391">
        <f>(J1350*h01_MdeMgmt!$F$8)+1+$Q$126</f>
        <v>8.8633333333331379</v>
      </c>
      <c r="L1350" s="1395">
        <f t="shared" si="132"/>
        <v>88.633333333331379</v>
      </c>
      <c r="M1350" s="1395">
        <f t="shared" si="133"/>
        <v>88</v>
      </c>
      <c r="N1350" s="1395">
        <f t="shared" si="134"/>
        <v>8.8000000000000007</v>
      </c>
      <c r="O1350" t="str">
        <f t="shared" si="135"/>
        <v/>
      </c>
    </row>
    <row r="1351" spans="9:15" x14ac:dyDescent="0.55000000000000004">
      <c r="I1351" s="1394">
        <f t="shared" si="136"/>
        <v>0</v>
      </c>
      <c r="J1351" s="1392">
        <f t="shared" si="131"/>
        <v>134.89999999999662</v>
      </c>
      <c r="K1351" s="1391">
        <f>(J1351*h01_MdeMgmt!$F$8)+1+$Q$126</f>
        <v>8.8691666666664695</v>
      </c>
      <c r="L1351" s="1395">
        <f t="shared" si="132"/>
        <v>88.691666666664702</v>
      </c>
      <c r="M1351" s="1395">
        <f t="shared" si="133"/>
        <v>88</v>
      </c>
      <c r="N1351" s="1395">
        <f t="shared" si="134"/>
        <v>8.8000000000000007</v>
      </c>
      <c r="O1351" t="str">
        <f t="shared" si="135"/>
        <v/>
      </c>
    </row>
    <row r="1352" spans="9:15" x14ac:dyDescent="0.55000000000000004">
      <c r="I1352" s="1394">
        <f t="shared" si="136"/>
        <v>0</v>
      </c>
      <c r="J1352" s="1392">
        <f t="shared" si="131"/>
        <v>134.99999999999662</v>
      </c>
      <c r="K1352" s="1391">
        <f>(J1352*h01_MdeMgmt!$F$8)+1+$Q$126</f>
        <v>8.8749999999998028</v>
      </c>
      <c r="L1352" s="1395">
        <f t="shared" si="132"/>
        <v>88.749999999998025</v>
      </c>
      <c r="M1352" s="1395">
        <f t="shared" si="133"/>
        <v>88</v>
      </c>
      <c r="N1352" s="1395">
        <f t="shared" si="134"/>
        <v>8.8000000000000007</v>
      </c>
      <c r="O1352" t="str">
        <f t="shared" si="135"/>
        <v/>
      </c>
    </row>
    <row r="1353" spans="9:15" x14ac:dyDescent="0.55000000000000004">
      <c r="I1353" s="1394">
        <f t="shared" si="136"/>
        <v>0</v>
      </c>
      <c r="J1353" s="1392">
        <f t="shared" si="131"/>
        <v>135.09999999999661</v>
      </c>
      <c r="K1353" s="1391">
        <f>(J1353*h01_MdeMgmt!$F$8)+1+$Q$126</f>
        <v>8.8808333333331362</v>
      </c>
      <c r="L1353" s="1395">
        <f t="shared" si="132"/>
        <v>88.808333333331362</v>
      </c>
      <c r="M1353" s="1395">
        <f t="shared" si="133"/>
        <v>88</v>
      </c>
      <c r="N1353" s="1395">
        <f t="shared" si="134"/>
        <v>8.8000000000000007</v>
      </c>
      <c r="O1353" t="str">
        <f t="shared" si="135"/>
        <v/>
      </c>
    </row>
    <row r="1354" spans="9:15" x14ac:dyDescent="0.55000000000000004">
      <c r="I1354" s="1394">
        <f t="shared" si="136"/>
        <v>0</v>
      </c>
      <c r="J1354" s="1392">
        <f t="shared" si="131"/>
        <v>135.19999999999661</v>
      </c>
      <c r="K1354" s="1391">
        <f>(J1354*h01_MdeMgmt!$F$8)+1+$Q$126</f>
        <v>8.8866666666664678</v>
      </c>
      <c r="L1354" s="1395">
        <f t="shared" si="132"/>
        <v>88.866666666664685</v>
      </c>
      <c r="M1354" s="1395">
        <f t="shared" si="133"/>
        <v>88</v>
      </c>
      <c r="N1354" s="1395">
        <f t="shared" si="134"/>
        <v>8.8000000000000007</v>
      </c>
      <c r="O1354" t="str">
        <f t="shared" si="135"/>
        <v/>
      </c>
    </row>
    <row r="1355" spans="9:15" x14ac:dyDescent="0.55000000000000004">
      <c r="I1355" s="1394">
        <f t="shared" si="136"/>
        <v>0</v>
      </c>
      <c r="J1355" s="1392">
        <f t="shared" si="131"/>
        <v>135.2999999999966</v>
      </c>
      <c r="K1355" s="1391">
        <f>(J1355*h01_MdeMgmt!$F$8)+1+$Q$126</f>
        <v>8.8924999999998029</v>
      </c>
      <c r="L1355" s="1395">
        <f t="shared" si="132"/>
        <v>88.924999999998022</v>
      </c>
      <c r="M1355" s="1395">
        <f t="shared" si="133"/>
        <v>88</v>
      </c>
      <c r="N1355" s="1395">
        <f t="shared" si="134"/>
        <v>8.8000000000000007</v>
      </c>
      <c r="O1355" t="str">
        <f t="shared" si="135"/>
        <v/>
      </c>
    </row>
    <row r="1356" spans="9:15" x14ac:dyDescent="0.55000000000000004">
      <c r="I1356" s="1394">
        <f t="shared" si="136"/>
        <v>0</v>
      </c>
      <c r="J1356" s="1392">
        <f t="shared" si="131"/>
        <v>135.3999999999966</v>
      </c>
      <c r="K1356" s="1391">
        <f>(J1356*h01_MdeMgmt!$F$8)+1+$Q$126</f>
        <v>8.8983333333331345</v>
      </c>
      <c r="L1356" s="1395">
        <f t="shared" si="132"/>
        <v>88.983333333331345</v>
      </c>
      <c r="M1356" s="1395">
        <f t="shared" si="133"/>
        <v>88</v>
      </c>
      <c r="N1356" s="1395">
        <f t="shared" si="134"/>
        <v>8.8000000000000007</v>
      </c>
      <c r="O1356" t="str">
        <f t="shared" si="135"/>
        <v/>
      </c>
    </row>
    <row r="1357" spans="9:15" x14ac:dyDescent="0.55000000000000004">
      <c r="I1357" s="1394">
        <f t="shared" si="136"/>
        <v>0</v>
      </c>
      <c r="J1357" s="1392">
        <f t="shared" si="131"/>
        <v>135.49999999999659</v>
      </c>
      <c r="K1357" s="1391">
        <f>(J1357*h01_MdeMgmt!$F$8)+1+$Q$126</f>
        <v>8.9041666666664678</v>
      </c>
      <c r="L1357" s="1395">
        <f t="shared" si="132"/>
        <v>89.041666666664682</v>
      </c>
      <c r="M1357" s="1395">
        <f t="shared" si="133"/>
        <v>89</v>
      </c>
      <c r="N1357" s="1395">
        <f t="shared" si="134"/>
        <v>8.9</v>
      </c>
      <c r="O1357" t="str">
        <f t="shared" si="135"/>
        <v/>
      </c>
    </row>
    <row r="1358" spans="9:15" x14ac:dyDescent="0.55000000000000004">
      <c r="I1358" s="1394">
        <f t="shared" si="136"/>
        <v>0</v>
      </c>
      <c r="J1358" s="1392">
        <f t="shared" si="131"/>
        <v>135.59999999999658</v>
      </c>
      <c r="K1358" s="1391">
        <f>(J1358*h01_MdeMgmt!$F$8)+1+$Q$126</f>
        <v>8.9099999999998012</v>
      </c>
      <c r="L1358" s="1395">
        <f t="shared" si="132"/>
        <v>89.099999999998005</v>
      </c>
      <c r="M1358" s="1395">
        <f t="shared" si="133"/>
        <v>89</v>
      </c>
      <c r="N1358" s="1395">
        <f t="shared" si="134"/>
        <v>8.9</v>
      </c>
      <c r="O1358" t="str">
        <f t="shared" si="135"/>
        <v/>
      </c>
    </row>
    <row r="1359" spans="9:15" x14ac:dyDescent="0.55000000000000004">
      <c r="I1359" s="1394">
        <f t="shared" si="136"/>
        <v>0</v>
      </c>
      <c r="J1359" s="1392">
        <f t="shared" si="131"/>
        <v>135.69999999999658</v>
      </c>
      <c r="K1359" s="1391">
        <f>(J1359*h01_MdeMgmt!$F$8)+1+$Q$126</f>
        <v>8.9158333333331328</v>
      </c>
      <c r="L1359" s="1395">
        <f t="shared" si="132"/>
        <v>89.158333333331328</v>
      </c>
      <c r="M1359" s="1395">
        <f t="shared" si="133"/>
        <v>89</v>
      </c>
      <c r="N1359" s="1395">
        <f t="shared" si="134"/>
        <v>8.9</v>
      </c>
      <c r="O1359" t="str">
        <f t="shared" si="135"/>
        <v/>
      </c>
    </row>
    <row r="1360" spans="9:15" x14ac:dyDescent="0.55000000000000004">
      <c r="I1360" s="1394">
        <f t="shared" si="136"/>
        <v>0</v>
      </c>
      <c r="J1360" s="1392">
        <f t="shared" si="131"/>
        <v>135.79999999999657</v>
      </c>
      <c r="K1360" s="1391">
        <f>(J1360*h01_MdeMgmt!$F$8)+1+$Q$126</f>
        <v>8.9216666666664679</v>
      </c>
      <c r="L1360" s="1395">
        <f t="shared" si="132"/>
        <v>89.216666666664679</v>
      </c>
      <c r="M1360" s="1395">
        <f t="shared" si="133"/>
        <v>89</v>
      </c>
      <c r="N1360" s="1395">
        <f t="shared" si="134"/>
        <v>8.9</v>
      </c>
      <c r="O1360" t="str">
        <f t="shared" si="135"/>
        <v/>
      </c>
    </row>
    <row r="1361" spans="9:15" x14ac:dyDescent="0.55000000000000004">
      <c r="I1361" s="1394">
        <f t="shared" si="136"/>
        <v>0</v>
      </c>
      <c r="J1361" s="1392">
        <f t="shared" si="131"/>
        <v>135.89999999999657</v>
      </c>
      <c r="K1361" s="1391">
        <f>(J1361*h01_MdeMgmt!$F$8)+1+$Q$126</f>
        <v>8.9274999999997995</v>
      </c>
      <c r="L1361" s="1395">
        <f t="shared" si="132"/>
        <v>89.274999999997988</v>
      </c>
      <c r="M1361" s="1395">
        <f t="shared" si="133"/>
        <v>89</v>
      </c>
      <c r="N1361" s="1395">
        <f t="shared" si="134"/>
        <v>8.9</v>
      </c>
      <c r="O1361" t="str">
        <f t="shared" si="135"/>
        <v/>
      </c>
    </row>
    <row r="1362" spans="9:15" x14ac:dyDescent="0.55000000000000004">
      <c r="I1362" s="1394">
        <f t="shared" si="136"/>
        <v>0</v>
      </c>
      <c r="J1362" s="1392">
        <f t="shared" si="131"/>
        <v>135.99999999999656</v>
      </c>
      <c r="K1362" s="1391">
        <f>(J1362*h01_MdeMgmt!$F$8)+1+$Q$126</f>
        <v>8.9333333333331328</v>
      </c>
      <c r="L1362" s="1395">
        <f t="shared" si="132"/>
        <v>89.333333333331325</v>
      </c>
      <c r="M1362" s="1395">
        <f t="shared" si="133"/>
        <v>89</v>
      </c>
      <c r="N1362" s="1395">
        <f t="shared" si="134"/>
        <v>8.9</v>
      </c>
      <c r="O1362" t="str">
        <f t="shared" si="135"/>
        <v/>
      </c>
    </row>
    <row r="1363" spans="9:15" x14ac:dyDescent="0.55000000000000004">
      <c r="I1363" s="1394">
        <f t="shared" si="136"/>
        <v>0</v>
      </c>
      <c r="J1363" s="1392">
        <f t="shared" si="131"/>
        <v>136.09999999999656</v>
      </c>
      <c r="K1363" s="1391">
        <f>(J1363*h01_MdeMgmt!$F$8)+1+$Q$126</f>
        <v>8.9391666666664662</v>
      </c>
      <c r="L1363" s="1395">
        <f t="shared" si="132"/>
        <v>89.391666666664662</v>
      </c>
      <c r="M1363" s="1395">
        <f t="shared" si="133"/>
        <v>89</v>
      </c>
      <c r="N1363" s="1395">
        <f t="shared" si="134"/>
        <v>8.9</v>
      </c>
      <c r="O1363" t="str">
        <f t="shared" si="135"/>
        <v/>
      </c>
    </row>
    <row r="1364" spans="9:15" x14ac:dyDescent="0.55000000000000004">
      <c r="I1364" s="1394">
        <f t="shared" si="136"/>
        <v>0</v>
      </c>
      <c r="J1364" s="1392">
        <f t="shared" si="131"/>
        <v>136.19999999999655</v>
      </c>
      <c r="K1364" s="1391">
        <f>(J1364*h01_MdeMgmt!$F$8)+1+$Q$126</f>
        <v>8.9449999999997978</v>
      </c>
      <c r="L1364" s="1395">
        <f t="shared" si="132"/>
        <v>89.449999999997971</v>
      </c>
      <c r="M1364" s="1395">
        <f t="shared" si="133"/>
        <v>89</v>
      </c>
      <c r="N1364" s="1395">
        <f t="shared" si="134"/>
        <v>8.9</v>
      </c>
      <c r="O1364" t="str">
        <f t="shared" si="135"/>
        <v/>
      </c>
    </row>
    <row r="1365" spans="9:15" x14ac:dyDescent="0.55000000000000004">
      <c r="I1365" s="1394">
        <f t="shared" si="136"/>
        <v>0</v>
      </c>
      <c r="J1365" s="1392">
        <f t="shared" si="131"/>
        <v>136.29999999999654</v>
      </c>
      <c r="K1365" s="1391">
        <f>(J1365*h01_MdeMgmt!$F$8)+1+$Q$126</f>
        <v>8.9508333333331329</v>
      </c>
      <c r="L1365" s="1395">
        <f t="shared" si="132"/>
        <v>89.508333333331336</v>
      </c>
      <c r="M1365" s="1395">
        <f t="shared" si="133"/>
        <v>89</v>
      </c>
      <c r="N1365" s="1395">
        <f t="shared" si="134"/>
        <v>8.9</v>
      </c>
      <c r="O1365" t="str">
        <f t="shared" si="135"/>
        <v/>
      </c>
    </row>
    <row r="1366" spans="9:15" x14ac:dyDescent="0.55000000000000004">
      <c r="I1366" s="1394">
        <f t="shared" si="136"/>
        <v>0</v>
      </c>
      <c r="J1366" s="1392">
        <f t="shared" si="131"/>
        <v>136.39999999999654</v>
      </c>
      <c r="K1366" s="1391">
        <f>(J1366*h01_MdeMgmt!$F$8)+1+$Q$126</f>
        <v>8.9566666666664645</v>
      </c>
      <c r="L1366" s="1395">
        <f t="shared" si="132"/>
        <v>89.566666666664645</v>
      </c>
      <c r="M1366" s="1395">
        <f t="shared" si="133"/>
        <v>89</v>
      </c>
      <c r="N1366" s="1395">
        <f t="shared" si="134"/>
        <v>8.9</v>
      </c>
      <c r="O1366" t="str">
        <f t="shared" si="135"/>
        <v/>
      </c>
    </row>
    <row r="1367" spans="9:15" x14ac:dyDescent="0.55000000000000004">
      <c r="I1367" s="1394">
        <f t="shared" si="136"/>
        <v>0</v>
      </c>
      <c r="J1367" s="1392">
        <f t="shared" si="131"/>
        <v>136.49999999999653</v>
      </c>
      <c r="K1367" s="1391">
        <f>(J1367*h01_MdeMgmt!$F$8)+1+$Q$126</f>
        <v>8.9624999999997979</v>
      </c>
      <c r="L1367" s="1395">
        <f t="shared" si="132"/>
        <v>89.624999999997982</v>
      </c>
      <c r="M1367" s="1395">
        <f t="shared" si="133"/>
        <v>89</v>
      </c>
      <c r="N1367" s="1395">
        <f t="shared" si="134"/>
        <v>8.9</v>
      </c>
      <c r="O1367" t="str">
        <f t="shared" si="135"/>
        <v/>
      </c>
    </row>
    <row r="1368" spans="9:15" x14ac:dyDescent="0.55000000000000004">
      <c r="I1368" s="1394">
        <f t="shared" si="136"/>
        <v>0</v>
      </c>
      <c r="J1368" s="1392">
        <f t="shared" si="131"/>
        <v>136.59999999999653</v>
      </c>
      <c r="K1368" s="1391">
        <f>(J1368*h01_MdeMgmt!$F$8)+1+$Q$126</f>
        <v>8.9683333333331312</v>
      </c>
      <c r="L1368" s="1395">
        <f t="shared" si="132"/>
        <v>89.683333333331319</v>
      </c>
      <c r="M1368" s="1395">
        <f t="shared" si="133"/>
        <v>89</v>
      </c>
      <c r="N1368" s="1395">
        <f t="shared" si="134"/>
        <v>8.9</v>
      </c>
      <c r="O1368" t="str">
        <f t="shared" si="135"/>
        <v/>
      </c>
    </row>
    <row r="1369" spans="9:15" x14ac:dyDescent="0.55000000000000004">
      <c r="I1369" s="1394">
        <f t="shared" si="136"/>
        <v>0</v>
      </c>
      <c r="J1369" s="1392">
        <f t="shared" si="131"/>
        <v>136.69999999999652</v>
      </c>
      <c r="K1369" s="1391">
        <f>(J1369*h01_MdeMgmt!$F$8)+1+$Q$126</f>
        <v>8.9741666666664628</v>
      </c>
      <c r="L1369" s="1395">
        <f t="shared" si="132"/>
        <v>89.741666666664628</v>
      </c>
      <c r="M1369" s="1395">
        <f t="shared" si="133"/>
        <v>89</v>
      </c>
      <c r="N1369" s="1395">
        <f t="shared" si="134"/>
        <v>8.9</v>
      </c>
      <c r="O1369" t="str">
        <f t="shared" si="135"/>
        <v/>
      </c>
    </row>
    <row r="1370" spans="9:15" x14ac:dyDescent="0.55000000000000004">
      <c r="I1370" s="1394">
        <f t="shared" si="136"/>
        <v>0</v>
      </c>
      <c r="J1370" s="1392">
        <f t="shared" si="131"/>
        <v>136.79999999999652</v>
      </c>
      <c r="K1370" s="1391">
        <f>(J1370*h01_MdeMgmt!$F$8)+1+$Q$126</f>
        <v>8.9799999999997979</v>
      </c>
      <c r="L1370" s="1395">
        <f t="shared" si="132"/>
        <v>89.799999999997979</v>
      </c>
      <c r="M1370" s="1395">
        <f t="shared" si="133"/>
        <v>89</v>
      </c>
      <c r="N1370" s="1395">
        <f t="shared" si="134"/>
        <v>8.9</v>
      </c>
      <c r="O1370" t="str">
        <f t="shared" si="135"/>
        <v/>
      </c>
    </row>
    <row r="1371" spans="9:15" x14ac:dyDescent="0.55000000000000004">
      <c r="I1371" s="1394">
        <f t="shared" si="136"/>
        <v>0</v>
      </c>
      <c r="J1371" s="1392">
        <f t="shared" si="131"/>
        <v>136.89999999999651</v>
      </c>
      <c r="K1371" s="1391">
        <f>(J1371*h01_MdeMgmt!$F$8)+1+$Q$126</f>
        <v>8.9858333333331295</v>
      </c>
      <c r="L1371" s="1395">
        <f t="shared" si="132"/>
        <v>89.858333333331302</v>
      </c>
      <c r="M1371" s="1395">
        <f t="shared" si="133"/>
        <v>89</v>
      </c>
      <c r="N1371" s="1395">
        <f t="shared" si="134"/>
        <v>8.9</v>
      </c>
      <c r="O1371" t="str">
        <f t="shared" si="135"/>
        <v/>
      </c>
    </row>
    <row r="1372" spans="9:15" x14ac:dyDescent="0.55000000000000004">
      <c r="I1372" s="1394">
        <f t="shared" si="136"/>
        <v>0</v>
      </c>
      <c r="J1372" s="1392">
        <f t="shared" si="131"/>
        <v>136.9999999999965</v>
      </c>
      <c r="K1372" s="1391">
        <f>(J1372*h01_MdeMgmt!$F$8)+1+$Q$126</f>
        <v>8.9916666666664629</v>
      </c>
      <c r="L1372" s="1395">
        <f t="shared" si="132"/>
        <v>89.916666666664625</v>
      </c>
      <c r="M1372" s="1395">
        <f t="shared" si="133"/>
        <v>89</v>
      </c>
      <c r="N1372" s="1395">
        <f t="shared" si="134"/>
        <v>8.9</v>
      </c>
      <c r="O1372" t="str">
        <f t="shared" si="135"/>
        <v/>
      </c>
    </row>
    <row r="1373" spans="9:15" x14ac:dyDescent="0.55000000000000004">
      <c r="I1373" s="1394">
        <f t="shared" si="136"/>
        <v>0</v>
      </c>
      <c r="J1373" s="1392">
        <f t="shared" si="131"/>
        <v>137.0999999999965</v>
      </c>
      <c r="K1373" s="1391">
        <f>(J1373*h01_MdeMgmt!$F$8)+1+$Q$126</f>
        <v>8.9974999999997962</v>
      </c>
      <c r="L1373" s="1395">
        <f t="shared" si="132"/>
        <v>89.974999999997962</v>
      </c>
      <c r="M1373" s="1395">
        <f t="shared" si="133"/>
        <v>89</v>
      </c>
      <c r="N1373" s="1395">
        <f t="shared" si="134"/>
        <v>8.9</v>
      </c>
      <c r="O1373" t="str">
        <f t="shared" si="135"/>
        <v/>
      </c>
    </row>
    <row r="1374" spans="9:15" x14ac:dyDescent="0.55000000000000004">
      <c r="I1374" s="1394">
        <f t="shared" si="136"/>
        <v>0</v>
      </c>
      <c r="J1374" s="1392">
        <f t="shared" si="131"/>
        <v>137.19999999999649</v>
      </c>
      <c r="K1374" s="1391">
        <f>(J1374*h01_MdeMgmt!$F$8)+1+$Q$126</f>
        <v>9.0033333333331296</v>
      </c>
      <c r="L1374" s="1395">
        <f t="shared" si="132"/>
        <v>90.033333333331299</v>
      </c>
      <c r="M1374" s="1395">
        <f t="shared" si="133"/>
        <v>90</v>
      </c>
      <c r="N1374" s="1395">
        <f t="shared" si="134"/>
        <v>9</v>
      </c>
      <c r="O1374">
        <f t="shared" si="135"/>
        <v>9</v>
      </c>
    </row>
    <row r="1375" spans="9:15" x14ac:dyDescent="0.55000000000000004">
      <c r="I1375" s="1394">
        <f t="shared" si="136"/>
        <v>0</v>
      </c>
      <c r="J1375" s="1392">
        <f t="shared" si="131"/>
        <v>137.29999999999649</v>
      </c>
      <c r="K1375" s="1391">
        <f>(J1375*h01_MdeMgmt!$F$8)+1+$Q$126</f>
        <v>9.0091666666664612</v>
      </c>
      <c r="L1375" s="1395">
        <f t="shared" si="132"/>
        <v>90.091666666664608</v>
      </c>
      <c r="M1375" s="1395">
        <f t="shared" si="133"/>
        <v>90</v>
      </c>
      <c r="N1375" s="1395">
        <f t="shared" si="134"/>
        <v>9</v>
      </c>
      <c r="O1375">
        <f t="shared" si="135"/>
        <v>9</v>
      </c>
    </row>
    <row r="1376" spans="9:15" x14ac:dyDescent="0.55000000000000004">
      <c r="I1376" s="1394">
        <f t="shared" si="136"/>
        <v>0</v>
      </c>
      <c r="J1376" s="1392">
        <f t="shared" si="131"/>
        <v>137.39999999999648</v>
      </c>
      <c r="K1376" s="1391">
        <f>(J1376*h01_MdeMgmt!$F$8)+1+$Q$126</f>
        <v>9.0149999999997945</v>
      </c>
      <c r="L1376" s="1395">
        <f t="shared" si="132"/>
        <v>90.149999999997945</v>
      </c>
      <c r="M1376" s="1395">
        <f t="shared" si="133"/>
        <v>90</v>
      </c>
      <c r="N1376" s="1395">
        <f t="shared" si="134"/>
        <v>9</v>
      </c>
      <c r="O1376">
        <f t="shared" si="135"/>
        <v>9</v>
      </c>
    </row>
    <row r="1377" spans="9:15" x14ac:dyDescent="0.55000000000000004">
      <c r="I1377" s="1394">
        <f t="shared" si="136"/>
        <v>0</v>
      </c>
      <c r="J1377" s="1392">
        <f t="shared" si="131"/>
        <v>137.49999999999648</v>
      </c>
      <c r="K1377" s="1391">
        <f>(J1377*h01_MdeMgmt!$F$8)+1+$Q$126</f>
        <v>9.0208333333331279</v>
      </c>
      <c r="L1377" s="1395">
        <f t="shared" si="132"/>
        <v>90.208333333331282</v>
      </c>
      <c r="M1377" s="1395">
        <f t="shared" si="133"/>
        <v>90</v>
      </c>
      <c r="N1377" s="1395">
        <f t="shared" si="134"/>
        <v>9</v>
      </c>
      <c r="O1377">
        <f t="shared" si="135"/>
        <v>9</v>
      </c>
    </row>
    <row r="1378" spans="9:15" x14ac:dyDescent="0.55000000000000004">
      <c r="I1378" s="1394">
        <f t="shared" si="136"/>
        <v>0</v>
      </c>
      <c r="J1378" s="1392">
        <f t="shared" si="131"/>
        <v>137.59999999999647</v>
      </c>
      <c r="K1378" s="1391">
        <f>(J1378*h01_MdeMgmt!$F$8)+1+$Q$126</f>
        <v>9.0266666666664612</v>
      </c>
      <c r="L1378" s="1395">
        <f t="shared" si="132"/>
        <v>90.266666666664605</v>
      </c>
      <c r="M1378" s="1395">
        <f t="shared" si="133"/>
        <v>90</v>
      </c>
      <c r="N1378" s="1395">
        <f t="shared" si="134"/>
        <v>9</v>
      </c>
      <c r="O1378">
        <f t="shared" si="135"/>
        <v>9</v>
      </c>
    </row>
    <row r="1379" spans="9:15" x14ac:dyDescent="0.55000000000000004">
      <c r="I1379" s="1394">
        <f t="shared" si="136"/>
        <v>0</v>
      </c>
      <c r="J1379" s="1392">
        <f t="shared" si="131"/>
        <v>137.69999999999646</v>
      </c>
      <c r="K1379" s="1391">
        <f>(J1379*h01_MdeMgmt!$F$8)+1+$Q$126</f>
        <v>9.0324999999997946</v>
      </c>
      <c r="L1379" s="1395">
        <f t="shared" si="132"/>
        <v>90.324999999997942</v>
      </c>
      <c r="M1379" s="1395">
        <f t="shared" si="133"/>
        <v>90</v>
      </c>
      <c r="N1379" s="1395">
        <f t="shared" si="134"/>
        <v>9</v>
      </c>
      <c r="O1379">
        <f t="shared" si="135"/>
        <v>9</v>
      </c>
    </row>
    <row r="1380" spans="9:15" x14ac:dyDescent="0.55000000000000004">
      <c r="I1380" s="1394">
        <f t="shared" si="136"/>
        <v>0</v>
      </c>
      <c r="J1380" s="1392">
        <f t="shared" si="131"/>
        <v>137.79999999999646</v>
      </c>
      <c r="K1380" s="1391">
        <f>(J1380*h01_MdeMgmt!$F$8)+1+$Q$126</f>
        <v>9.0383333333331262</v>
      </c>
      <c r="L1380" s="1395">
        <f t="shared" si="132"/>
        <v>90.383333333331265</v>
      </c>
      <c r="M1380" s="1395">
        <f t="shared" si="133"/>
        <v>90</v>
      </c>
      <c r="N1380" s="1395">
        <f t="shared" si="134"/>
        <v>9</v>
      </c>
      <c r="O1380">
        <f t="shared" si="135"/>
        <v>9</v>
      </c>
    </row>
    <row r="1381" spans="9:15" x14ac:dyDescent="0.55000000000000004">
      <c r="I1381" s="1394">
        <f t="shared" si="136"/>
        <v>0</v>
      </c>
      <c r="J1381" s="1392">
        <f t="shared" si="131"/>
        <v>137.89999999999645</v>
      </c>
      <c r="K1381" s="1391">
        <f>(J1381*h01_MdeMgmt!$F$8)+1+$Q$126</f>
        <v>9.0441666666664595</v>
      </c>
      <c r="L1381" s="1395">
        <f t="shared" si="132"/>
        <v>90.441666666664588</v>
      </c>
      <c r="M1381" s="1395">
        <f t="shared" si="133"/>
        <v>90</v>
      </c>
      <c r="N1381" s="1395">
        <f t="shared" si="134"/>
        <v>9</v>
      </c>
      <c r="O1381">
        <f t="shared" si="135"/>
        <v>9</v>
      </c>
    </row>
    <row r="1382" spans="9:15" x14ac:dyDescent="0.55000000000000004">
      <c r="I1382" s="1394">
        <f t="shared" si="136"/>
        <v>0</v>
      </c>
      <c r="J1382" s="1392">
        <f t="shared" si="131"/>
        <v>137.99999999999645</v>
      </c>
      <c r="K1382" s="1391">
        <f>(J1382*h01_MdeMgmt!$F$8)+1+$Q$126</f>
        <v>9.0499999999997929</v>
      </c>
      <c r="L1382" s="1395">
        <f t="shared" si="132"/>
        <v>90.499999999997925</v>
      </c>
      <c r="M1382" s="1395">
        <f t="shared" si="133"/>
        <v>90</v>
      </c>
      <c r="N1382" s="1395">
        <f t="shared" si="134"/>
        <v>9</v>
      </c>
      <c r="O1382">
        <f t="shared" si="135"/>
        <v>9</v>
      </c>
    </row>
    <row r="1383" spans="9:15" x14ac:dyDescent="0.55000000000000004">
      <c r="I1383" s="1394">
        <f t="shared" si="136"/>
        <v>0</v>
      </c>
      <c r="J1383" s="1392">
        <f t="shared" si="131"/>
        <v>138.09999999999644</v>
      </c>
      <c r="K1383" s="1391">
        <f>(J1383*h01_MdeMgmt!$F$8)+1+$Q$126</f>
        <v>9.0558333333331262</v>
      </c>
      <c r="L1383" s="1395">
        <f t="shared" si="132"/>
        <v>90.558333333331262</v>
      </c>
      <c r="M1383" s="1395">
        <f t="shared" si="133"/>
        <v>90</v>
      </c>
      <c r="N1383" s="1395">
        <f t="shared" si="134"/>
        <v>9</v>
      </c>
      <c r="O1383">
        <f t="shared" si="135"/>
        <v>9</v>
      </c>
    </row>
    <row r="1384" spans="9:15" x14ac:dyDescent="0.55000000000000004">
      <c r="I1384" s="1394">
        <f t="shared" si="136"/>
        <v>0</v>
      </c>
      <c r="J1384" s="1392">
        <f t="shared" si="131"/>
        <v>138.19999999999644</v>
      </c>
      <c r="K1384" s="1391">
        <f>(J1384*h01_MdeMgmt!$F$8)+1+$Q$126</f>
        <v>9.0616666666664596</v>
      </c>
      <c r="L1384" s="1395">
        <f t="shared" si="132"/>
        <v>90.616666666664599</v>
      </c>
      <c r="M1384" s="1395">
        <f t="shared" si="133"/>
        <v>90</v>
      </c>
      <c r="N1384" s="1395">
        <f t="shared" si="134"/>
        <v>9</v>
      </c>
      <c r="O1384">
        <f t="shared" si="135"/>
        <v>9</v>
      </c>
    </row>
    <row r="1385" spans="9:15" x14ac:dyDescent="0.55000000000000004">
      <c r="I1385" s="1394">
        <f t="shared" si="136"/>
        <v>0</v>
      </c>
      <c r="J1385" s="1392">
        <f t="shared" si="131"/>
        <v>138.29999999999643</v>
      </c>
      <c r="K1385" s="1391">
        <f>(J1385*h01_MdeMgmt!$F$8)+1+$Q$126</f>
        <v>9.0674999999997912</v>
      </c>
      <c r="L1385" s="1395">
        <f t="shared" si="132"/>
        <v>90.674999999997908</v>
      </c>
      <c r="M1385" s="1395">
        <f t="shared" si="133"/>
        <v>90</v>
      </c>
      <c r="N1385" s="1395">
        <f t="shared" si="134"/>
        <v>9</v>
      </c>
      <c r="O1385">
        <f t="shared" si="135"/>
        <v>9</v>
      </c>
    </row>
    <row r="1386" spans="9:15" x14ac:dyDescent="0.55000000000000004">
      <c r="I1386" s="1394">
        <f t="shared" si="136"/>
        <v>0</v>
      </c>
      <c r="J1386" s="1392">
        <f t="shared" ref="J1386:J1449" si="137">J1385+$J$3</f>
        <v>138.39999999999642</v>
      </c>
      <c r="K1386" s="1391">
        <f>(J1386*h01_MdeMgmt!$F$8)+1+$Q$126</f>
        <v>9.0733333333331245</v>
      </c>
      <c r="L1386" s="1395">
        <f t="shared" si="132"/>
        <v>90.733333333331245</v>
      </c>
      <c r="M1386" s="1395">
        <f t="shared" si="133"/>
        <v>90</v>
      </c>
      <c r="N1386" s="1395">
        <f t="shared" si="134"/>
        <v>9</v>
      </c>
      <c r="O1386">
        <f t="shared" si="135"/>
        <v>9</v>
      </c>
    </row>
    <row r="1387" spans="9:15" x14ac:dyDescent="0.55000000000000004">
      <c r="I1387" s="1394">
        <f t="shared" si="136"/>
        <v>0</v>
      </c>
      <c r="J1387" s="1392">
        <f t="shared" si="137"/>
        <v>138.49999999999642</v>
      </c>
      <c r="K1387" s="1391">
        <f>(J1387*h01_MdeMgmt!$F$8)+1+$Q$126</f>
        <v>9.0791666666664579</v>
      </c>
      <c r="L1387" s="1395">
        <f t="shared" si="132"/>
        <v>90.791666666664582</v>
      </c>
      <c r="M1387" s="1395">
        <f t="shared" si="133"/>
        <v>90</v>
      </c>
      <c r="N1387" s="1395">
        <f t="shared" si="134"/>
        <v>9</v>
      </c>
      <c r="O1387">
        <f t="shared" si="135"/>
        <v>9</v>
      </c>
    </row>
    <row r="1388" spans="9:15" x14ac:dyDescent="0.55000000000000004">
      <c r="I1388" s="1394">
        <f t="shared" si="136"/>
        <v>0</v>
      </c>
      <c r="J1388" s="1392">
        <f t="shared" si="137"/>
        <v>138.59999999999641</v>
      </c>
      <c r="K1388" s="1391">
        <f>(J1388*h01_MdeMgmt!$F$8)+1+$Q$126</f>
        <v>9.0849999999997912</v>
      </c>
      <c r="L1388" s="1395">
        <f t="shared" si="132"/>
        <v>90.84999999999792</v>
      </c>
      <c r="M1388" s="1395">
        <f t="shared" si="133"/>
        <v>90</v>
      </c>
      <c r="N1388" s="1395">
        <f t="shared" si="134"/>
        <v>9</v>
      </c>
      <c r="O1388">
        <f t="shared" si="135"/>
        <v>9</v>
      </c>
    </row>
    <row r="1389" spans="9:15" x14ac:dyDescent="0.55000000000000004">
      <c r="I1389" s="1394">
        <f t="shared" si="136"/>
        <v>0</v>
      </c>
      <c r="J1389" s="1392">
        <f t="shared" si="137"/>
        <v>138.69999999999641</v>
      </c>
      <c r="K1389" s="1391">
        <f>(J1389*h01_MdeMgmt!$F$8)+1+$Q$126</f>
        <v>9.0908333333331246</v>
      </c>
      <c r="L1389" s="1395">
        <f t="shared" si="132"/>
        <v>90.908333333331242</v>
      </c>
      <c r="M1389" s="1395">
        <f t="shared" si="133"/>
        <v>90</v>
      </c>
      <c r="N1389" s="1395">
        <f t="shared" si="134"/>
        <v>9</v>
      </c>
      <c r="O1389">
        <f t="shared" si="135"/>
        <v>9</v>
      </c>
    </row>
    <row r="1390" spans="9:15" x14ac:dyDescent="0.55000000000000004">
      <c r="I1390" s="1394">
        <f t="shared" si="136"/>
        <v>0</v>
      </c>
      <c r="J1390" s="1392">
        <f t="shared" si="137"/>
        <v>138.7999999999964</v>
      </c>
      <c r="K1390" s="1391">
        <f>(J1390*h01_MdeMgmt!$F$8)+1+$Q$126</f>
        <v>9.0966666666664562</v>
      </c>
      <c r="L1390" s="1395">
        <f t="shared" si="132"/>
        <v>90.966666666664565</v>
      </c>
      <c r="M1390" s="1395">
        <f t="shared" si="133"/>
        <v>90</v>
      </c>
      <c r="N1390" s="1395">
        <f t="shared" si="134"/>
        <v>9</v>
      </c>
      <c r="O1390">
        <f t="shared" si="135"/>
        <v>9</v>
      </c>
    </row>
    <row r="1391" spans="9:15" x14ac:dyDescent="0.55000000000000004">
      <c r="I1391" s="1394">
        <f t="shared" si="136"/>
        <v>0</v>
      </c>
      <c r="J1391" s="1392">
        <f t="shared" si="137"/>
        <v>138.8999999999964</v>
      </c>
      <c r="K1391" s="1391">
        <f>(J1391*h01_MdeMgmt!$F$8)+1+$Q$126</f>
        <v>9.1024999999997895</v>
      </c>
      <c r="L1391" s="1395">
        <f t="shared" si="132"/>
        <v>91.024999999997902</v>
      </c>
      <c r="M1391" s="1395">
        <f t="shared" si="133"/>
        <v>91</v>
      </c>
      <c r="N1391" s="1395">
        <f t="shared" si="134"/>
        <v>9.1</v>
      </c>
      <c r="O1391" t="str">
        <f t="shared" si="135"/>
        <v/>
      </c>
    </row>
    <row r="1392" spans="9:15" x14ac:dyDescent="0.55000000000000004">
      <c r="I1392" s="1394">
        <f t="shared" si="136"/>
        <v>0</v>
      </c>
      <c r="J1392" s="1392">
        <f t="shared" si="137"/>
        <v>138.99999999999639</v>
      </c>
      <c r="K1392" s="1391">
        <f>(J1392*h01_MdeMgmt!$F$8)+1+$Q$126</f>
        <v>9.1083333333331229</v>
      </c>
      <c r="L1392" s="1395">
        <f t="shared" si="132"/>
        <v>91.083333333331225</v>
      </c>
      <c r="M1392" s="1395">
        <f t="shared" si="133"/>
        <v>91</v>
      </c>
      <c r="N1392" s="1395">
        <f t="shared" si="134"/>
        <v>9.1</v>
      </c>
      <c r="O1392" t="str">
        <f t="shared" si="135"/>
        <v/>
      </c>
    </row>
    <row r="1393" spans="9:15" x14ac:dyDescent="0.55000000000000004">
      <c r="I1393" s="1394">
        <f t="shared" si="136"/>
        <v>0</v>
      </c>
      <c r="J1393" s="1392">
        <f t="shared" si="137"/>
        <v>139.09999999999638</v>
      </c>
      <c r="K1393" s="1391">
        <f>(J1393*h01_MdeMgmt!$F$8)+1+$Q$126</f>
        <v>9.1141666666664563</v>
      </c>
      <c r="L1393" s="1395">
        <f t="shared" si="132"/>
        <v>91.141666666664563</v>
      </c>
      <c r="M1393" s="1395">
        <f t="shared" si="133"/>
        <v>91</v>
      </c>
      <c r="N1393" s="1395">
        <f t="shared" si="134"/>
        <v>9.1</v>
      </c>
      <c r="O1393" t="str">
        <f t="shared" si="135"/>
        <v/>
      </c>
    </row>
    <row r="1394" spans="9:15" x14ac:dyDescent="0.55000000000000004">
      <c r="I1394" s="1394">
        <f t="shared" si="136"/>
        <v>0</v>
      </c>
      <c r="J1394" s="1392">
        <f t="shared" si="137"/>
        <v>139.19999999999638</v>
      </c>
      <c r="K1394" s="1391">
        <f>(J1394*h01_MdeMgmt!$F$8)+1+$Q$126</f>
        <v>9.1199999999997896</v>
      </c>
      <c r="L1394" s="1395">
        <f t="shared" si="132"/>
        <v>91.1999999999979</v>
      </c>
      <c r="M1394" s="1395">
        <f t="shared" si="133"/>
        <v>91</v>
      </c>
      <c r="N1394" s="1395">
        <f t="shared" si="134"/>
        <v>9.1</v>
      </c>
      <c r="O1394" t="str">
        <f t="shared" si="135"/>
        <v/>
      </c>
    </row>
    <row r="1395" spans="9:15" x14ac:dyDescent="0.55000000000000004">
      <c r="I1395" s="1394">
        <f t="shared" si="136"/>
        <v>0</v>
      </c>
      <c r="J1395" s="1392">
        <f t="shared" si="137"/>
        <v>139.29999999999637</v>
      </c>
      <c r="K1395" s="1391">
        <f>(J1395*h01_MdeMgmt!$F$8)+1+$Q$126</f>
        <v>9.1258333333331212</v>
      </c>
      <c r="L1395" s="1395">
        <f t="shared" si="132"/>
        <v>91.258333333331208</v>
      </c>
      <c r="M1395" s="1395">
        <f t="shared" si="133"/>
        <v>91</v>
      </c>
      <c r="N1395" s="1395">
        <f t="shared" si="134"/>
        <v>9.1</v>
      </c>
      <c r="O1395" t="str">
        <f t="shared" si="135"/>
        <v/>
      </c>
    </row>
    <row r="1396" spans="9:15" x14ac:dyDescent="0.55000000000000004">
      <c r="I1396" s="1394">
        <f t="shared" si="136"/>
        <v>0</v>
      </c>
      <c r="J1396" s="1392">
        <f t="shared" si="137"/>
        <v>139.39999999999637</v>
      </c>
      <c r="K1396" s="1391">
        <f>(J1396*h01_MdeMgmt!$F$8)+1+$Q$126</f>
        <v>9.1316666666664545</v>
      </c>
      <c r="L1396" s="1395">
        <f t="shared" si="132"/>
        <v>91.316666666664545</v>
      </c>
      <c r="M1396" s="1395">
        <f t="shared" si="133"/>
        <v>91</v>
      </c>
      <c r="N1396" s="1395">
        <f t="shared" si="134"/>
        <v>9.1</v>
      </c>
      <c r="O1396" t="str">
        <f t="shared" si="135"/>
        <v/>
      </c>
    </row>
    <row r="1397" spans="9:15" x14ac:dyDescent="0.55000000000000004">
      <c r="I1397" s="1394">
        <f t="shared" si="136"/>
        <v>0</v>
      </c>
      <c r="J1397" s="1392">
        <f t="shared" si="137"/>
        <v>139.49999999999636</v>
      </c>
      <c r="K1397" s="1391">
        <f>(J1397*h01_MdeMgmt!$F$8)+1+$Q$126</f>
        <v>9.1374999999997879</v>
      </c>
      <c r="L1397" s="1395">
        <f t="shared" si="132"/>
        <v>91.374999999997883</v>
      </c>
      <c r="M1397" s="1395">
        <f t="shared" si="133"/>
        <v>91</v>
      </c>
      <c r="N1397" s="1395">
        <f t="shared" si="134"/>
        <v>9.1</v>
      </c>
      <c r="O1397" t="str">
        <f t="shared" si="135"/>
        <v/>
      </c>
    </row>
    <row r="1398" spans="9:15" x14ac:dyDescent="0.55000000000000004">
      <c r="I1398" s="1394">
        <f t="shared" si="136"/>
        <v>0</v>
      </c>
      <c r="J1398" s="1392">
        <f t="shared" si="137"/>
        <v>139.59999999999636</v>
      </c>
      <c r="K1398" s="1391">
        <f>(J1398*h01_MdeMgmt!$F$8)+1+$Q$126</f>
        <v>9.1433333333331213</v>
      </c>
      <c r="L1398" s="1395">
        <f t="shared" si="132"/>
        <v>91.433333333331205</v>
      </c>
      <c r="M1398" s="1395">
        <f t="shared" si="133"/>
        <v>91</v>
      </c>
      <c r="N1398" s="1395">
        <f t="shared" si="134"/>
        <v>9.1</v>
      </c>
      <c r="O1398" t="str">
        <f t="shared" si="135"/>
        <v/>
      </c>
    </row>
    <row r="1399" spans="9:15" x14ac:dyDescent="0.55000000000000004">
      <c r="I1399" s="1394">
        <f t="shared" si="136"/>
        <v>0</v>
      </c>
      <c r="J1399" s="1392">
        <f t="shared" si="137"/>
        <v>139.69999999999635</v>
      </c>
      <c r="K1399" s="1391">
        <f>(J1399*h01_MdeMgmt!$F$8)+1+$Q$126</f>
        <v>9.1491666666664546</v>
      </c>
      <c r="L1399" s="1395">
        <f t="shared" si="132"/>
        <v>91.491666666664543</v>
      </c>
      <c r="M1399" s="1395">
        <f t="shared" si="133"/>
        <v>91</v>
      </c>
      <c r="N1399" s="1395">
        <f t="shared" si="134"/>
        <v>9.1</v>
      </c>
      <c r="O1399" t="str">
        <f t="shared" si="135"/>
        <v/>
      </c>
    </row>
    <row r="1400" spans="9:15" x14ac:dyDescent="0.55000000000000004">
      <c r="I1400" s="1394">
        <f t="shared" si="136"/>
        <v>0</v>
      </c>
      <c r="J1400" s="1392">
        <f t="shared" si="137"/>
        <v>139.79999999999634</v>
      </c>
      <c r="K1400" s="1391">
        <f>(J1400*h01_MdeMgmt!$F$8)+1+$Q$126</f>
        <v>9.1549999999997862</v>
      </c>
      <c r="L1400" s="1395">
        <f t="shared" si="132"/>
        <v>91.549999999997866</v>
      </c>
      <c r="M1400" s="1395">
        <f t="shared" si="133"/>
        <v>91</v>
      </c>
      <c r="N1400" s="1395">
        <f t="shared" si="134"/>
        <v>9.1</v>
      </c>
      <c r="O1400" t="str">
        <f t="shared" si="135"/>
        <v/>
      </c>
    </row>
    <row r="1401" spans="9:15" x14ac:dyDescent="0.55000000000000004">
      <c r="I1401" s="1394">
        <f t="shared" si="136"/>
        <v>0</v>
      </c>
      <c r="J1401" s="1392">
        <f t="shared" si="137"/>
        <v>139.89999999999634</v>
      </c>
      <c r="K1401" s="1391">
        <f>(J1401*h01_MdeMgmt!$F$8)+1+$Q$126</f>
        <v>9.1608333333331196</v>
      </c>
      <c r="L1401" s="1395">
        <f t="shared" si="132"/>
        <v>91.608333333331188</v>
      </c>
      <c r="M1401" s="1395">
        <f t="shared" si="133"/>
        <v>91</v>
      </c>
      <c r="N1401" s="1395">
        <f t="shared" si="134"/>
        <v>9.1</v>
      </c>
      <c r="O1401" t="str">
        <f t="shared" si="135"/>
        <v/>
      </c>
    </row>
    <row r="1402" spans="9:15" x14ac:dyDescent="0.55000000000000004">
      <c r="I1402" s="1394">
        <f t="shared" si="136"/>
        <v>0</v>
      </c>
      <c r="J1402" s="1392">
        <f t="shared" si="137"/>
        <v>139.99999999999633</v>
      </c>
      <c r="K1402" s="1391">
        <f>(J1402*h01_MdeMgmt!$F$8)+1+$Q$126</f>
        <v>9.1666666666664529</v>
      </c>
      <c r="L1402" s="1395">
        <f t="shared" si="132"/>
        <v>91.666666666664526</v>
      </c>
      <c r="M1402" s="1395">
        <f t="shared" si="133"/>
        <v>91</v>
      </c>
      <c r="N1402" s="1395">
        <f t="shared" si="134"/>
        <v>9.1</v>
      </c>
      <c r="O1402" t="str">
        <f t="shared" si="135"/>
        <v/>
      </c>
    </row>
    <row r="1403" spans="9:15" x14ac:dyDescent="0.55000000000000004">
      <c r="I1403" s="1394">
        <f t="shared" si="136"/>
        <v>0</v>
      </c>
      <c r="J1403" s="1392">
        <f t="shared" si="137"/>
        <v>140.09999999999633</v>
      </c>
      <c r="K1403" s="1391">
        <f>(J1403*h01_MdeMgmt!$F$8)+1+$Q$126</f>
        <v>9.1724999999997863</v>
      </c>
      <c r="L1403" s="1395">
        <f t="shared" si="132"/>
        <v>91.724999999997863</v>
      </c>
      <c r="M1403" s="1395">
        <f t="shared" si="133"/>
        <v>91</v>
      </c>
      <c r="N1403" s="1395">
        <f t="shared" si="134"/>
        <v>9.1</v>
      </c>
      <c r="O1403" t="str">
        <f t="shared" si="135"/>
        <v/>
      </c>
    </row>
    <row r="1404" spans="9:15" x14ac:dyDescent="0.55000000000000004">
      <c r="I1404" s="1394">
        <f t="shared" si="136"/>
        <v>0</v>
      </c>
      <c r="J1404" s="1392">
        <f t="shared" si="137"/>
        <v>140.19999999999632</v>
      </c>
      <c r="K1404" s="1391">
        <f>(J1404*h01_MdeMgmt!$F$8)+1+$Q$126</f>
        <v>9.1783333333331196</v>
      </c>
      <c r="L1404" s="1395">
        <f t="shared" si="132"/>
        <v>91.7833333333312</v>
      </c>
      <c r="M1404" s="1395">
        <f t="shared" si="133"/>
        <v>91</v>
      </c>
      <c r="N1404" s="1395">
        <f t="shared" si="134"/>
        <v>9.1</v>
      </c>
      <c r="O1404" t="str">
        <f t="shared" si="135"/>
        <v/>
      </c>
    </row>
    <row r="1405" spans="9:15" x14ac:dyDescent="0.55000000000000004">
      <c r="I1405" s="1394">
        <f t="shared" si="136"/>
        <v>0</v>
      </c>
      <c r="J1405" s="1392">
        <f t="shared" si="137"/>
        <v>140.29999999999632</v>
      </c>
      <c r="K1405" s="1391">
        <f>(J1405*h01_MdeMgmt!$F$8)+1+$Q$126</f>
        <v>9.1841666666664512</v>
      </c>
      <c r="L1405" s="1395">
        <f t="shared" si="132"/>
        <v>91.841666666664509</v>
      </c>
      <c r="M1405" s="1395">
        <f t="shared" si="133"/>
        <v>91</v>
      </c>
      <c r="N1405" s="1395">
        <f t="shared" si="134"/>
        <v>9.1</v>
      </c>
      <c r="O1405" t="str">
        <f t="shared" si="135"/>
        <v/>
      </c>
    </row>
    <row r="1406" spans="9:15" x14ac:dyDescent="0.55000000000000004">
      <c r="I1406" s="1394">
        <f t="shared" si="136"/>
        <v>0</v>
      </c>
      <c r="J1406" s="1392">
        <f t="shared" si="137"/>
        <v>140.39999999999631</v>
      </c>
      <c r="K1406" s="1391">
        <f>(J1406*h01_MdeMgmt!$F$8)+1+$Q$126</f>
        <v>9.1899999999997846</v>
      </c>
      <c r="L1406" s="1395">
        <f t="shared" si="132"/>
        <v>91.899999999997846</v>
      </c>
      <c r="M1406" s="1395">
        <f t="shared" si="133"/>
        <v>91</v>
      </c>
      <c r="N1406" s="1395">
        <f t="shared" si="134"/>
        <v>9.1</v>
      </c>
      <c r="O1406" t="str">
        <f t="shared" si="135"/>
        <v/>
      </c>
    </row>
    <row r="1407" spans="9:15" x14ac:dyDescent="0.55000000000000004">
      <c r="I1407" s="1394">
        <f t="shared" si="136"/>
        <v>0</v>
      </c>
      <c r="J1407" s="1392">
        <f t="shared" si="137"/>
        <v>140.49999999999631</v>
      </c>
      <c r="K1407" s="1391">
        <f>(J1407*h01_MdeMgmt!$F$8)+1+$Q$126</f>
        <v>9.1958333333331179</v>
      </c>
      <c r="L1407" s="1395">
        <f t="shared" si="132"/>
        <v>91.958333333331183</v>
      </c>
      <c r="M1407" s="1395">
        <f t="shared" si="133"/>
        <v>91</v>
      </c>
      <c r="N1407" s="1395">
        <f t="shared" si="134"/>
        <v>9.1</v>
      </c>
      <c r="O1407" t="str">
        <f t="shared" si="135"/>
        <v/>
      </c>
    </row>
    <row r="1408" spans="9:15" x14ac:dyDescent="0.55000000000000004">
      <c r="I1408" s="1394">
        <f t="shared" si="136"/>
        <v>0</v>
      </c>
      <c r="J1408" s="1392">
        <f t="shared" si="137"/>
        <v>140.5999999999963</v>
      </c>
      <c r="K1408" s="1391">
        <f>(J1408*h01_MdeMgmt!$F$8)+1+$Q$126</f>
        <v>9.2016666666664513</v>
      </c>
      <c r="L1408" s="1395">
        <f t="shared" si="132"/>
        <v>92.01666666666452</v>
      </c>
      <c r="M1408" s="1395">
        <f t="shared" si="133"/>
        <v>92</v>
      </c>
      <c r="N1408" s="1395">
        <f t="shared" si="134"/>
        <v>9.1999999999999993</v>
      </c>
      <c r="O1408" t="str">
        <f t="shared" si="135"/>
        <v/>
      </c>
    </row>
    <row r="1409" spans="9:15" x14ac:dyDescent="0.55000000000000004">
      <c r="I1409" s="1394">
        <f t="shared" si="136"/>
        <v>0</v>
      </c>
      <c r="J1409" s="1392">
        <f t="shared" si="137"/>
        <v>140.69999999999629</v>
      </c>
      <c r="K1409" s="1391">
        <f>(J1409*h01_MdeMgmt!$F$8)+1+$Q$126</f>
        <v>9.2074999999997846</v>
      </c>
      <c r="L1409" s="1395">
        <f t="shared" si="132"/>
        <v>92.074999999997843</v>
      </c>
      <c r="M1409" s="1395">
        <f t="shared" si="133"/>
        <v>92</v>
      </c>
      <c r="N1409" s="1395">
        <f t="shared" si="134"/>
        <v>9.1999999999999993</v>
      </c>
      <c r="O1409" t="str">
        <f t="shared" si="135"/>
        <v/>
      </c>
    </row>
    <row r="1410" spans="9:15" x14ac:dyDescent="0.55000000000000004">
      <c r="I1410" s="1394">
        <f t="shared" si="136"/>
        <v>0</v>
      </c>
      <c r="J1410" s="1392">
        <f t="shared" si="137"/>
        <v>140.79999999999629</v>
      </c>
      <c r="K1410" s="1391">
        <f>(J1410*h01_MdeMgmt!$F$8)+1+$Q$126</f>
        <v>9.2133333333331162</v>
      </c>
      <c r="L1410" s="1395">
        <f t="shared" si="132"/>
        <v>92.133333333331166</v>
      </c>
      <c r="M1410" s="1395">
        <f t="shared" si="133"/>
        <v>92</v>
      </c>
      <c r="N1410" s="1395">
        <f t="shared" si="134"/>
        <v>9.1999999999999993</v>
      </c>
      <c r="O1410" t="str">
        <f t="shared" si="135"/>
        <v/>
      </c>
    </row>
    <row r="1411" spans="9:15" x14ac:dyDescent="0.55000000000000004">
      <c r="I1411" s="1394">
        <f t="shared" si="136"/>
        <v>0</v>
      </c>
      <c r="J1411" s="1392">
        <f t="shared" si="137"/>
        <v>140.89999999999628</v>
      </c>
      <c r="K1411" s="1391">
        <f>(J1411*h01_MdeMgmt!$F$8)+1+$Q$126</f>
        <v>9.2191666666664496</v>
      </c>
      <c r="L1411" s="1395">
        <f t="shared" ref="L1411:L1474" si="138">K1411*10</f>
        <v>92.191666666664503</v>
      </c>
      <c r="M1411" s="1395">
        <f t="shared" ref="M1411:M1474" si="139">INT(L1411)</f>
        <v>92</v>
      </c>
      <c r="N1411" s="1395">
        <f t="shared" ref="N1411:N1474" si="140">M1411/10</f>
        <v>9.1999999999999993</v>
      </c>
      <c r="O1411" t="str">
        <f t="shared" ref="O1411:O1474" si="141">IF(INT(N1411)=N1411,N1411,"")</f>
        <v/>
      </c>
    </row>
    <row r="1412" spans="9:15" x14ac:dyDescent="0.55000000000000004">
      <c r="I1412" s="1394">
        <f t="shared" ref="I1412:I1475" si="142">INT(H1412)</f>
        <v>0</v>
      </c>
      <c r="J1412" s="1392">
        <f t="shared" si="137"/>
        <v>140.99999999999628</v>
      </c>
      <c r="K1412" s="1391">
        <f>(J1412*h01_MdeMgmt!$F$8)+1+$Q$126</f>
        <v>9.2249999999997829</v>
      </c>
      <c r="L1412" s="1395">
        <f t="shared" si="138"/>
        <v>92.249999999997826</v>
      </c>
      <c r="M1412" s="1395">
        <f t="shared" si="139"/>
        <v>92</v>
      </c>
      <c r="N1412" s="1395">
        <f t="shared" si="140"/>
        <v>9.1999999999999993</v>
      </c>
      <c r="O1412" t="str">
        <f t="shared" si="141"/>
        <v/>
      </c>
    </row>
    <row r="1413" spans="9:15" x14ac:dyDescent="0.55000000000000004">
      <c r="I1413" s="1394">
        <f t="shared" si="142"/>
        <v>0</v>
      </c>
      <c r="J1413" s="1392">
        <f t="shared" si="137"/>
        <v>141.09999999999627</v>
      </c>
      <c r="K1413" s="1391">
        <f>(J1413*h01_MdeMgmt!$F$8)+1+$Q$126</f>
        <v>9.2308333333331163</v>
      </c>
      <c r="L1413" s="1395">
        <f t="shared" si="138"/>
        <v>92.308333333331163</v>
      </c>
      <c r="M1413" s="1395">
        <f t="shared" si="139"/>
        <v>92</v>
      </c>
      <c r="N1413" s="1395">
        <f t="shared" si="140"/>
        <v>9.1999999999999993</v>
      </c>
      <c r="O1413" t="str">
        <f t="shared" si="141"/>
        <v/>
      </c>
    </row>
    <row r="1414" spans="9:15" x14ac:dyDescent="0.55000000000000004">
      <c r="I1414" s="1394">
        <f t="shared" si="142"/>
        <v>0</v>
      </c>
      <c r="J1414" s="1392">
        <f t="shared" si="137"/>
        <v>141.19999999999627</v>
      </c>
      <c r="K1414" s="1391">
        <f>(J1414*h01_MdeMgmt!$F$8)+1+$Q$126</f>
        <v>9.2366666666664496</v>
      </c>
      <c r="L1414" s="1395">
        <f t="shared" si="138"/>
        <v>92.3666666666645</v>
      </c>
      <c r="M1414" s="1395">
        <f t="shared" si="139"/>
        <v>92</v>
      </c>
      <c r="N1414" s="1395">
        <f t="shared" si="140"/>
        <v>9.1999999999999993</v>
      </c>
      <c r="O1414" t="str">
        <f t="shared" si="141"/>
        <v/>
      </c>
    </row>
    <row r="1415" spans="9:15" x14ac:dyDescent="0.55000000000000004">
      <c r="I1415" s="1394">
        <f t="shared" si="142"/>
        <v>0</v>
      </c>
      <c r="J1415" s="1392">
        <f t="shared" si="137"/>
        <v>141.29999999999626</v>
      </c>
      <c r="K1415" s="1391">
        <f>(J1415*h01_MdeMgmt!$F$8)+1+$Q$126</f>
        <v>9.2424999999997812</v>
      </c>
      <c r="L1415" s="1395">
        <f t="shared" si="138"/>
        <v>92.424999999997809</v>
      </c>
      <c r="M1415" s="1395">
        <f t="shared" si="139"/>
        <v>92</v>
      </c>
      <c r="N1415" s="1395">
        <f t="shared" si="140"/>
        <v>9.1999999999999993</v>
      </c>
      <c r="O1415" t="str">
        <f t="shared" si="141"/>
        <v/>
      </c>
    </row>
    <row r="1416" spans="9:15" x14ac:dyDescent="0.55000000000000004">
      <c r="I1416" s="1394">
        <f t="shared" si="142"/>
        <v>0</v>
      </c>
      <c r="J1416" s="1392">
        <f t="shared" si="137"/>
        <v>141.39999999999625</v>
      </c>
      <c r="K1416" s="1391">
        <f>(J1416*h01_MdeMgmt!$F$8)+1+$Q$126</f>
        <v>9.2483333333331146</v>
      </c>
      <c r="L1416" s="1395">
        <f t="shared" si="138"/>
        <v>92.483333333331146</v>
      </c>
      <c r="M1416" s="1395">
        <f t="shared" si="139"/>
        <v>92</v>
      </c>
      <c r="N1416" s="1395">
        <f t="shared" si="140"/>
        <v>9.1999999999999993</v>
      </c>
      <c r="O1416" t="str">
        <f t="shared" si="141"/>
        <v/>
      </c>
    </row>
    <row r="1417" spans="9:15" x14ac:dyDescent="0.55000000000000004">
      <c r="I1417" s="1394">
        <f t="shared" si="142"/>
        <v>0</v>
      </c>
      <c r="J1417" s="1392">
        <f t="shared" si="137"/>
        <v>141.49999999999625</v>
      </c>
      <c r="K1417" s="1391">
        <f>(J1417*h01_MdeMgmt!$F$8)+1+$Q$126</f>
        <v>9.2541666666664479</v>
      </c>
      <c r="L1417" s="1395">
        <f t="shared" si="138"/>
        <v>92.541666666664483</v>
      </c>
      <c r="M1417" s="1395">
        <f t="shared" si="139"/>
        <v>92</v>
      </c>
      <c r="N1417" s="1395">
        <f t="shared" si="140"/>
        <v>9.1999999999999993</v>
      </c>
      <c r="O1417" t="str">
        <f t="shared" si="141"/>
        <v/>
      </c>
    </row>
    <row r="1418" spans="9:15" x14ac:dyDescent="0.55000000000000004">
      <c r="I1418" s="1394">
        <f t="shared" si="142"/>
        <v>0</v>
      </c>
      <c r="J1418" s="1392">
        <f t="shared" si="137"/>
        <v>141.59999999999624</v>
      </c>
      <c r="K1418" s="1391">
        <f>(J1418*h01_MdeMgmt!$F$8)+1+$Q$126</f>
        <v>9.2599999999997813</v>
      </c>
      <c r="L1418" s="1395">
        <f t="shared" si="138"/>
        <v>92.599999999997806</v>
      </c>
      <c r="M1418" s="1395">
        <f t="shared" si="139"/>
        <v>92</v>
      </c>
      <c r="N1418" s="1395">
        <f t="shared" si="140"/>
        <v>9.1999999999999993</v>
      </c>
      <c r="O1418" t="str">
        <f t="shared" si="141"/>
        <v/>
      </c>
    </row>
    <row r="1419" spans="9:15" x14ac:dyDescent="0.55000000000000004">
      <c r="I1419" s="1394">
        <f t="shared" si="142"/>
        <v>0</v>
      </c>
      <c r="J1419" s="1392">
        <f t="shared" si="137"/>
        <v>141.69999999999624</v>
      </c>
      <c r="K1419" s="1391">
        <f>(J1419*h01_MdeMgmt!$F$8)+1+$Q$126</f>
        <v>9.2658333333331147</v>
      </c>
      <c r="L1419" s="1395">
        <f t="shared" si="138"/>
        <v>92.658333333331143</v>
      </c>
      <c r="M1419" s="1395">
        <f t="shared" si="139"/>
        <v>92</v>
      </c>
      <c r="N1419" s="1395">
        <f t="shared" si="140"/>
        <v>9.1999999999999993</v>
      </c>
      <c r="O1419" t="str">
        <f t="shared" si="141"/>
        <v/>
      </c>
    </row>
    <row r="1420" spans="9:15" x14ac:dyDescent="0.55000000000000004">
      <c r="I1420" s="1394">
        <f t="shared" si="142"/>
        <v>0</v>
      </c>
      <c r="J1420" s="1392">
        <f t="shared" si="137"/>
        <v>141.79999999999623</v>
      </c>
      <c r="K1420" s="1391">
        <f>(J1420*h01_MdeMgmt!$F$8)+1+$Q$126</f>
        <v>9.2716666666664462</v>
      </c>
      <c r="L1420" s="1395">
        <f t="shared" si="138"/>
        <v>92.716666666664466</v>
      </c>
      <c r="M1420" s="1395">
        <f t="shared" si="139"/>
        <v>92</v>
      </c>
      <c r="N1420" s="1395">
        <f t="shared" si="140"/>
        <v>9.1999999999999993</v>
      </c>
      <c r="O1420" t="str">
        <f t="shared" si="141"/>
        <v/>
      </c>
    </row>
    <row r="1421" spans="9:15" x14ac:dyDescent="0.55000000000000004">
      <c r="I1421" s="1394">
        <f t="shared" si="142"/>
        <v>0</v>
      </c>
      <c r="J1421" s="1392">
        <f t="shared" si="137"/>
        <v>141.89999999999623</v>
      </c>
      <c r="K1421" s="1391">
        <f>(J1421*h01_MdeMgmt!$F$8)+1+$Q$126</f>
        <v>9.2774999999997796</v>
      </c>
      <c r="L1421" s="1395">
        <f t="shared" si="138"/>
        <v>92.774999999997789</v>
      </c>
      <c r="M1421" s="1395">
        <f t="shared" si="139"/>
        <v>92</v>
      </c>
      <c r="N1421" s="1395">
        <f t="shared" si="140"/>
        <v>9.1999999999999993</v>
      </c>
      <c r="O1421" t="str">
        <f t="shared" si="141"/>
        <v/>
      </c>
    </row>
    <row r="1422" spans="9:15" x14ac:dyDescent="0.55000000000000004">
      <c r="I1422" s="1394">
        <f t="shared" si="142"/>
        <v>0</v>
      </c>
      <c r="J1422" s="1392">
        <f t="shared" si="137"/>
        <v>141.99999999999622</v>
      </c>
      <c r="K1422" s="1391">
        <f>(J1422*h01_MdeMgmt!$F$8)+1+$Q$126</f>
        <v>9.2833333333331129</v>
      </c>
      <c r="L1422" s="1395">
        <f t="shared" si="138"/>
        <v>92.833333333331126</v>
      </c>
      <c r="M1422" s="1395">
        <f t="shared" si="139"/>
        <v>92</v>
      </c>
      <c r="N1422" s="1395">
        <f t="shared" si="140"/>
        <v>9.1999999999999993</v>
      </c>
      <c r="O1422" t="str">
        <f t="shared" si="141"/>
        <v/>
      </c>
    </row>
    <row r="1423" spans="9:15" x14ac:dyDescent="0.55000000000000004">
      <c r="I1423" s="1394">
        <f t="shared" si="142"/>
        <v>0</v>
      </c>
      <c r="J1423" s="1392">
        <f t="shared" si="137"/>
        <v>142.09999999999621</v>
      </c>
      <c r="K1423" s="1391">
        <f>(J1423*h01_MdeMgmt!$F$8)+1+$Q$126</f>
        <v>9.2891666666664463</v>
      </c>
      <c r="L1423" s="1395">
        <f t="shared" si="138"/>
        <v>92.891666666664463</v>
      </c>
      <c r="M1423" s="1395">
        <f t="shared" si="139"/>
        <v>92</v>
      </c>
      <c r="N1423" s="1395">
        <f t="shared" si="140"/>
        <v>9.1999999999999993</v>
      </c>
      <c r="O1423" t="str">
        <f t="shared" si="141"/>
        <v/>
      </c>
    </row>
    <row r="1424" spans="9:15" x14ac:dyDescent="0.55000000000000004">
      <c r="I1424" s="1394">
        <f t="shared" si="142"/>
        <v>0</v>
      </c>
      <c r="J1424" s="1392">
        <f t="shared" si="137"/>
        <v>142.19999999999621</v>
      </c>
      <c r="K1424" s="1391">
        <f>(J1424*h01_MdeMgmt!$F$8)+1+$Q$126</f>
        <v>9.2949999999997797</v>
      </c>
      <c r="L1424" s="1395">
        <f t="shared" si="138"/>
        <v>92.9499999999978</v>
      </c>
      <c r="M1424" s="1395">
        <f t="shared" si="139"/>
        <v>92</v>
      </c>
      <c r="N1424" s="1395">
        <f t="shared" si="140"/>
        <v>9.1999999999999993</v>
      </c>
      <c r="O1424" t="str">
        <f t="shared" si="141"/>
        <v/>
      </c>
    </row>
    <row r="1425" spans="9:15" x14ac:dyDescent="0.55000000000000004">
      <c r="I1425" s="1394">
        <f t="shared" si="142"/>
        <v>0</v>
      </c>
      <c r="J1425" s="1392">
        <f t="shared" si="137"/>
        <v>142.2999999999962</v>
      </c>
      <c r="K1425" s="1391">
        <f>(J1425*h01_MdeMgmt!$F$8)+1+$Q$126</f>
        <v>9.3008333333331112</v>
      </c>
      <c r="L1425" s="1395">
        <f t="shared" si="138"/>
        <v>93.008333333331109</v>
      </c>
      <c r="M1425" s="1395">
        <f t="shared" si="139"/>
        <v>93</v>
      </c>
      <c r="N1425" s="1395">
        <f t="shared" si="140"/>
        <v>9.3000000000000007</v>
      </c>
      <c r="O1425" t="str">
        <f t="shared" si="141"/>
        <v/>
      </c>
    </row>
    <row r="1426" spans="9:15" x14ac:dyDescent="0.55000000000000004">
      <c r="I1426" s="1394">
        <f t="shared" si="142"/>
        <v>0</v>
      </c>
      <c r="J1426" s="1392">
        <f t="shared" si="137"/>
        <v>142.3999999999962</v>
      </c>
      <c r="K1426" s="1391">
        <f>(J1426*h01_MdeMgmt!$F$8)+1+$Q$126</f>
        <v>9.3066666666664446</v>
      </c>
      <c r="L1426" s="1395">
        <f t="shared" si="138"/>
        <v>93.066666666664446</v>
      </c>
      <c r="M1426" s="1395">
        <f t="shared" si="139"/>
        <v>93</v>
      </c>
      <c r="N1426" s="1395">
        <f t="shared" si="140"/>
        <v>9.3000000000000007</v>
      </c>
      <c r="O1426" t="str">
        <f t="shared" si="141"/>
        <v/>
      </c>
    </row>
    <row r="1427" spans="9:15" x14ac:dyDescent="0.55000000000000004">
      <c r="I1427" s="1394">
        <f t="shared" si="142"/>
        <v>0</v>
      </c>
      <c r="J1427" s="1392">
        <f t="shared" si="137"/>
        <v>142.49999999999619</v>
      </c>
      <c r="K1427" s="1391">
        <f>(J1427*h01_MdeMgmt!$F$8)+1+$Q$126</f>
        <v>9.312499999999778</v>
      </c>
      <c r="L1427" s="1395">
        <f t="shared" si="138"/>
        <v>93.124999999997783</v>
      </c>
      <c r="M1427" s="1395">
        <f t="shared" si="139"/>
        <v>93</v>
      </c>
      <c r="N1427" s="1395">
        <f t="shared" si="140"/>
        <v>9.3000000000000007</v>
      </c>
      <c r="O1427" t="str">
        <f t="shared" si="141"/>
        <v/>
      </c>
    </row>
    <row r="1428" spans="9:15" x14ac:dyDescent="0.55000000000000004">
      <c r="I1428" s="1394">
        <f t="shared" si="142"/>
        <v>0</v>
      </c>
      <c r="J1428" s="1392">
        <f t="shared" si="137"/>
        <v>142.59999999999619</v>
      </c>
      <c r="K1428" s="1391">
        <f>(J1428*h01_MdeMgmt!$F$8)+1+$Q$126</f>
        <v>9.3183333333331113</v>
      </c>
      <c r="L1428" s="1395">
        <f t="shared" si="138"/>
        <v>93.18333333333112</v>
      </c>
      <c r="M1428" s="1395">
        <f t="shared" si="139"/>
        <v>93</v>
      </c>
      <c r="N1428" s="1395">
        <f t="shared" si="140"/>
        <v>9.3000000000000007</v>
      </c>
      <c r="O1428" t="str">
        <f t="shared" si="141"/>
        <v/>
      </c>
    </row>
    <row r="1429" spans="9:15" x14ac:dyDescent="0.55000000000000004">
      <c r="I1429" s="1394">
        <f t="shared" si="142"/>
        <v>0</v>
      </c>
      <c r="J1429" s="1392">
        <f t="shared" si="137"/>
        <v>142.69999999999618</v>
      </c>
      <c r="K1429" s="1391">
        <f>(J1429*h01_MdeMgmt!$F$8)+1+$Q$126</f>
        <v>9.3241666666664447</v>
      </c>
      <c r="L1429" s="1395">
        <f t="shared" si="138"/>
        <v>93.241666666664443</v>
      </c>
      <c r="M1429" s="1395">
        <f t="shared" si="139"/>
        <v>93</v>
      </c>
      <c r="N1429" s="1395">
        <f t="shared" si="140"/>
        <v>9.3000000000000007</v>
      </c>
      <c r="O1429" t="str">
        <f t="shared" si="141"/>
        <v/>
      </c>
    </row>
    <row r="1430" spans="9:15" x14ac:dyDescent="0.55000000000000004">
      <c r="I1430" s="1394">
        <f t="shared" si="142"/>
        <v>0</v>
      </c>
      <c r="J1430" s="1392">
        <f t="shared" si="137"/>
        <v>142.79999999999617</v>
      </c>
      <c r="K1430" s="1391">
        <f>(J1430*h01_MdeMgmt!$F$8)+1+$Q$126</f>
        <v>9.3299999999997763</v>
      </c>
      <c r="L1430" s="1395">
        <f t="shared" si="138"/>
        <v>93.299999999997766</v>
      </c>
      <c r="M1430" s="1395">
        <f t="shared" si="139"/>
        <v>93</v>
      </c>
      <c r="N1430" s="1395">
        <f t="shared" si="140"/>
        <v>9.3000000000000007</v>
      </c>
      <c r="O1430" t="str">
        <f t="shared" si="141"/>
        <v/>
      </c>
    </row>
    <row r="1431" spans="9:15" x14ac:dyDescent="0.55000000000000004">
      <c r="I1431" s="1394">
        <f t="shared" si="142"/>
        <v>0</v>
      </c>
      <c r="J1431" s="1392">
        <f t="shared" si="137"/>
        <v>142.89999999999617</v>
      </c>
      <c r="K1431" s="1391">
        <f>(J1431*h01_MdeMgmt!$F$8)+1+$Q$126</f>
        <v>9.3358333333331096</v>
      </c>
      <c r="L1431" s="1395">
        <f t="shared" si="138"/>
        <v>93.358333333331103</v>
      </c>
      <c r="M1431" s="1395">
        <f t="shared" si="139"/>
        <v>93</v>
      </c>
      <c r="N1431" s="1395">
        <f t="shared" si="140"/>
        <v>9.3000000000000007</v>
      </c>
      <c r="O1431" t="str">
        <f t="shared" si="141"/>
        <v/>
      </c>
    </row>
    <row r="1432" spans="9:15" x14ac:dyDescent="0.55000000000000004">
      <c r="I1432" s="1394">
        <f t="shared" si="142"/>
        <v>0</v>
      </c>
      <c r="J1432" s="1392">
        <f t="shared" si="137"/>
        <v>142.99999999999616</v>
      </c>
      <c r="K1432" s="1391">
        <f>(J1432*h01_MdeMgmt!$F$8)+1+$Q$126</f>
        <v>9.341666666666443</v>
      </c>
      <c r="L1432" s="1395">
        <f t="shared" si="138"/>
        <v>93.416666666664426</v>
      </c>
      <c r="M1432" s="1395">
        <f t="shared" si="139"/>
        <v>93</v>
      </c>
      <c r="N1432" s="1395">
        <f t="shared" si="140"/>
        <v>9.3000000000000007</v>
      </c>
      <c r="O1432" t="str">
        <f t="shared" si="141"/>
        <v/>
      </c>
    </row>
    <row r="1433" spans="9:15" x14ac:dyDescent="0.55000000000000004">
      <c r="I1433" s="1394">
        <f t="shared" si="142"/>
        <v>0</v>
      </c>
      <c r="J1433" s="1392">
        <f t="shared" si="137"/>
        <v>143.09999999999616</v>
      </c>
      <c r="K1433" s="1391">
        <f>(J1433*h01_MdeMgmt!$F$8)+1+$Q$126</f>
        <v>9.3474999999997763</v>
      </c>
      <c r="L1433" s="1395">
        <f t="shared" si="138"/>
        <v>93.474999999997763</v>
      </c>
      <c r="M1433" s="1395">
        <f t="shared" si="139"/>
        <v>93</v>
      </c>
      <c r="N1433" s="1395">
        <f t="shared" si="140"/>
        <v>9.3000000000000007</v>
      </c>
      <c r="O1433" t="str">
        <f t="shared" si="141"/>
        <v/>
      </c>
    </row>
    <row r="1434" spans="9:15" x14ac:dyDescent="0.55000000000000004">
      <c r="I1434" s="1394">
        <f t="shared" si="142"/>
        <v>0</v>
      </c>
      <c r="J1434" s="1392">
        <f t="shared" si="137"/>
        <v>143.19999999999615</v>
      </c>
      <c r="K1434" s="1391">
        <f>(J1434*h01_MdeMgmt!$F$8)+1+$Q$126</f>
        <v>9.3533333333331097</v>
      </c>
      <c r="L1434" s="1395">
        <f t="shared" si="138"/>
        <v>93.5333333333311</v>
      </c>
      <c r="M1434" s="1395">
        <f t="shared" si="139"/>
        <v>93</v>
      </c>
      <c r="N1434" s="1395">
        <f t="shared" si="140"/>
        <v>9.3000000000000007</v>
      </c>
      <c r="O1434" t="str">
        <f t="shared" si="141"/>
        <v/>
      </c>
    </row>
    <row r="1435" spans="9:15" x14ac:dyDescent="0.55000000000000004">
      <c r="I1435" s="1394">
        <f t="shared" si="142"/>
        <v>0</v>
      </c>
      <c r="J1435" s="1392">
        <f t="shared" si="137"/>
        <v>143.29999999999615</v>
      </c>
      <c r="K1435" s="1391">
        <f>(J1435*h01_MdeMgmt!$F$8)+1+$Q$126</f>
        <v>9.3591666666664413</v>
      </c>
      <c r="L1435" s="1395">
        <f t="shared" si="138"/>
        <v>93.591666666664409</v>
      </c>
      <c r="M1435" s="1395">
        <f t="shared" si="139"/>
        <v>93</v>
      </c>
      <c r="N1435" s="1395">
        <f t="shared" si="140"/>
        <v>9.3000000000000007</v>
      </c>
      <c r="O1435" t="str">
        <f t="shared" si="141"/>
        <v/>
      </c>
    </row>
    <row r="1436" spans="9:15" x14ac:dyDescent="0.55000000000000004">
      <c r="I1436" s="1394">
        <f t="shared" si="142"/>
        <v>0</v>
      </c>
      <c r="J1436" s="1392">
        <f t="shared" si="137"/>
        <v>143.39999999999614</v>
      </c>
      <c r="K1436" s="1391">
        <f>(J1436*h01_MdeMgmt!$F$8)+1+$Q$126</f>
        <v>9.3649999999997746</v>
      </c>
      <c r="L1436" s="1395">
        <f t="shared" si="138"/>
        <v>93.649999999997746</v>
      </c>
      <c r="M1436" s="1395">
        <f t="shared" si="139"/>
        <v>93</v>
      </c>
      <c r="N1436" s="1395">
        <f t="shared" si="140"/>
        <v>9.3000000000000007</v>
      </c>
      <c r="O1436" t="str">
        <f t="shared" si="141"/>
        <v/>
      </c>
    </row>
    <row r="1437" spans="9:15" x14ac:dyDescent="0.55000000000000004">
      <c r="I1437" s="1394">
        <f t="shared" si="142"/>
        <v>0</v>
      </c>
      <c r="J1437" s="1392">
        <f t="shared" si="137"/>
        <v>143.49999999999613</v>
      </c>
      <c r="K1437" s="1391">
        <f>(J1437*h01_MdeMgmt!$F$8)+1+$Q$126</f>
        <v>9.370833333333108</v>
      </c>
      <c r="L1437" s="1395">
        <f t="shared" si="138"/>
        <v>93.708333333331083</v>
      </c>
      <c r="M1437" s="1395">
        <f t="shared" si="139"/>
        <v>93</v>
      </c>
      <c r="N1437" s="1395">
        <f t="shared" si="140"/>
        <v>9.3000000000000007</v>
      </c>
      <c r="O1437" t="str">
        <f t="shared" si="141"/>
        <v/>
      </c>
    </row>
    <row r="1438" spans="9:15" x14ac:dyDescent="0.55000000000000004">
      <c r="I1438" s="1394">
        <f t="shared" si="142"/>
        <v>0</v>
      </c>
      <c r="J1438" s="1392">
        <f t="shared" si="137"/>
        <v>143.59999999999613</v>
      </c>
      <c r="K1438" s="1391">
        <f>(J1438*h01_MdeMgmt!$F$8)+1+$Q$126</f>
        <v>9.3766666666664413</v>
      </c>
      <c r="L1438" s="1395">
        <f t="shared" si="138"/>
        <v>93.766666666664406</v>
      </c>
      <c r="M1438" s="1395">
        <f t="shared" si="139"/>
        <v>93</v>
      </c>
      <c r="N1438" s="1395">
        <f t="shared" si="140"/>
        <v>9.3000000000000007</v>
      </c>
      <c r="O1438" t="str">
        <f t="shared" si="141"/>
        <v/>
      </c>
    </row>
    <row r="1439" spans="9:15" x14ac:dyDescent="0.55000000000000004">
      <c r="I1439" s="1394">
        <f t="shared" si="142"/>
        <v>0</v>
      </c>
      <c r="J1439" s="1392">
        <f t="shared" si="137"/>
        <v>143.69999999999612</v>
      </c>
      <c r="K1439" s="1391">
        <f>(J1439*h01_MdeMgmt!$F$8)+1+$Q$126</f>
        <v>9.3824999999997747</v>
      </c>
      <c r="L1439" s="1395">
        <f t="shared" si="138"/>
        <v>93.824999999997743</v>
      </c>
      <c r="M1439" s="1395">
        <f t="shared" si="139"/>
        <v>93</v>
      </c>
      <c r="N1439" s="1395">
        <f t="shared" si="140"/>
        <v>9.3000000000000007</v>
      </c>
      <c r="O1439" t="str">
        <f t="shared" si="141"/>
        <v/>
      </c>
    </row>
    <row r="1440" spans="9:15" x14ac:dyDescent="0.55000000000000004">
      <c r="I1440" s="1394">
        <f t="shared" si="142"/>
        <v>0</v>
      </c>
      <c r="J1440" s="1392">
        <f t="shared" si="137"/>
        <v>143.79999999999612</v>
      </c>
      <c r="K1440" s="1391">
        <f>(J1440*h01_MdeMgmt!$F$8)+1+$Q$126</f>
        <v>9.3883333333331063</v>
      </c>
      <c r="L1440" s="1395">
        <f t="shared" si="138"/>
        <v>93.883333333331066</v>
      </c>
      <c r="M1440" s="1395">
        <f t="shared" si="139"/>
        <v>93</v>
      </c>
      <c r="N1440" s="1395">
        <f t="shared" si="140"/>
        <v>9.3000000000000007</v>
      </c>
      <c r="O1440" t="str">
        <f t="shared" si="141"/>
        <v/>
      </c>
    </row>
    <row r="1441" spans="9:15" x14ac:dyDescent="0.55000000000000004">
      <c r="I1441" s="1394">
        <f t="shared" si="142"/>
        <v>0</v>
      </c>
      <c r="J1441" s="1392">
        <f t="shared" si="137"/>
        <v>143.89999999999611</v>
      </c>
      <c r="K1441" s="1391">
        <f>(J1441*h01_MdeMgmt!$F$8)+1+$Q$126</f>
        <v>9.3941666666664396</v>
      </c>
      <c r="L1441" s="1395">
        <f t="shared" si="138"/>
        <v>93.941666666664389</v>
      </c>
      <c r="M1441" s="1395">
        <f t="shared" si="139"/>
        <v>93</v>
      </c>
      <c r="N1441" s="1395">
        <f t="shared" si="140"/>
        <v>9.3000000000000007</v>
      </c>
      <c r="O1441" t="str">
        <f t="shared" si="141"/>
        <v/>
      </c>
    </row>
    <row r="1442" spans="9:15" x14ac:dyDescent="0.55000000000000004">
      <c r="I1442" s="1394">
        <f t="shared" si="142"/>
        <v>0</v>
      </c>
      <c r="J1442" s="1392">
        <f t="shared" si="137"/>
        <v>143.99999999999611</v>
      </c>
      <c r="K1442" s="1391">
        <f>(J1442*h01_MdeMgmt!$F$8)+1+$Q$126</f>
        <v>9.399999999999773</v>
      </c>
      <c r="L1442" s="1395">
        <f t="shared" si="138"/>
        <v>93.999999999997726</v>
      </c>
      <c r="M1442" s="1395">
        <f t="shared" si="139"/>
        <v>93</v>
      </c>
      <c r="N1442" s="1395">
        <f t="shared" si="140"/>
        <v>9.3000000000000007</v>
      </c>
      <c r="O1442" t="str">
        <f t="shared" si="141"/>
        <v/>
      </c>
    </row>
    <row r="1443" spans="9:15" x14ac:dyDescent="0.55000000000000004">
      <c r="I1443" s="1394">
        <f t="shared" si="142"/>
        <v>0</v>
      </c>
      <c r="J1443" s="1392">
        <f t="shared" si="137"/>
        <v>144.0999999999961</v>
      </c>
      <c r="K1443" s="1391">
        <f>(J1443*h01_MdeMgmt!$F$8)+1+$Q$126</f>
        <v>9.4058333333331063</v>
      </c>
      <c r="L1443" s="1395">
        <f t="shared" si="138"/>
        <v>94.058333333331063</v>
      </c>
      <c r="M1443" s="1395">
        <f t="shared" si="139"/>
        <v>94</v>
      </c>
      <c r="N1443" s="1395">
        <f t="shared" si="140"/>
        <v>9.4</v>
      </c>
      <c r="O1443" t="str">
        <f t="shared" si="141"/>
        <v/>
      </c>
    </row>
    <row r="1444" spans="9:15" x14ac:dyDescent="0.55000000000000004">
      <c r="I1444" s="1394">
        <f t="shared" si="142"/>
        <v>0</v>
      </c>
      <c r="J1444" s="1392">
        <f t="shared" si="137"/>
        <v>144.19999999999609</v>
      </c>
      <c r="K1444" s="1391">
        <f>(J1444*h01_MdeMgmt!$F$8)+1+$Q$126</f>
        <v>9.4116666666664397</v>
      </c>
      <c r="L1444" s="1395">
        <f t="shared" si="138"/>
        <v>94.116666666664401</v>
      </c>
      <c r="M1444" s="1395">
        <f t="shared" si="139"/>
        <v>94</v>
      </c>
      <c r="N1444" s="1395">
        <f t="shared" si="140"/>
        <v>9.4</v>
      </c>
      <c r="O1444" t="str">
        <f t="shared" si="141"/>
        <v/>
      </c>
    </row>
    <row r="1445" spans="9:15" x14ac:dyDescent="0.55000000000000004">
      <c r="I1445" s="1394">
        <f t="shared" si="142"/>
        <v>0</v>
      </c>
      <c r="J1445" s="1392">
        <f t="shared" si="137"/>
        <v>144.29999999999609</v>
      </c>
      <c r="K1445" s="1391">
        <f>(J1445*h01_MdeMgmt!$F$8)+1+$Q$126</f>
        <v>9.4174999999997713</v>
      </c>
      <c r="L1445" s="1395">
        <f t="shared" si="138"/>
        <v>94.174999999997709</v>
      </c>
      <c r="M1445" s="1395">
        <f t="shared" si="139"/>
        <v>94</v>
      </c>
      <c r="N1445" s="1395">
        <f t="shared" si="140"/>
        <v>9.4</v>
      </c>
      <c r="O1445" t="str">
        <f t="shared" si="141"/>
        <v/>
      </c>
    </row>
    <row r="1446" spans="9:15" x14ac:dyDescent="0.55000000000000004">
      <c r="I1446" s="1394">
        <f t="shared" si="142"/>
        <v>0</v>
      </c>
      <c r="J1446" s="1392">
        <f t="shared" si="137"/>
        <v>144.39999999999608</v>
      </c>
      <c r="K1446" s="1391">
        <f>(J1446*h01_MdeMgmt!$F$8)+1+$Q$126</f>
        <v>9.4233333333331046</v>
      </c>
      <c r="L1446" s="1395">
        <f t="shared" si="138"/>
        <v>94.233333333331046</v>
      </c>
      <c r="M1446" s="1395">
        <f t="shared" si="139"/>
        <v>94</v>
      </c>
      <c r="N1446" s="1395">
        <f t="shared" si="140"/>
        <v>9.4</v>
      </c>
      <c r="O1446" t="str">
        <f t="shared" si="141"/>
        <v/>
      </c>
    </row>
    <row r="1447" spans="9:15" x14ac:dyDescent="0.55000000000000004">
      <c r="I1447" s="1394">
        <f t="shared" si="142"/>
        <v>0</v>
      </c>
      <c r="J1447" s="1392">
        <f t="shared" si="137"/>
        <v>144.49999999999608</v>
      </c>
      <c r="K1447" s="1391">
        <f>(J1447*h01_MdeMgmt!$F$8)+1+$Q$126</f>
        <v>9.429166666666438</v>
      </c>
      <c r="L1447" s="1395">
        <f t="shared" si="138"/>
        <v>94.291666666664383</v>
      </c>
      <c r="M1447" s="1395">
        <f t="shared" si="139"/>
        <v>94</v>
      </c>
      <c r="N1447" s="1395">
        <f t="shared" si="140"/>
        <v>9.4</v>
      </c>
      <c r="O1447" t="str">
        <f t="shared" si="141"/>
        <v/>
      </c>
    </row>
    <row r="1448" spans="9:15" x14ac:dyDescent="0.55000000000000004">
      <c r="I1448" s="1394">
        <f t="shared" si="142"/>
        <v>0</v>
      </c>
      <c r="J1448" s="1392">
        <f t="shared" si="137"/>
        <v>144.59999999999607</v>
      </c>
      <c r="K1448" s="1391">
        <f>(J1448*h01_MdeMgmt!$F$8)+1+$Q$126</f>
        <v>9.4349999999997713</v>
      </c>
      <c r="L1448" s="1395">
        <f t="shared" si="138"/>
        <v>94.349999999997721</v>
      </c>
      <c r="M1448" s="1395">
        <f t="shared" si="139"/>
        <v>94</v>
      </c>
      <c r="N1448" s="1395">
        <f t="shared" si="140"/>
        <v>9.4</v>
      </c>
      <c r="O1448" t="str">
        <f t="shared" si="141"/>
        <v/>
      </c>
    </row>
    <row r="1449" spans="9:15" x14ac:dyDescent="0.55000000000000004">
      <c r="I1449" s="1394">
        <f t="shared" si="142"/>
        <v>0</v>
      </c>
      <c r="J1449" s="1392">
        <f t="shared" si="137"/>
        <v>144.69999999999607</v>
      </c>
      <c r="K1449" s="1391">
        <f>(J1449*h01_MdeMgmt!$F$8)+1+$Q$126</f>
        <v>9.4408333333331047</v>
      </c>
      <c r="L1449" s="1395">
        <f t="shared" si="138"/>
        <v>94.408333333331043</v>
      </c>
      <c r="M1449" s="1395">
        <f t="shared" si="139"/>
        <v>94</v>
      </c>
      <c r="N1449" s="1395">
        <f t="shared" si="140"/>
        <v>9.4</v>
      </c>
      <c r="O1449" t="str">
        <f t="shared" si="141"/>
        <v/>
      </c>
    </row>
    <row r="1450" spans="9:15" x14ac:dyDescent="0.55000000000000004">
      <c r="I1450" s="1394">
        <f t="shared" si="142"/>
        <v>0</v>
      </c>
      <c r="J1450" s="1392">
        <f t="shared" ref="J1450:J1513" si="143">J1449+$J$3</f>
        <v>144.79999999999606</v>
      </c>
      <c r="K1450" s="1391">
        <f>(J1450*h01_MdeMgmt!$F$8)+1+$Q$126</f>
        <v>9.4466666666664363</v>
      </c>
      <c r="L1450" s="1395">
        <f t="shared" si="138"/>
        <v>94.466666666664366</v>
      </c>
      <c r="M1450" s="1395">
        <f t="shared" si="139"/>
        <v>94</v>
      </c>
      <c r="N1450" s="1395">
        <f t="shared" si="140"/>
        <v>9.4</v>
      </c>
      <c r="O1450" t="str">
        <f t="shared" si="141"/>
        <v/>
      </c>
    </row>
    <row r="1451" spans="9:15" x14ac:dyDescent="0.55000000000000004">
      <c r="I1451" s="1394">
        <f t="shared" si="142"/>
        <v>0</v>
      </c>
      <c r="J1451" s="1392">
        <f t="shared" si="143"/>
        <v>144.89999999999606</v>
      </c>
      <c r="K1451" s="1391">
        <f>(J1451*h01_MdeMgmt!$F$8)+1+$Q$126</f>
        <v>9.4524999999997696</v>
      </c>
      <c r="L1451" s="1395">
        <f t="shared" si="138"/>
        <v>94.524999999997704</v>
      </c>
      <c r="M1451" s="1395">
        <f t="shared" si="139"/>
        <v>94</v>
      </c>
      <c r="N1451" s="1395">
        <f t="shared" si="140"/>
        <v>9.4</v>
      </c>
      <c r="O1451" t="str">
        <f t="shared" si="141"/>
        <v/>
      </c>
    </row>
    <row r="1452" spans="9:15" x14ac:dyDescent="0.55000000000000004">
      <c r="I1452" s="1394">
        <f t="shared" si="142"/>
        <v>0</v>
      </c>
      <c r="J1452" s="1392">
        <f t="shared" si="143"/>
        <v>144.99999999999605</v>
      </c>
      <c r="K1452" s="1391">
        <f>(J1452*h01_MdeMgmt!$F$8)+1+$Q$126</f>
        <v>9.458333333333103</v>
      </c>
      <c r="L1452" s="1395">
        <f t="shared" si="138"/>
        <v>94.583333333331026</v>
      </c>
      <c r="M1452" s="1395">
        <f t="shared" si="139"/>
        <v>94</v>
      </c>
      <c r="N1452" s="1395">
        <f t="shared" si="140"/>
        <v>9.4</v>
      </c>
      <c r="O1452" t="str">
        <f t="shared" si="141"/>
        <v/>
      </c>
    </row>
    <row r="1453" spans="9:15" x14ac:dyDescent="0.55000000000000004">
      <c r="I1453" s="1394">
        <f t="shared" si="142"/>
        <v>0</v>
      </c>
      <c r="J1453" s="1392">
        <f t="shared" si="143"/>
        <v>145.09999999999604</v>
      </c>
      <c r="K1453" s="1391">
        <f>(J1453*h01_MdeMgmt!$F$8)+1+$Q$126</f>
        <v>9.4641666666664364</v>
      </c>
      <c r="L1453" s="1395">
        <f t="shared" si="138"/>
        <v>94.641666666664364</v>
      </c>
      <c r="M1453" s="1395">
        <f t="shared" si="139"/>
        <v>94</v>
      </c>
      <c r="N1453" s="1395">
        <f t="shared" si="140"/>
        <v>9.4</v>
      </c>
      <c r="O1453" t="str">
        <f t="shared" si="141"/>
        <v/>
      </c>
    </row>
    <row r="1454" spans="9:15" x14ac:dyDescent="0.55000000000000004">
      <c r="I1454" s="1394">
        <f t="shared" si="142"/>
        <v>0</v>
      </c>
      <c r="J1454" s="1392">
        <f t="shared" si="143"/>
        <v>145.19999999999604</v>
      </c>
      <c r="K1454" s="1391">
        <f>(J1454*h01_MdeMgmt!$F$8)+1+$Q$126</f>
        <v>9.4699999999997697</v>
      </c>
      <c r="L1454" s="1395">
        <f t="shared" si="138"/>
        <v>94.699999999997701</v>
      </c>
      <c r="M1454" s="1395">
        <f t="shared" si="139"/>
        <v>94</v>
      </c>
      <c r="N1454" s="1395">
        <f t="shared" si="140"/>
        <v>9.4</v>
      </c>
      <c r="O1454" t="str">
        <f t="shared" si="141"/>
        <v/>
      </c>
    </row>
    <row r="1455" spans="9:15" x14ac:dyDescent="0.55000000000000004">
      <c r="I1455" s="1394">
        <f t="shared" si="142"/>
        <v>0</v>
      </c>
      <c r="J1455" s="1392">
        <f t="shared" si="143"/>
        <v>145.29999999999603</v>
      </c>
      <c r="K1455" s="1391">
        <f>(J1455*h01_MdeMgmt!$F$8)+1+$Q$126</f>
        <v>9.4758333333331013</v>
      </c>
      <c r="L1455" s="1395">
        <f t="shared" si="138"/>
        <v>94.758333333331009</v>
      </c>
      <c r="M1455" s="1395">
        <f t="shared" si="139"/>
        <v>94</v>
      </c>
      <c r="N1455" s="1395">
        <f t="shared" si="140"/>
        <v>9.4</v>
      </c>
      <c r="O1455" t="str">
        <f t="shared" si="141"/>
        <v/>
      </c>
    </row>
    <row r="1456" spans="9:15" x14ac:dyDescent="0.55000000000000004">
      <c r="I1456" s="1394">
        <f t="shared" si="142"/>
        <v>0</v>
      </c>
      <c r="J1456" s="1392">
        <f t="shared" si="143"/>
        <v>145.39999999999603</v>
      </c>
      <c r="K1456" s="1391">
        <f>(J1456*h01_MdeMgmt!$F$8)+1+$Q$126</f>
        <v>9.4816666666664347</v>
      </c>
      <c r="L1456" s="1395">
        <f t="shared" si="138"/>
        <v>94.816666666664347</v>
      </c>
      <c r="M1456" s="1395">
        <f t="shared" si="139"/>
        <v>94</v>
      </c>
      <c r="N1456" s="1395">
        <f t="shared" si="140"/>
        <v>9.4</v>
      </c>
      <c r="O1456" t="str">
        <f t="shared" si="141"/>
        <v/>
      </c>
    </row>
    <row r="1457" spans="9:15" x14ac:dyDescent="0.55000000000000004">
      <c r="I1457" s="1394">
        <f t="shared" si="142"/>
        <v>0</v>
      </c>
      <c r="J1457" s="1392">
        <f t="shared" si="143"/>
        <v>145.49999999999602</v>
      </c>
      <c r="K1457" s="1391">
        <f>(J1457*h01_MdeMgmt!$F$8)+1+$Q$126</f>
        <v>9.487499999999768</v>
      </c>
      <c r="L1457" s="1395">
        <f t="shared" si="138"/>
        <v>94.874999999997684</v>
      </c>
      <c r="M1457" s="1395">
        <f t="shared" si="139"/>
        <v>94</v>
      </c>
      <c r="N1457" s="1395">
        <f t="shared" si="140"/>
        <v>9.4</v>
      </c>
      <c r="O1457" t="str">
        <f t="shared" si="141"/>
        <v/>
      </c>
    </row>
    <row r="1458" spans="9:15" x14ac:dyDescent="0.55000000000000004">
      <c r="I1458" s="1394">
        <f t="shared" si="142"/>
        <v>0</v>
      </c>
      <c r="J1458" s="1392">
        <f t="shared" si="143"/>
        <v>145.59999999999602</v>
      </c>
      <c r="K1458" s="1391">
        <f>(J1458*h01_MdeMgmt!$F$8)+1+$Q$126</f>
        <v>9.4933333333331014</v>
      </c>
      <c r="L1458" s="1395">
        <f t="shared" si="138"/>
        <v>94.933333333331007</v>
      </c>
      <c r="M1458" s="1395">
        <f t="shared" si="139"/>
        <v>94</v>
      </c>
      <c r="N1458" s="1395">
        <f t="shared" si="140"/>
        <v>9.4</v>
      </c>
      <c r="O1458" t="str">
        <f t="shared" si="141"/>
        <v/>
      </c>
    </row>
    <row r="1459" spans="9:15" x14ac:dyDescent="0.55000000000000004">
      <c r="I1459" s="1394">
        <f t="shared" si="142"/>
        <v>0</v>
      </c>
      <c r="J1459" s="1392">
        <f t="shared" si="143"/>
        <v>145.69999999999601</v>
      </c>
      <c r="K1459" s="1391">
        <f>(J1459*h01_MdeMgmt!$F$8)+1+$Q$126</f>
        <v>9.4991666666664347</v>
      </c>
      <c r="L1459" s="1395">
        <f t="shared" si="138"/>
        <v>94.991666666664344</v>
      </c>
      <c r="M1459" s="1395">
        <f t="shared" si="139"/>
        <v>94</v>
      </c>
      <c r="N1459" s="1395">
        <f t="shared" si="140"/>
        <v>9.4</v>
      </c>
      <c r="O1459" t="str">
        <f t="shared" si="141"/>
        <v/>
      </c>
    </row>
    <row r="1460" spans="9:15" x14ac:dyDescent="0.55000000000000004">
      <c r="I1460" s="1394">
        <f t="shared" si="142"/>
        <v>0</v>
      </c>
      <c r="J1460" s="1392">
        <f t="shared" si="143"/>
        <v>145.799999999996</v>
      </c>
      <c r="K1460" s="1391">
        <f>(J1460*h01_MdeMgmt!$F$8)+1+$Q$126</f>
        <v>9.5049999999997663</v>
      </c>
      <c r="L1460" s="1395">
        <f t="shared" si="138"/>
        <v>95.049999999997667</v>
      </c>
      <c r="M1460" s="1395">
        <f t="shared" si="139"/>
        <v>95</v>
      </c>
      <c r="N1460" s="1395">
        <f t="shared" si="140"/>
        <v>9.5</v>
      </c>
      <c r="O1460" t="str">
        <f t="shared" si="141"/>
        <v/>
      </c>
    </row>
    <row r="1461" spans="9:15" x14ac:dyDescent="0.55000000000000004">
      <c r="I1461" s="1394">
        <f t="shared" si="142"/>
        <v>0</v>
      </c>
      <c r="J1461" s="1392">
        <f t="shared" si="143"/>
        <v>145.899999999996</v>
      </c>
      <c r="K1461" s="1391">
        <f>(J1461*h01_MdeMgmt!$F$8)+1+$Q$126</f>
        <v>9.5108333333330997</v>
      </c>
      <c r="L1461" s="1395">
        <f t="shared" si="138"/>
        <v>95.108333333330989</v>
      </c>
      <c r="M1461" s="1395">
        <f t="shared" si="139"/>
        <v>95</v>
      </c>
      <c r="N1461" s="1395">
        <f t="shared" si="140"/>
        <v>9.5</v>
      </c>
      <c r="O1461" t="str">
        <f t="shared" si="141"/>
        <v/>
      </c>
    </row>
    <row r="1462" spans="9:15" x14ac:dyDescent="0.55000000000000004">
      <c r="I1462" s="1394">
        <f t="shared" si="142"/>
        <v>0</v>
      </c>
      <c r="J1462" s="1392">
        <f t="shared" si="143"/>
        <v>145.99999999999599</v>
      </c>
      <c r="K1462" s="1391">
        <f>(J1462*h01_MdeMgmt!$F$8)+1+$Q$126</f>
        <v>9.516666666666433</v>
      </c>
      <c r="L1462" s="1395">
        <f t="shared" si="138"/>
        <v>95.166666666664327</v>
      </c>
      <c r="M1462" s="1395">
        <f t="shared" si="139"/>
        <v>95</v>
      </c>
      <c r="N1462" s="1395">
        <f t="shared" si="140"/>
        <v>9.5</v>
      </c>
      <c r="O1462" t="str">
        <f t="shared" si="141"/>
        <v/>
      </c>
    </row>
    <row r="1463" spans="9:15" x14ac:dyDescent="0.55000000000000004">
      <c r="I1463" s="1394">
        <f t="shared" si="142"/>
        <v>0</v>
      </c>
      <c r="J1463" s="1392">
        <f t="shared" si="143"/>
        <v>146.09999999999599</v>
      </c>
      <c r="K1463" s="1391">
        <f>(J1463*h01_MdeMgmt!$F$8)+1+$Q$126</f>
        <v>9.5224999999997664</v>
      </c>
      <c r="L1463" s="1395">
        <f t="shared" si="138"/>
        <v>95.224999999997664</v>
      </c>
      <c r="M1463" s="1395">
        <f t="shared" si="139"/>
        <v>95</v>
      </c>
      <c r="N1463" s="1395">
        <f t="shared" si="140"/>
        <v>9.5</v>
      </c>
      <c r="O1463" t="str">
        <f t="shared" si="141"/>
        <v/>
      </c>
    </row>
    <row r="1464" spans="9:15" x14ac:dyDescent="0.55000000000000004">
      <c r="I1464" s="1394">
        <f t="shared" si="142"/>
        <v>0</v>
      </c>
      <c r="J1464" s="1392">
        <f t="shared" si="143"/>
        <v>146.19999999999598</v>
      </c>
      <c r="K1464" s="1391">
        <f>(J1464*h01_MdeMgmt!$F$8)+1+$Q$126</f>
        <v>9.5283333333330997</v>
      </c>
      <c r="L1464" s="1395">
        <f t="shared" si="138"/>
        <v>95.283333333331001</v>
      </c>
      <c r="M1464" s="1395">
        <f t="shared" si="139"/>
        <v>95</v>
      </c>
      <c r="N1464" s="1395">
        <f t="shared" si="140"/>
        <v>9.5</v>
      </c>
      <c r="O1464" t="str">
        <f t="shared" si="141"/>
        <v/>
      </c>
    </row>
    <row r="1465" spans="9:15" x14ac:dyDescent="0.55000000000000004">
      <c r="I1465" s="1394">
        <f t="shared" si="142"/>
        <v>0</v>
      </c>
      <c r="J1465" s="1392">
        <f t="shared" si="143"/>
        <v>146.29999999999598</v>
      </c>
      <c r="K1465" s="1391">
        <f>(J1465*h01_MdeMgmt!$F$8)+1+$Q$126</f>
        <v>9.5341666666664313</v>
      </c>
      <c r="L1465" s="1395">
        <f t="shared" si="138"/>
        <v>95.34166666666431</v>
      </c>
      <c r="M1465" s="1395">
        <f t="shared" si="139"/>
        <v>95</v>
      </c>
      <c r="N1465" s="1395">
        <f t="shared" si="140"/>
        <v>9.5</v>
      </c>
      <c r="O1465" t="str">
        <f t="shared" si="141"/>
        <v/>
      </c>
    </row>
    <row r="1466" spans="9:15" x14ac:dyDescent="0.55000000000000004">
      <c r="I1466" s="1394">
        <f t="shared" si="142"/>
        <v>0</v>
      </c>
      <c r="J1466" s="1392">
        <f t="shared" si="143"/>
        <v>146.39999999999597</v>
      </c>
      <c r="K1466" s="1391">
        <f>(J1466*h01_MdeMgmt!$F$8)+1+$Q$126</f>
        <v>9.5399999999997647</v>
      </c>
      <c r="L1466" s="1395">
        <f t="shared" si="138"/>
        <v>95.399999999997647</v>
      </c>
      <c r="M1466" s="1395">
        <f t="shared" si="139"/>
        <v>95</v>
      </c>
      <c r="N1466" s="1395">
        <f t="shared" si="140"/>
        <v>9.5</v>
      </c>
      <c r="O1466" t="str">
        <f t="shared" si="141"/>
        <v/>
      </c>
    </row>
    <row r="1467" spans="9:15" x14ac:dyDescent="0.55000000000000004">
      <c r="I1467" s="1394">
        <f t="shared" si="142"/>
        <v>0</v>
      </c>
      <c r="J1467" s="1392">
        <f t="shared" si="143"/>
        <v>146.49999999999596</v>
      </c>
      <c r="K1467" s="1391">
        <f>(J1467*h01_MdeMgmt!$F$8)+1+$Q$126</f>
        <v>9.545833333333098</v>
      </c>
      <c r="L1467" s="1395">
        <f t="shared" si="138"/>
        <v>95.458333333330984</v>
      </c>
      <c r="M1467" s="1395">
        <f t="shared" si="139"/>
        <v>95</v>
      </c>
      <c r="N1467" s="1395">
        <f t="shared" si="140"/>
        <v>9.5</v>
      </c>
      <c r="O1467" t="str">
        <f t="shared" si="141"/>
        <v/>
      </c>
    </row>
    <row r="1468" spans="9:15" x14ac:dyDescent="0.55000000000000004">
      <c r="I1468" s="1394">
        <f t="shared" si="142"/>
        <v>0</v>
      </c>
      <c r="J1468" s="1392">
        <f t="shared" si="143"/>
        <v>146.59999999999596</v>
      </c>
      <c r="K1468" s="1391">
        <f>(J1468*h01_MdeMgmt!$F$8)+1+$Q$126</f>
        <v>9.5516666666664314</v>
      </c>
      <c r="L1468" s="1395">
        <f t="shared" si="138"/>
        <v>95.516666666664321</v>
      </c>
      <c r="M1468" s="1395">
        <f t="shared" si="139"/>
        <v>95</v>
      </c>
      <c r="N1468" s="1395">
        <f t="shared" si="140"/>
        <v>9.5</v>
      </c>
      <c r="O1468" t="str">
        <f t="shared" si="141"/>
        <v/>
      </c>
    </row>
    <row r="1469" spans="9:15" x14ac:dyDescent="0.55000000000000004">
      <c r="I1469" s="1394">
        <f t="shared" si="142"/>
        <v>0</v>
      </c>
      <c r="J1469" s="1392">
        <f t="shared" si="143"/>
        <v>146.69999999999595</v>
      </c>
      <c r="K1469" s="1391">
        <f>(J1469*h01_MdeMgmt!$F$8)+1+$Q$126</f>
        <v>9.5574999999997647</v>
      </c>
      <c r="L1469" s="1395">
        <f t="shared" si="138"/>
        <v>95.574999999997644</v>
      </c>
      <c r="M1469" s="1395">
        <f t="shared" si="139"/>
        <v>95</v>
      </c>
      <c r="N1469" s="1395">
        <f t="shared" si="140"/>
        <v>9.5</v>
      </c>
      <c r="O1469" t="str">
        <f t="shared" si="141"/>
        <v/>
      </c>
    </row>
    <row r="1470" spans="9:15" x14ac:dyDescent="0.55000000000000004">
      <c r="I1470" s="1394">
        <f t="shared" si="142"/>
        <v>0</v>
      </c>
      <c r="J1470" s="1392">
        <f t="shared" si="143"/>
        <v>146.79999999999595</v>
      </c>
      <c r="K1470" s="1391">
        <f>(J1470*h01_MdeMgmt!$F$8)+1+$Q$126</f>
        <v>9.5633333333330963</v>
      </c>
      <c r="L1470" s="1395">
        <f t="shared" si="138"/>
        <v>95.633333333330967</v>
      </c>
      <c r="M1470" s="1395">
        <f t="shared" si="139"/>
        <v>95</v>
      </c>
      <c r="N1470" s="1395">
        <f t="shared" si="140"/>
        <v>9.5</v>
      </c>
      <c r="O1470" t="str">
        <f t="shared" si="141"/>
        <v/>
      </c>
    </row>
    <row r="1471" spans="9:15" x14ac:dyDescent="0.55000000000000004">
      <c r="I1471" s="1394">
        <f t="shared" si="142"/>
        <v>0</v>
      </c>
      <c r="J1471" s="1392">
        <f t="shared" si="143"/>
        <v>146.89999999999594</v>
      </c>
      <c r="K1471" s="1391">
        <f>(J1471*h01_MdeMgmt!$F$8)+1+$Q$126</f>
        <v>9.5691666666664297</v>
      </c>
      <c r="L1471" s="1395">
        <f t="shared" si="138"/>
        <v>95.691666666664304</v>
      </c>
      <c r="M1471" s="1395">
        <f t="shared" si="139"/>
        <v>95</v>
      </c>
      <c r="N1471" s="1395">
        <f t="shared" si="140"/>
        <v>9.5</v>
      </c>
      <c r="O1471" t="str">
        <f t="shared" si="141"/>
        <v/>
      </c>
    </row>
    <row r="1472" spans="9:15" x14ac:dyDescent="0.55000000000000004">
      <c r="I1472" s="1394">
        <f t="shared" si="142"/>
        <v>0</v>
      </c>
      <c r="J1472" s="1392">
        <f t="shared" si="143"/>
        <v>146.99999999999594</v>
      </c>
      <c r="K1472" s="1391">
        <f>(J1472*h01_MdeMgmt!$F$8)+1+$Q$126</f>
        <v>9.574999999999763</v>
      </c>
      <c r="L1472" s="1395">
        <f t="shared" si="138"/>
        <v>95.749999999997627</v>
      </c>
      <c r="M1472" s="1395">
        <f t="shared" si="139"/>
        <v>95</v>
      </c>
      <c r="N1472" s="1395">
        <f t="shared" si="140"/>
        <v>9.5</v>
      </c>
      <c r="O1472" t="str">
        <f t="shared" si="141"/>
        <v/>
      </c>
    </row>
    <row r="1473" spans="9:15" x14ac:dyDescent="0.55000000000000004">
      <c r="I1473" s="1394">
        <f t="shared" si="142"/>
        <v>0</v>
      </c>
      <c r="J1473" s="1392">
        <f t="shared" si="143"/>
        <v>147.09999999999593</v>
      </c>
      <c r="K1473" s="1391">
        <f>(J1473*h01_MdeMgmt!$F$8)+1+$Q$126</f>
        <v>9.5808333333330964</v>
      </c>
      <c r="L1473" s="1395">
        <f t="shared" si="138"/>
        <v>95.808333333330964</v>
      </c>
      <c r="M1473" s="1395">
        <f t="shared" si="139"/>
        <v>95</v>
      </c>
      <c r="N1473" s="1395">
        <f t="shared" si="140"/>
        <v>9.5</v>
      </c>
      <c r="O1473" t="str">
        <f t="shared" si="141"/>
        <v/>
      </c>
    </row>
    <row r="1474" spans="9:15" x14ac:dyDescent="0.55000000000000004">
      <c r="I1474" s="1394">
        <f t="shared" si="142"/>
        <v>0</v>
      </c>
      <c r="J1474" s="1392">
        <f t="shared" si="143"/>
        <v>147.19999999999592</v>
      </c>
      <c r="K1474" s="1391">
        <f>(J1474*h01_MdeMgmt!$F$8)+1+$Q$126</f>
        <v>9.5866666666664297</v>
      </c>
      <c r="L1474" s="1395">
        <f t="shared" si="138"/>
        <v>95.866666666664301</v>
      </c>
      <c r="M1474" s="1395">
        <f t="shared" si="139"/>
        <v>95</v>
      </c>
      <c r="N1474" s="1395">
        <f t="shared" si="140"/>
        <v>9.5</v>
      </c>
      <c r="O1474" t="str">
        <f t="shared" si="141"/>
        <v/>
      </c>
    </row>
    <row r="1475" spans="9:15" x14ac:dyDescent="0.55000000000000004">
      <c r="I1475" s="1394">
        <f t="shared" si="142"/>
        <v>0</v>
      </c>
      <c r="J1475" s="1392">
        <f t="shared" si="143"/>
        <v>147.29999999999592</v>
      </c>
      <c r="K1475" s="1391">
        <f>(J1475*h01_MdeMgmt!$F$8)+1+$Q$126</f>
        <v>9.5924999999997613</v>
      </c>
      <c r="L1475" s="1395">
        <f t="shared" ref="L1475:L1538" si="144">K1475*10</f>
        <v>95.92499999999761</v>
      </c>
      <c r="M1475" s="1395">
        <f t="shared" ref="M1475:M1538" si="145">INT(L1475)</f>
        <v>95</v>
      </c>
      <c r="N1475" s="1395">
        <f t="shared" ref="N1475:N1538" si="146">M1475/10</f>
        <v>9.5</v>
      </c>
      <c r="O1475" t="str">
        <f t="shared" ref="O1475:O1538" si="147">IF(INT(N1475)=N1475,N1475,"")</f>
        <v/>
      </c>
    </row>
    <row r="1476" spans="9:15" x14ac:dyDescent="0.55000000000000004">
      <c r="I1476" s="1394">
        <f t="shared" ref="I1476:I1539" si="148">INT(H1476)</f>
        <v>0</v>
      </c>
      <c r="J1476" s="1392">
        <f t="shared" si="143"/>
        <v>147.39999999999591</v>
      </c>
      <c r="K1476" s="1391">
        <f>(J1476*h01_MdeMgmt!$F$8)+1+$Q$126</f>
        <v>9.5983333333330947</v>
      </c>
      <c r="L1476" s="1395">
        <f t="shared" si="144"/>
        <v>95.983333333330947</v>
      </c>
      <c r="M1476" s="1395">
        <f t="shared" si="145"/>
        <v>95</v>
      </c>
      <c r="N1476" s="1395">
        <f t="shared" si="146"/>
        <v>9.5</v>
      </c>
      <c r="O1476" t="str">
        <f t="shared" si="147"/>
        <v/>
      </c>
    </row>
    <row r="1477" spans="9:15" x14ac:dyDescent="0.55000000000000004">
      <c r="I1477" s="1394">
        <f t="shared" si="148"/>
        <v>0</v>
      </c>
      <c r="J1477" s="1392">
        <f t="shared" si="143"/>
        <v>147.49999999999591</v>
      </c>
      <c r="K1477" s="1391">
        <f>(J1477*h01_MdeMgmt!$F$8)+1+$Q$126</f>
        <v>9.604166666666428</v>
      </c>
      <c r="L1477" s="1395">
        <f t="shared" si="144"/>
        <v>96.041666666664284</v>
      </c>
      <c r="M1477" s="1395">
        <f t="shared" si="145"/>
        <v>96</v>
      </c>
      <c r="N1477" s="1395">
        <f t="shared" si="146"/>
        <v>9.6</v>
      </c>
      <c r="O1477" t="str">
        <f t="shared" si="147"/>
        <v/>
      </c>
    </row>
    <row r="1478" spans="9:15" x14ac:dyDescent="0.55000000000000004">
      <c r="I1478" s="1394">
        <f t="shared" si="148"/>
        <v>0</v>
      </c>
      <c r="J1478" s="1392">
        <f t="shared" si="143"/>
        <v>147.5999999999959</v>
      </c>
      <c r="K1478" s="1391">
        <f>(J1478*h01_MdeMgmt!$F$8)+1+$Q$126</f>
        <v>9.6099999999997614</v>
      </c>
      <c r="L1478" s="1395">
        <f t="shared" si="144"/>
        <v>96.099999999997607</v>
      </c>
      <c r="M1478" s="1395">
        <f t="shared" si="145"/>
        <v>96</v>
      </c>
      <c r="N1478" s="1395">
        <f t="shared" si="146"/>
        <v>9.6</v>
      </c>
      <c r="O1478" t="str">
        <f t="shared" si="147"/>
        <v/>
      </c>
    </row>
    <row r="1479" spans="9:15" x14ac:dyDescent="0.55000000000000004">
      <c r="I1479" s="1394">
        <f t="shared" si="148"/>
        <v>0</v>
      </c>
      <c r="J1479" s="1392">
        <f t="shared" si="143"/>
        <v>147.6999999999959</v>
      </c>
      <c r="K1479" s="1391">
        <f>(J1479*h01_MdeMgmt!$F$8)+1+$Q$126</f>
        <v>9.6158333333330948</v>
      </c>
      <c r="L1479" s="1395">
        <f t="shared" si="144"/>
        <v>96.158333333330944</v>
      </c>
      <c r="M1479" s="1395">
        <f t="shared" si="145"/>
        <v>96</v>
      </c>
      <c r="N1479" s="1395">
        <f t="shared" si="146"/>
        <v>9.6</v>
      </c>
      <c r="O1479" t="str">
        <f t="shared" si="147"/>
        <v/>
      </c>
    </row>
    <row r="1480" spans="9:15" x14ac:dyDescent="0.55000000000000004">
      <c r="I1480" s="1394">
        <f t="shared" si="148"/>
        <v>0</v>
      </c>
      <c r="J1480" s="1392">
        <f t="shared" si="143"/>
        <v>147.79999999999589</v>
      </c>
      <c r="K1480" s="1391">
        <f>(J1480*h01_MdeMgmt!$F$8)+1+$Q$126</f>
        <v>9.6216666666664263</v>
      </c>
      <c r="L1480" s="1395">
        <f t="shared" si="144"/>
        <v>96.216666666664267</v>
      </c>
      <c r="M1480" s="1395">
        <f t="shared" si="145"/>
        <v>96</v>
      </c>
      <c r="N1480" s="1395">
        <f t="shared" si="146"/>
        <v>9.6</v>
      </c>
      <c r="O1480" t="str">
        <f t="shared" si="147"/>
        <v/>
      </c>
    </row>
    <row r="1481" spans="9:15" x14ac:dyDescent="0.55000000000000004">
      <c r="I1481" s="1394">
        <f t="shared" si="148"/>
        <v>0</v>
      </c>
      <c r="J1481" s="1392">
        <f t="shared" si="143"/>
        <v>147.89999999999588</v>
      </c>
      <c r="K1481" s="1391">
        <f>(J1481*h01_MdeMgmt!$F$8)+1+$Q$126</f>
        <v>9.6274999999997597</v>
      </c>
      <c r="L1481" s="1395">
        <f t="shared" si="144"/>
        <v>96.27499999999759</v>
      </c>
      <c r="M1481" s="1395">
        <f t="shared" si="145"/>
        <v>96</v>
      </c>
      <c r="N1481" s="1395">
        <f t="shared" si="146"/>
        <v>9.6</v>
      </c>
      <c r="O1481" t="str">
        <f t="shared" si="147"/>
        <v/>
      </c>
    </row>
    <row r="1482" spans="9:15" x14ac:dyDescent="0.55000000000000004">
      <c r="I1482" s="1394">
        <f t="shared" si="148"/>
        <v>0</v>
      </c>
      <c r="J1482" s="1392">
        <f t="shared" si="143"/>
        <v>147.99999999999588</v>
      </c>
      <c r="K1482" s="1391">
        <f>(J1482*h01_MdeMgmt!$F$8)+1+$Q$126</f>
        <v>9.6333333333330931</v>
      </c>
      <c r="L1482" s="1395">
        <f t="shared" si="144"/>
        <v>96.333333333330927</v>
      </c>
      <c r="M1482" s="1395">
        <f t="shared" si="145"/>
        <v>96</v>
      </c>
      <c r="N1482" s="1395">
        <f t="shared" si="146"/>
        <v>9.6</v>
      </c>
      <c r="O1482" t="str">
        <f t="shared" si="147"/>
        <v/>
      </c>
    </row>
    <row r="1483" spans="9:15" x14ac:dyDescent="0.55000000000000004">
      <c r="I1483" s="1394">
        <f t="shared" si="148"/>
        <v>0</v>
      </c>
      <c r="J1483" s="1392">
        <f t="shared" si="143"/>
        <v>148.09999999999587</v>
      </c>
      <c r="K1483" s="1391">
        <f>(J1483*h01_MdeMgmt!$F$8)+1+$Q$126</f>
        <v>9.6391666666664264</v>
      </c>
      <c r="L1483" s="1395">
        <f t="shared" si="144"/>
        <v>96.391666666664264</v>
      </c>
      <c r="M1483" s="1395">
        <f t="shared" si="145"/>
        <v>96</v>
      </c>
      <c r="N1483" s="1395">
        <f t="shared" si="146"/>
        <v>9.6</v>
      </c>
      <c r="O1483" t="str">
        <f t="shared" si="147"/>
        <v/>
      </c>
    </row>
    <row r="1484" spans="9:15" x14ac:dyDescent="0.55000000000000004">
      <c r="I1484" s="1394">
        <f t="shared" si="148"/>
        <v>0</v>
      </c>
      <c r="J1484" s="1392">
        <f t="shared" si="143"/>
        <v>148.19999999999587</v>
      </c>
      <c r="K1484" s="1391">
        <f>(J1484*h01_MdeMgmt!$F$8)+1+$Q$126</f>
        <v>9.6449999999997598</v>
      </c>
      <c r="L1484" s="1395">
        <f t="shared" si="144"/>
        <v>96.449999999997601</v>
      </c>
      <c r="M1484" s="1395">
        <f t="shared" si="145"/>
        <v>96</v>
      </c>
      <c r="N1484" s="1395">
        <f t="shared" si="146"/>
        <v>9.6</v>
      </c>
      <c r="O1484" t="str">
        <f t="shared" si="147"/>
        <v/>
      </c>
    </row>
    <row r="1485" spans="9:15" x14ac:dyDescent="0.55000000000000004">
      <c r="I1485" s="1394">
        <f t="shared" si="148"/>
        <v>0</v>
      </c>
      <c r="J1485" s="1392">
        <f t="shared" si="143"/>
        <v>148.29999999999586</v>
      </c>
      <c r="K1485" s="1391">
        <f>(J1485*h01_MdeMgmt!$F$8)+1+$Q$126</f>
        <v>9.6508333333330913</v>
      </c>
      <c r="L1485" s="1395">
        <f t="shared" si="144"/>
        <v>96.50833333333091</v>
      </c>
      <c r="M1485" s="1395">
        <f t="shared" si="145"/>
        <v>96</v>
      </c>
      <c r="N1485" s="1395">
        <f t="shared" si="146"/>
        <v>9.6</v>
      </c>
      <c r="O1485" t="str">
        <f t="shared" si="147"/>
        <v/>
      </c>
    </row>
    <row r="1486" spans="9:15" x14ac:dyDescent="0.55000000000000004">
      <c r="I1486" s="1394">
        <f t="shared" si="148"/>
        <v>0</v>
      </c>
      <c r="J1486" s="1392">
        <f t="shared" si="143"/>
        <v>148.39999999999586</v>
      </c>
      <c r="K1486" s="1391">
        <f>(J1486*h01_MdeMgmt!$F$8)+1+$Q$126</f>
        <v>9.6566666666664247</v>
      </c>
      <c r="L1486" s="1395">
        <f t="shared" si="144"/>
        <v>96.566666666664247</v>
      </c>
      <c r="M1486" s="1395">
        <f t="shared" si="145"/>
        <v>96</v>
      </c>
      <c r="N1486" s="1395">
        <f t="shared" si="146"/>
        <v>9.6</v>
      </c>
      <c r="O1486" t="str">
        <f t="shared" si="147"/>
        <v/>
      </c>
    </row>
    <row r="1487" spans="9:15" x14ac:dyDescent="0.55000000000000004">
      <c r="I1487" s="1394">
        <f t="shared" si="148"/>
        <v>0</v>
      </c>
      <c r="J1487" s="1392">
        <f t="shared" si="143"/>
        <v>148.49999999999585</v>
      </c>
      <c r="K1487" s="1391">
        <f>(J1487*h01_MdeMgmt!$F$8)+1+$Q$126</f>
        <v>9.6624999999997581</v>
      </c>
      <c r="L1487" s="1395">
        <f t="shared" si="144"/>
        <v>96.624999999997584</v>
      </c>
      <c r="M1487" s="1395">
        <f t="shared" si="145"/>
        <v>96</v>
      </c>
      <c r="N1487" s="1395">
        <f t="shared" si="146"/>
        <v>9.6</v>
      </c>
      <c r="O1487" t="str">
        <f t="shared" si="147"/>
        <v/>
      </c>
    </row>
    <row r="1488" spans="9:15" x14ac:dyDescent="0.55000000000000004">
      <c r="I1488" s="1394">
        <f t="shared" si="148"/>
        <v>0</v>
      </c>
      <c r="J1488" s="1392">
        <f t="shared" si="143"/>
        <v>148.59999999999584</v>
      </c>
      <c r="K1488" s="1391">
        <f>(J1488*h01_MdeMgmt!$F$8)+1+$Q$126</f>
        <v>9.6683333333330914</v>
      </c>
      <c r="L1488" s="1395">
        <f t="shared" si="144"/>
        <v>96.683333333330921</v>
      </c>
      <c r="M1488" s="1395">
        <f t="shared" si="145"/>
        <v>96</v>
      </c>
      <c r="N1488" s="1395">
        <f t="shared" si="146"/>
        <v>9.6</v>
      </c>
      <c r="O1488" t="str">
        <f t="shared" si="147"/>
        <v/>
      </c>
    </row>
    <row r="1489" spans="9:15" x14ac:dyDescent="0.55000000000000004">
      <c r="I1489" s="1394">
        <f t="shared" si="148"/>
        <v>0</v>
      </c>
      <c r="J1489" s="1392">
        <f t="shared" si="143"/>
        <v>148.69999999999584</v>
      </c>
      <c r="K1489" s="1391">
        <f>(J1489*h01_MdeMgmt!$F$8)+1+$Q$126</f>
        <v>9.6741666666664248</v>
      </c>
      <c r="L1489" s="1395">
        <f t="shared" si="144"/>
        <v>96.741666666664244</v>
      </c>
      <c r="M1489" s="1395">
        <f t="shared" si="145"/>
        <v>96</v>
      </c>
      <c r="N1489" s="1395">
        <f t="shared" si="146"/>
        <v>9.6</v>
      </c>
      <c r="O1489" t="str">
        <f t="shared" si="147"/>
        <v/>
      </c>
    </row>
    <row r="1490" spans="9:15" x14ac:dyDescent="0.55000000000000004">
      <c r="I1490" s="1394">
        <f t="shared" si="148"/>
        <v>0</v>
      </c>
      <c r="J1490" s="1392">
        <f t="shared" si="143"/>
        <v>148.79999999999583</v>
      </c>
      <c r="K1490" s="1391">
        <f>(J1490*h01_MdeMgmt!$F$8)+1+$Q$126</f>
        <v>9.6799999999997564</v>
      </c>
      <c r="L1490" s="1395">
        <f t="shared" si="144"/>
        <v>96.799999999997567</v>
      </c>
      <c r="M1490" s="1395">
        <f t="shared" si="145"/>
        <v>96</v>
      </c>
      <c r="N1490" s="1395">
        <f t="shared" si="146"/>
        <v>9.6</v>
      </c>
      <c r="O1490" t="str">
        <f t="shared" si="147"/>
        <v/>
      </c>
    </row>
    <row r="1491" spans="9:15" x14ac:dyDescent="0.55000000000000004">
      <c r="I1491" s="1394">
        <f t="shared" si="148"/>
        <v>0</v>
      </c>
      <c r="J1491" s="1392">
        <f t="shared" si="143"/>
        <v>148.89999999999583</v>
      </c>
      <c r="K1491" s="1391">
        <f>(J1491*h01_MdeMgmt!$F$8)+1+$Q$126</f>
        <v>9.6858333333330897</v>
      </c>
      <c r="L1491" s="1395">
        <f t="shared" si="144"/>
        <v>96.858333333330904</v>
      </c>
      <c r="M1491" s="1395">
        <f t="shared" si="145"/>
        <v>96</v>
      </c>
      <c r="N1491" s="1395">
        <f t="shared" si="146"/>
        <v>9.6</v>
      </c>
      <c r="O1491" t="str">
        <f t="shared" si="147"/>
        <v/>
      </c>
    </row>
    <row r="1492" spans="9:15" x14ac:dyDescent="0.55000000000000004">
      <c r="I1492" s="1394">
        <f t="shared" si="148"/>
        <v>0</v>
      </c>
      <c r="J1492" s="1392">
        <f t="shared" si="143"/>
        <v>148.99999999999582</v>
      </c>
      <c r="K1492" s="1391">
        <f>(J1492*h01_MdeMgmt!$F$8)+1+$Q$126</f>
        <v>9.6916666666664231</v>
      </c>
      <c r="L1492" s="1395">
        <f t="shared" si="144"/>
        <v>96.916666666664227</v>
      </c>
      <c r="M1492" s="1395">
        <f t="shared" si="145"/>
        <v>96</v>
      </c>
      <c r="N1492" s="1395">
        <f t="shared" si="146"/>
        <v>9.6</v>
      </c>
      <c r="O1492" t="str">
        <f t="shared" si="147"/>
        <v/>
      </c>
    </row>
    <row r="1493" spans="9:15" x14ac:dyDescent="0.55000000000000004">
      <c r="I1493" s="1394">
        <f t="shared" si="148"/>
        <v>0</v>
      </c>
      <c r="J1493" s="1392">
        <f t="shared" si="143"/>
        <v>149.09999999999582</v>
      </c>
      <c r="K1493" s="1391">
        <f>(J1493*h01_MdeMgmt!$F$8)+1+$Q$126</f>
        <v>9.6974999999997564</v>
      </c>
      <c r="L1493" s="1395">
        <f t="shared" si="144"/>
        <v>96.974999999997564</v>
      </c>
      <c r="M1493" s="1395">
        <f t="shared" si="145"/>
        <v>96</v>
      </c>
      <c r="N1493" s="1395">
        <f t="shared" si="146"/>
        <v>9.6</v>
      </c>
      <c r="O1493" t="str">
        <f t="shared" si="147"/>
        <v/>
      </c>
    </row>
    <row r="1494" spans="9:15" x14ac:dyDescent="0.55000000000000004">
      <c r="I1494" s="1394">
        <f t="shared" si="148"/>
        <v>0</v>
      </c>
      <c r="J1494" s="1392">
        <f t="shared" si="143"/>
        <v>149.19999999999581</v>
      </c>
      <c r="K1494" s="1391">
        <f>(J1494*h01_MdeMgmt!$F$8)+1+$Q$126</f>
        <v>9.7033333333330898</v>
      </c>
      <c r="L1494" s="1395">
        <f t="shared" si="144"/>
        <v>97.033333333330901</v>
      </c>
      <c r="M1494" s="1395">
        <f t="shared" si="145"/>
        <v>97</v>
      </c>
      <c r="N1494" s="1395">
        <f t="shared" si="146"/>
        <v>9.6999999999999993</v>
      </c>
      <c r="O1494" t="str">
        <f t="shared" si="147"/>
        <v/>
      </c>
    </row>
    <row r="1495" spans="9:15" x14ac:dyDescent="0.55000000000000004">
      <c r="I1495" s="1394">
        <f t="shared" si="148"/>
        <v>0</v>
      </c>
      <c r="J1495" s="1392">
        <f t="shared" si="143"/>
        <v>149.2999999999958</v>
      </c>
      <c r="K1495" s="1391">
        <f>(J1495*h01_MdeMgmt!$F$8)+1+$Q$126</f>
        <v>9.7091666666664214</v>
      </c>
      <c r="L1495" s="1395">
        <f t="shared" si="144"/>
        <v>97.09166666666421</v>
      </c>
      <c r="M1495" s="1395">
        <f t="shared" si="145"/>
        <v>97</v>
      </c>
      <c r="N1495" s="1395">
        <f t="shared" si="146"/>
        <v>9.6999999999999993</v>
      </c>
      <c r="O1495" t="str">
        <f t="shared" si="147"/>
        <v/>
      </c>
    </row>
    <row r="1496" spans="9:15" x14ac:dyDescent="0.55000000000000004">
      <c r="I1496" s="1394">
        <f t="shared" si="148"/>
        <v>0</v>
      </c>
      <c r="J1496" s="1392">
        <f t="shared" si="143"/>
        <v>149.3999999999958</v>
      </c>
      <c r="K1496" s="1391">
        <f>(J1496*h01_MdeMgmt!$F$8)+1+$Q$126</f>
        <v>9.7149999999997547</v>
      </c>
      <c r="L1496" s="1395">
        <f t="shared" si="144"/>
        <v>97.149999999997547</v>
      </c>
      <c r="M1496" s="1395">
        <f t="shared" si="145"/>
        <v>97</v>
      </c>
      <c r="N1496" s="1395">
        <f t="shared" si="146"/>
        <v>9.6999999999999993</v>
      </c>
      <c r="O1496" t="str">
        <f t="shared" si="147"/>
        <v/>
      </c>
    </row>
    <row r="1497" spans="9:15" x14ac:dyDescent="0.55000000000000004">
      <c r="I1497" s="1394">
        <f t="shared" si="148"/>
        <v>0</v>
      </c>
      <c r="J1497" s="1392">
        <f t="shared" si="143"/>
        <v>149.49999999999579</v>
      </c>
      <c r="K1497" s="1391">
        <f>(J1497*h01_MdeMgmt!$F$8)+1+$Q$126</f>
        <v>9.7208333333330881</v>
      </c>
      <c r="L1497" s="1395">
        <f t="shared" si="144"/>
        <v>97.208333333330884</v>
      </c>
      <c r="M1497" s="1395">
        <f t="shared" si="145"/>
        <v>97</v>
      </c>
      <c r="N1497" s="1395">
        <f t="shared" si="146"/>
        <v>9.6999999999999993</v>
      </c>
      <c r="O1497" t="str">
        <f t="shared" si="147"/>
        <v/>
      </c>
    </row>
    <row r="1498" spans="9:15" x14ac:dyDescent="0.55000000000000004">
      <c r="I1498" s="1394">
        <f t="shared" si="148"/>
        <v>0</v>
      </c>
      <c r="J1498" s="1392">
        <f t="shared" si="143"/>
        <v>149.59999999999579</v>
      </c>
      <c r="K1498" s="1391">
        <f>(J1498*h01_MdeMgmt!$F$8)+1+$Q$126</f>
        <v>9.7266666666664214</v>
      </c>
      <c r="L1498" s="1395">
        <f t="shared" si="144"/>
        <v>97.266666666664207</v>
      </c>
      <c r="M1498" s="1395">
        <f t="shared" si="145"/>
        <v>97</v>
      </c>
      <c r="N1498" s="1395">
        <f t="shared" si="146"/>
        <v>9.6999999999999993</v>
      </c>
      <c r="O1498" t="str">
        <f t="shared" si="147"/>
        <v/>
      </c>
    </row>
    <row r="1499" spans="9:15" x14ac:dyDescent="0.55000000000000004">
      <c r="I1499" s="1394">
        <f t="shared" si="148"/>
        <v>0</v>
      </c>
      <c r="J1499" s="1392">
        <f t="shared" si="143"/>
        <v>149.69999999999578</v>
      </c>
      <c r="K1499" s="1391">
        <f>(J1499*h01_MdeMgmt!$F$8)+1+$Q$126</f>
        <v>9.7324999999997548</v>
      </c>
      <c r="L1499" s="1395">
        <f t="shared" si="144"/>
        <v>97.324999999997544</v>
      </c>
      <c r="M1499" s="1395">
        <f t="shared" si="145"/>
        <v>97</v>
      </c>
      <c r="N1499" s="1395">
        <f t="shared" si="146"/>
        <v>9.6999999999999993</v>
      </c>
      <c r="O1499" t="str">
        <f t="shared" si="147"/>
        <v/>
      </c>
    </row>
    <row r="1500" spans="9:15" x14ac:dyDescent="0.55000000000000004">
      <c r="I1500" s="1394">
        <f t="shared" si="148"/>
        <v>0</v>
      </c>
      <c r="J1500" s="1392">
        <f t="shared" si="143"/>
        <v>149.79999999999578</v>
      </c>
      <c r="K1500" s="1391">
        <f>(J1500*h01_MdeMgmt!$F$8)+1+$Q$126</f>
        <v>9.7383333333330864</v>
      </c>
      <c r="L1500" s="1395">
        <f t="shared" si="144"/>
        <v>97.383333333330867</v>
      </c>
      <c r="M1500" s="1395">
        <f t="shared" si="145"/>
        <v>97</v>
      </c>
      <c r="N1500" s="1395">
        <f t="shared" si="146"/>
        <v>9.6999999999999993</v>
      </c>
      <c r="O1500" t="str">
        <f t="shared" si="147"/>
        <v/>
      </c>
    </row>
    <row r="1501" spans="9:15" x14ac:dyDescent="0.55000000000000004">
      <c r="I1501" s="1394">
        <f t="shared" si="148"/>
        <v>0</v>
      </c>
      <c r="J1501" s="1392">
        <f t="shared" si="143"/>
        <v>149.89999999999577</v>
      </c>
      <c r="K1501" s="1391">
        <f>(J1501*h01_MdeMgmt!$F$8)+1+$Q$126</f>
        <v>9.7441666666664197</v>
      </c>
      <c r="L1501" s="1395">
        <f t="shared" si="144"/>
        <v>97.44166666666419</v>
      </c>
      <c r="M1501" s="1395">
        <f t="shared" si="145"/>
        <v>97</v>
      </c>
      <c r="N1501" s="1395">
        <f t="shared" si="146"/>
        <v>9.6999999999999993</v>
      </c>
      <c r="O1501" t="str">
        <f t="shared" si="147"/>
        <v/>
      </c>
    </row>
    <row r="1502" spans="9:15" x14ac:dyDescent="0.55000000000000004">
      <c r="I1502" s="1394">
        <f t="shared" si="148"/>
        <v>0</v>
      </c>
      <c r="J1502" s="1392">
        <f t="shared" si="143"/>
        <v>149.99999999999577</v>
      </c>
      <c r="K1502" s="1391">
        <f>(J1502*h01_MdeMgmt!$F$8)+1+$Q$126</f>
        <v>9.7499999999997531</v>
      </c>
      <c r="L1502" s="1395">
        <f t="shared" si="144"/>
        <v>97.499999999997527</v>
      </c>
      <c r="M1502" s="1395">
        <f t="shared" si="145"/>
        <v>97</v>
      </c>
      <c r="N1502" s="1395">
        <f t="shared" si="146"/>
        <v>9.6999999999999993</v>
      </c>
      <c r="O1502" t="str">
        <f t="shared" si="147"/>
        <v/>
      </c>
    </row>
    <row r="1503" spans="9:15" x14ac:dyDescent="0.55000000000000004">
      <c r="I1503" s="1394">
        <f t="shared" si="148"/>
        <v>0</v>
      </c>
      <c r="J1503" s="1392">
        <f t="shared" si="143"/>
        <v>150.09999999999576</v>
      </c>
      <c r="K1503" s="1391">
        <f>(J1503*h01_MdeMgmt!$F$8)+1+$Q$126</f>
        <v>9.7558333333330864</v>
      </c>
      <c r="L1503" s="1395">
        <f t="shared" si="144"/>
        <v>97.558333333330864</v>
      </c>
      <c r="M1503" s="1395">
        <f t="shared" si="145"/>
        <v>97</v>
      </c>
      <c r="N1503" s="1395">
        <f t="shared" si="146"/>
        <v>9.6999999999999993</v>
      </c>
      <c r="O1503" t="str">
        <f t="shared" si="147"/>
        <v/>
      </c>
    </row>
    <row r="1504" spans="9:15" x14ac:dyDescent="0.55000000000000004">
      <c r="I1504" s="1394">
        <f t="shared" si="148"/>
        <v>0</v>
      </c>
      <c r="J1504" s="1392">
        <f t="shared" si="143"/>
        <v>150.19999999999575</v>
      </c>
      <c r="K1504" s="1391">
        <f>(J1504*h01_MdeMgmt!$F$8)+1+$Q$126</f>
        <v>9.7616666666664198</v>
      </c>
      <c r="L1504" s="1395">
        <f t="shared" si="144"/>
        <v>97.616666666664202</v>
      </c>
      <c r="M1504" s="1395">
        <f t="shared" si="145"/>
        <v>97</v>
      </c>
      <c r="N1504" s="1395">
        <f t="shared" si="146"/>
        <v>9.6999999999999993</v>
      </c>
      <c r="O1504" t="str">
        <f t="shared" si="147"/>
        <v/>
      </c>
    </row>
    <row r="1505" spans="9:15" x14ac:dyDescent="0.55000000000000004">
      <c r="I1505" s="1394">
        <f t="shared" si="148"/>
        <v>0</v>
      </c>
      <c r="J1505" s="1392">
        <f t="shared" si="143"/>
        <v>150.29999999999575</v>
      </c>
      <c r="K1505" s="1391">
        <f>(J1505*h01_MdeMgmt!$F$8)+1+$Q$126</f>
        <v>9.7674999999997514</v>
      </c>
      <c r="L1505" s="1395">
        <f t="shared" si="144"/>
        <v>97.67499999999751</v>
      </c>
      <c r="M1505" s="1395">
        <f t="shared" si="145"/>
        <v>97</v>
      </c>
      <c r="N1505" s="1395">
        <f t="shared" si="146"/>
        <v>9.6999999999999993</v>
      </c>
      <c r="O1505" t="str">
        <f t="shared" si="147"/>
        <v/>
      </c>
    </row>
    <row r="1506" spans="9:15" x14ac:dyDescent="0.55000000000000004">
      <c r="I1506" s="1394">
        <f t="shared" si="148"/>
        <v>0</v>
      </c>
      <c r="J1506" s="1392">
        <f t="shared" si="143"/>
        <v>150.39999999999574</v>
      </c>
      <c r="K1506" s="1391">
        <f>(J1506*h01_MdeMgmt!$F$8)+1+$Q$126</f>
        <v>9.7733333333330847</v>
      </c>
      <c r="L1506" s="1395">
        <f t="shared" si="144"/>
        <v>97.733333333330847</v>
      </c>
      <c r="M1506" s="1395">
        <f t="shared" si="145"/>
        <v>97</v>
      </c>
      <c r="N1506" s="1395">
        <f t="shared" si="146"/>
        <v>9.6999999999999993</v>
      </c>
      <c r="O1506" t="str">
        <f t="shared" si="147"/>
        <v/>
      </c>
    </row>
    <row r="1507" spans="9:15" x14ac:dyDescent="0.55000000000000004">
      <c r="I1507" s="1394">
        <f t="shared" si="148"/>
        <v>0</v>
      </c>
      <c r="J1507" s="1392">
        <f t="shared" si="143"/>
        <v>150.49999999999574</v>
      </c>
      <c r="K1507" s="1391">
        <f>(J1507*h01_MdeMgmt!$F$8)+1+$Q$126</f>
        <v>9.7791666666664181</v>
      </c>
      <c r="L1507" s="1395">
        <f t="shared" si="144"/>
        <v>97.791666666664185</v>
      </c>
      <c r="M1507" s="1395">
        <f t="shared" si="145"/>
        <v>97</v>
      </c>
      <c r="N1507" s="1395">
        <f t="shared" si="146"/>
        <v>9.6999999999999993</v>
      </c>
      <c r="O1507" t="str">
        <f t="shared" si="147"/>
        <v/>
      </c>
    </row>
    <row r="1508" spans="9:15" x14ac:dyDescent="0.55000000000000004">
      <c r="I1508" s="1394">
        <f t="shared" si="148"/>
        <v>0</v>
      </c>
      <c r="J1508" s="1392">
        <f t="shared" si="143"/>
        <v>150.59999999999573</v>
      </c>
      <c r="K1508" s="1391">
        <f>(J1508*h01_MdeMgmt!$F$8)+1+$Q$126</f>
        <v>9.7849999999997515</v>
      </c>
      <c r="L1508" s="1395">
        <f t="shared" si="144"/>
        <v>97.849999999997522</v>
      </c>
      <c r="M1508" s="1395">
        <f t="shared" si="145"/>
        <v>97</v>
      </c>
      <c r="N1508" s="1395">
        <f t="shared" si="146"/>
        <v>9.6999999999999993</v>
      </c>
      <c r="O1508" t="str">
        <f t="shared" si="147"/>
        <v/>
      </c>
    </row>
    <row r="1509" spans="9:15" x14ac:dyDescent="0.55000000000000004">
      <c r="I1509" s="1394">
        <f t="shared" si="148"/>
        <v>0</v>
      </c>
      <c r="J1509" s="1392">
        <f t="shared" si="143"/>
        <v>150.69999999999573</v>
      </c>
      <c r="K1509" s="1391">
        <f>(J1509*h01_MdeMgmt!$F$8)+1+$Q$126</f>
        <v>9.7908333333330848</v>
      </c>
      <c r="L1509" s="1395">
        <f t="shared" si="144"/>
        <v>97.908333333330845</v>
      </c>
      <c r="M1509" s="1395">
        <f t="shared" si="145"/>
        <v>97</v>
      </c>
      <c r="N1509" s="1395">
        <f t="shared" si="146"/>
        <v>9.6999999999999993</v>
      </c>
      <c r="O1509" t="str">
        <f t="shared" si="147"/>
        <v/>
      </c>
    </row>
    <row r="1510" spans="9:15" x14ac:dyDescent="0.55000000000000004">
      <c r="I1510" s="1394">
        <f t="shared" si="148"/>
        <v>0</v>
      </c>
      <c r="J1510" s="1392">
        <f t="shared" si="143"/>
        <v>150.79999999999572</v>
      </c>
      <c r="K1510" s="1391">
        <f>(J1510*h01_MdeMgmt!$F$8)+1+$Q$126</f>
        <v>9.7966666666664164</v>
      </c>
      <c r="L1510" s="1395">
        <f t="shared" si="144"/>
        <v>97.966666666664167</v>
      </c>
      <c r="M1510" s="1395">
        <f t="shared" si="145"/>
        <v>97</v>
      </c>
      <c r="N1510" s="1395">
        <f t="shared" si="146"/>
        <v>9.6999999999999993</v>
      </c>
      <c r="O1510" t="str">
        <f t="shared" si="147"/>
        <v/>
      </c>
    </row>
    <row r="1511" spans="9:15" x14ac:dyDescent="0.55000000000000004">
      <c r="I1511" s="1394">
        <f t="shared" si="148"/>
        <v>0</v>
      </c>
      <c r="J1511" s="1392">
        <f t="shared" si="143"/>
        <v>150.89999999999571</v>
      </c>
      <c r="K1511" s="1391">
        <f>(J1511*h01_MdeMgmt!$F$8)+1+$Q$126</f>
        <v>9.8024999999997497</v>
      </c>
      <c r="L1511" s="1395">
        <f t="shared" si="144"/>
        <v>98.024999999997505</v>
      </c>
      <c r="M1511" s="1395">
        <f t="shared" si="145"/>
        <v>98</v>
      </c>
      <c r="N1511" s="1395">
        <f t="shared" si="146"/>
        <v>9.8000000000000007</v>
      </c>
      <c r="O1511" t="str">
        <f t="shared" si="147"/>
        <v/>
      </c>
    </row>
    <row r="1512" spans="9:15" x14ac:dyDescent="0.55000000000000004">
      <c r="I1512" s="1394">
        <f t="shared" si="148"/>
        <v>0</v>
      </c>
      <c r="J1512" s="1392">
        <f t="shared" si="143"/>
        <v>150.99999999999571</v>
      </c>
      <c r="K1512" s="1391">
        <f>(J1512*h01_MdeMgmt!$F$8)+1+$Q$126</f>
        <v>9.8083333333330831</v>
      </c>
      <c r="L1512" s="1395">
        <f t="shared" si="144"/>
        <v>98.083333333330827</v>
      </c>
      <c r="M1512" s="1395">
        <f t="shared" si="145"/>
        <v>98</v>
      </c>
      <c r="N1512" s="1395">
        <f t="shared" si="146"/>
        <v>9.8000000000000007</v>
      </c>
      <c r="O1512" t="str">
        <f t="shared" si="147"/>
        <v/>
      </c>
    </row>
    <row r="1513" spans="9:15" x14ac:dyDescent="0.55000000000000004">
      <c r="I1513" s="1394">
        <f t="shared" si="148"/>
        <v>0</v>
      </c>
      <c r="J1513" s="1392">
        <f t="shared" si="143"/>
        <v>151.0999999999957</v>
      </c>
      <c r="K1513" s="1391">
        <f>(J1513*h01_MdeMgmt!$F$8)+1+$Q$126</f>
        <v>9.8141666666664165</v>
      </c>
      <c r="L1513" s="1395">
        <f t="shared" si="144"/>
        <v>98.141666666664165</v>
      </c>
      <c r="M1513" s="1395">
        <f t="shared" si="145"/>
        <v>98</v>
      </c>
      <c r="N1513" s="1395">
        <f t="shared" si="146"/>
        <v>9.8000000000000007</v>
      </c>
      <c r="O1513" t="str">
        <f t="shared" si="147"/>
        <v/>
      </c>
    </row>
    <row r="1514" spans="9:15" x14ac:dyDescent="0.55000000000000004">
      <c r="I1514" s="1394">
        <f t="shared" si="148"/>
        <v>0</v>
      </c>
      <c r="J1514" s="1392">
        <f t="shared" ref="J1514:J1577" si="149">J1513+$J$3</f>
        <v>151.1999999999957</v>
      </c>
      <c r="K1514" s="1391">
        <f>(J1514*h01_MdeMgmt!$F$8)+1+$Q$126</f>
        <v>9.8199999999997498</v>
      </c>
      <c r="L1514" s="1395">
        <f t="shared" si="144"/>
        <v>98.199999999997502</v>
      </c>
      <c r="M1514" s="1395">
        <f t="shared" si="145"/>
        <v>98</v>
      </c>
      <c r="N1514" s="1395">
        <f t="shared" si="146"/>
        <v>9.8000000000000007</v>
      </c>
      <c r="O1514" t="str">
        <f t="shared" si="147"/>
        <v/>
      </c>
    </row>
    <row r="1515" spans="9:15" x14ac:dyDescent="0.55000000000000004">
      <c r="I1515" s="1394">
        <f t="shared" si="148"/>
        <v>0</v>
      </c>
      <c r="J1515" s="1392">
        <f t="shared" si="149"/>
        <v>151.29999999999569</v>
      </c>
      <c r="K1515" s="1391">
        <f>(J1515*h01_MdeMgmt!$F$8)+1+$Q$126</f>
        <v>9.8258333333330814</v>
      </c>
      <c r="L1515" s="1395">
        <f t="shared" si="144"/>
        <v>98.25833333333081</v>
      </c>
      <c r="M1515" s="1395">
        <f t="shared" si="145"/>
        <v>98</v>
      </c>
      <c r="N1515" s="1395">
        <f t="shared" si="146"/>
        <v>9.8000000000000007</v>
      </c>
      <c r="O1515" t="str">
        <f t="shared" si="147"/>
        <v/>
      </c>
    </row>
    <row r="1516" spans="9:15" x14ac:dyDescent="0.55000000000000004">
      <c r="I1516" s="1394">
        <f t="shared" si="148"/>
        <v>0</v>
      </c>
      <c r="J1516" s="1392">
        <f t="shared" si="149"/>
        <v>151.39999999999569</v>
      </c>
      <c r="K1516" s="1391">
        <f>(J1516*h01_MdeMgmt!$F$8)+1+$Q$126</f>
        <v>9.8316666666664148</v>
      </c>
      <c r="L1516" s="1395">
        <f t="shared" si="144"/>
        <v>98.316666666664148</v>
      </c>
      <c r="M1516" s="1395">
        <f t="shared" si="145"/>
        <v>98</v>
      </c>
      <c r="N1516" s="1395">
        <f t="shared" si="146"/>
        <v>9.8000000000000007</v>
      </c>
      <c r="O1516" t="str">
        <f t="shared" si="147"/>
        <v/>
      </c>
    </row>
    <row r="1517" spans="9:15" x14ac:dyDescent="0.55000000000000004">
      <c r="I1517" s="1394">
        <f t="shared" si="148"/>
        <v>0</v>
      </c>
      <c r="J1517" s="1392">
        <f t="shared" si="149"/>
        <v>151.49999999999568</v>
      </c>
      <c r="K1517" s="1391">
        <f>(J1517*h01_MdeMgmt!$F$8)+1+$Q$126</f>
        <v>9.8374999999997481</v>
      </c>
      <c r="L1517" s="1395">
        <f t="shared" si="144"/>
        <v>98.374999999997485</v>
      </c>
      <c r="M1517" s="1395">
        <f t="shared" si="145"/>
        <v>98</v>
      </c>
      <c r="N1517" s="1395">
        <f t="shared" si="146"/>
        <v>9.8000000000000007</v>
      </c>
      <c r="O1517" t="str">
        <f t="shared" si="147"/>
        <v/>
      </c>
    </row>
    <row r="1518" spans="9:15" x14ac:dyDescent="0.55000000000000004">
      <c r="I1518" s="1394">
        <f t="shared" si="148"/>
        <v>0</v>
      </c>
      <c r="J1518" s="1392">
        <f t="shared" si="149"/>
        <v>151.59999999999567</v>
      </c>
      <c r="K1518" s="1391">
        <f>(J1518*h01_MdeMgmt!$F$8)+1+$Q$126</f>
        <v>9.8433333333330815</v>
      </c>
      <c r="L1518" s="1395">
        <f t="shared" si="144"/>
        <v>98.433333333330808</v>
      </c>
      <c r="M1518" s="1395">
        <f t="shared" si="145"/>
        <v>98</v>
      </c>
      <c r="N1518" s="1395">
        <f t="shared" si="146"/>
        <v>9.8000000000000007</v>
      </c>
      <c r="O1518" t="str">
        <f t="shared" si="147"/>
        <v/>
      </c>
    </row>
    <row r="1519" spans="9:15" x14ac:dyDescent="0.55000000000000004">
      <c r="I1519" s="1394">
        <f t="shared" si="148"/>
        <v>0</v>
      </c>
      <c r="J1519" s="1392">
        <f t="shared" si="149"/>
        <v>151.69999999999567</v>
      </c>
      <c r="K1519" s="1391">
        <f>(J1519*h01_MdeMgmt!$F$8)+1+$Q$126</f>
        <v>9.8491666666664148</v>
      </c>
      <c r="L1519" s="1395">
        <f t="shared" si="144"/>
        <v>98.491666666664145</v>
      </c>
      <c r="M1519" s="1395">
        <f t="shared" si="145"/>
        <v>98</v>
      </c>
      <c r="N1519" s="1395">
        <f t="shared" si="146"/>
        <v>9.8000000000000007</v>
      </c>
      <c r="O1519" t="str">
        <f t="shared" si="147"/>
        <v/>
      </c>
    </row>
    <row r="1520" spans="9:15" x14ac:dyDescent="0.55000000000000004">
      <c r="I1520" s="1394">
        <f t="shared" si="148"/>
        <v>0</v>
      </c>
      <c r="J1520" s="1392">
        <f t="shared" si="149"/>
        <v>151.79999999999566</v>
      </c>
      <c r="K1520" s="1391">
        <f>(J1520*h01_MdeMgmt!$F$8)+1+$Q$126</f>
        <v>9.8549999999997464</v>
      </c>
      <c r="L1520" s="1395">
        <f t="shared" si="144"/>
        <v>98.549999999997468</v>
      </c>
      <c r="M1520" s="1395">
        <f t="shared" si="145"/>
        <v>98</v>
      </c>
      <c r="N1520" s="1395">
        <f t="shared" si="146"/>
        <v>9.8000000000000007</v>
      </c>
      <c r="O1520" t="str">
        <f t="shared" si="147"/>
        <v/>
      </c>
    </row>
    <row r="1521" spans="9:15" x14ac:dyDescent="0.55000000000000004">
      <c r="I1521" s="1394">
        <f t="shared" si="148"/>
        <v>0</v>
      </c>
      <c r="J1521" s="1392">
        <f t="shared" si="149"/>
        <v>151.89999999999566</v>
      </c>
      <c r="K1521" s="1391">
        <f>(J1521*h01_MdeMgmt!$F$8)+1+$Q$126</f>
        <v>9.8608333333330798</v>
      </c>
      <c r="L1521" s="1395">
        <f t="shared" si="144"/>
        <v>98.608333333330791</v>
      </c>
      <c r="M1521" s="1395">
        <f t="shared" si="145"/>
        <v>98</v>
      </c>
      <c r="N1521" s="1395">
        <f t="shared" si="146"/>
        <v>9.8000000000000007</v>
      </c>
      <c r="O1521" t="str">
        <f t="shared" si="147"/>
        <v/>
      </c>
    </row>
    <row r="1522" spans="9:15" x14ac:dyDescent="0.55000000000000004">
      <c r="I1522" s="1394">
        <f t="shared" si="148"/>
        <v>0</v>
      </c>
      <c r="J1522" s="1392">
        <f t="shared" si="149"/>
        <v>151.99999999999565</v>
      </c>
      <c r="K1522" s="1391">
        <f>(J1522*h01_MdeMgmt!$F$8)+1+$Q$126</f>
        <v>9.8666666666664131</v>
      </c>
      <c r="L1522" s="1395">
        <f t="shared" si="144"/>
        <v>98.666666666664128</v>
      </c>
      <c r="M1522" s="1395">
        <f t="shared" si="145"/>
        <v>98</v>
      </c>
      <c r="N1522" s="1395">
        <f t="shared" si="146"/>
        <v>9.8000000000000007</v>
      </c>
      <c r="O1522" t="str">
        <f t="shared" si="147"/>
        <v/>
      </c>
    </row>
    <row r="1523" spans="9:15" x14ac:dyDescent="0.55000000000000004">
      <c r="I1523" s="1394">
        <f t="shared" si="148"/>
        <v>0</v>
      </c>
      <c r="J1523" s="1392">
        <f t="shared" si="149"/>
        <v>152.09999999999565</v>
      </c>
      <c r="K1523" s="1391">
        <f>(J1523*h01_MdeMgmt!$F$8)+1+$Q$126</f>
        <v>9.8724999999997465</v>
      </c>
      <c r="L1523" s="1395">
        <f t="shared" si="144"/>
        <v>98.724999999997465</v>
      </c>
      <c r="M1523" s="1395">
        <f t="shared" si="145"/>
        <v>98</v>
      </c>
      <c r="N1523" s="1395">
        <f t="shared" si="146"/>
        <v>9.8000000000000007</v>
      </c>
      <c r="O1523" t="str">
        <f t="shared" si="147"/>
        <v/>
      </c>
    </row>
    <row r="1524" spans="9:15" x14ac:dyDescent="0.55000000000000004">
      <c r="I1524" s="1394">
        <f t="shared" si="148"/>
        <v>0</v>
      </c>
      <c r="J1524" s="1392">
        <f t="shared" si="149"/>
        <v>152.19999999999564</v>
      </c>
      <c r="K1524" s="1391">
        <f>(J1524*h01_MdeMgmt!$F$8)+1+$Q$126</f>
        <v>9.8783333333330798</v>
      </c>
      <c r="L1524" s="1395">
        <f t="shared" si="144"/>
        <v>98.783333333330802</v>
      </c>
      <c r="M1524" s="1395">
        <f t="shared" si="145"/>
        <v>98</v>
      </c>
      <c r="N1524" s="1395">
        <f t="shared" si="146"/>
        <v>9.8000000000000007</v>
      </c>
      <c r="O1524" t="str">
        <f t="shared" si="147"/>
        <v/>
      </c>
    </row>
    <row r="1525" spans="9:15" x14ac:dyDescent="0.55000000000000004">
      <c r="I1525" s="1394">
        <f t="shared" si="148"/>
        <v>0</v>
      </c>
      <c r="J1525" s="1392">
        <f t="shared" si="149"/>
        <v>152.29999999999563</v>
      </c>
      <c r="K1525" s="1391">
        <f>(J1525*h01_MdeMgmt!$F$8)+1+$Q$126</f>
        <v>9.8841666666664114</v>
      </c>
      <c r="L1525" s="1395">
        <f t="shared" si="144"/>
        <v>98.841666666664111</v>
      </c>
      <c r="M1525" s="1395">
        <f t="shared" si="145"/>
        <v>98</v>
      </c>
      <c r="N1525" s="1395">
        <f t="shared" si="146"/>
        <v>9.8000000000000007</v>
      </c>
      <c r="O1525" t="str">
        <f t="shared" si="147"/>
        <v/>
      </c>
    </row>
    <row r="1526" spans="9:15" x14ac:dyDescent="0.55000000000000004">
      <c r="I1526" s="1394">
        <f t="shared" si="148"/>
        <v>0</v>
      </c>
      <c r="J1526" s="1392">
        <f t="shared" si="149"/>
        <v>152.39999999999563</v>
      </c>
      <c r="K1526" s="1391">
        <f>(J1526*h01_MdeMgmt!$F$8)+1+$Q$126</f>
        <v>9.8899999999997448</v>
      </c>
      <c r="L1526" s="1395">
        <f t="shared" si="144"/>
        <v>98.899999999997448</v>
      </c>
      <c r="M1526" s="1395">
        <f t="shared" si="145"/>
        <v>98</v>
      </c>
      <c r="N1526" s="1395">
        <f t="shared" si="146"/>
        <v>9.8000000000000007</v>
      </c>
      <c r="O1526" t="str">
        <f t="shared" si="147"/>
        <v/>
      </c>
    </row>
    <row r="1527" spans="9:15" x14ac:dyDescent="0.55000000000000004">
      <c r="I1527" s="1394">
        <f t="shared" si="148"/>
        <v>0</v>
      </c>
      <c r="J1527" s="1392">
        <f t="shared" si="149"/>
        <v>152.49999999999562</v>
      </c>
      <c r="K1527" s="1391">
        <f>(J1527*h01_MdeMgmt!$F$8)+1+$Q$126</f>
        <v>9.8958333333330781</v>
      </c>
      <c r="L1527" s="1395">
        <f t="shared" si="144"/>
        <v>98.958333333330785</v>
      </c>
      <c r="M1527" s="1395">
        <f t="shared" si="145"/>
        <v>98</v>
      </c>
      <c r="N1527" s="1395">
        <f t="shared" si="146"/>
        <v>9.8000000000000007</v>
      </c>
      <c r="O1527" t="str">
        <f t="shared" si="147"/>
        <v/>
      </c>
    </row>
    <row r="1528" spans="9:15" x14ac:dyDescent="0.55000000000000004">
      <c r="I1528" s="1394">
        <f t="shared" si="148"/>
        <v>0</v>
      </c>
      <c r="J1528" s="1392">
        <f t="shared" si="149"/>
        <v>152.59999999999562</v>
      </c>
      <c r="K1528" s="1391">
        <f>(J1528*h01_MdeMgmt!$F$8)+1+$Q$126</f>
        <v>9.9016666666664115</v>
      </c>
      <c r="L1528" s="1395">
        <f t="shared" si="144"/>
        <v>99.016666666664122</v>
      </c>
      <c r="M1528" s="1395">
        <f t="shared" si="145"/>
        <v>99</v>
      </c>
      <c r="N1528" s="1395">
        <f t="shared" si="146"/>
        <v>9.9</v>
      </c>
      <c r="O1528" t="str">
        <f t="shared" si="147"/>
        <v/>
      </c>
    </row>
    <row r="1529" spans="9:15" x14ac:dyDescent="0.55000000000000004">
      <c r="I1529" s="1394">
        <f t="shared" si="148"/>
        <v>0</v>
      </c>
      <c r="J1529" s="1392">
        <f t="shared" si="149"/>
        <v>152.69999999999561</v>
      </c>
      <c r="K1529" s="1391">
        <f>(J1529*h01_MdeMgmt!$F$8)+1+$Q$126</f>
        <v>9.9074999999997448</v>
      </c>
      <c r="L1529" s="1395">
        <f t="shared" si="144"/>
        <v>99.074999999997445</v>
      </c>
      <c r="M1529" s="1395">
        <f t="shared" si="145"/>
        <v>99</v>
      </c>
      <c r="N1529" s="1395">
        <f t="shared" si="146"/>
        <v>9.9</v>
      </c>
      <c r="O1529" t="str">
        <f t="shared" si="147"/>
        <v/>
      </c>
    </row>
    <row r="1530" spans="9:15" x14ac:dyDescent="0.55000000000000004">
      <c r="I1530" s="1394">
        <f t="shared" si="148"/>
        <v>0</v>
      </c>
      <c r="J1530" s="1392">
        <f t="shared" si="149"/>
        <v>152.79999999999561</v>
      </c>
      <c r="K1530" s="1391">
        <f>(J1530*h01_MdeMgmt!$F$8)+1+$Q$126</f>
        <v>9.9133333333330764</v>
      </c>
      <c r="L1530" s="1395">
        <f t="shared" si="144"/>
        <v>99.133333333330768</v>
      </c>
      <c r="M1530" s="1395">
        <f t="shared" si="145"/>
        <v>99</v>
      </c>
      <c r="N1530" s="1395">
        <f t="shared" si="146"/>
        <v>9.9</v>
      </c>
      <c r="O1530" t="str">
        <f t="shared" si="147"/>
        <v/>
      </c>
    </row>
    <row r="1531" spans="9:15" x14ac:dyDescent="0.55000000000000004">
      <c r="I1531" s="1394">
        <f t="shared" si="148"/>
        <v>0</v>
      </c>
      <c r="J1531" s="1392">
        <f t="shared" si="149"/>
        <v>152.8999999999956</v>
      </c>
      <c r="K1531" s="1391">
        <f>(J1531*h01_MdeMgmt!$F$8)+1+$Q$126</f>
        <v>9.9191666666664098</v>
      </c>
      <c r="L1531" s="1395">
        <f t="shared" si="144"/>
        <v>99.191666666664105</v>
      </c>
      <c r="M1531" s="1395">
        <f t="shared" si="145"/>
        <v>99</v>
      </c>
      <c r="N1531" s="1395">
        <f t="shared" si="146"/>
        <v>9.9</v>
      </c>
      <c r="O1531" t="str">
        <f t="shared" si="147"/>
        <v/>
      </c>
    </row>
    <row r="1532" spans="9:15" x14ac:dyDescent="0.55000000000000004">
      <c r="I1532" s="1394">
        <f t="shared" si="148"/>
        <v>0</v>
      </c>
      <c r="J1532" s="1392">
        <f t="shared" si="149"/>
        <v>152.99999999999559</v>
      </c>
      <c r="K1532" s="1391">
        <f>(J1532*h01_MdeMgmt!$F$8)+1+$Q$126</f>
        <v>9.9249999999997431</v>
      </c>
      <c r="L1532" s="1395">
        <f t="shared" si="144"/>
        <v>99.249999999997428</v>
      </c>
      <c r="M1532" s="1395">
        <f t="shared" si="145"/>
        <v>99</v>
      </c>
      <c r="N1532" s="1395">
        <f t="shared" si="146"/>
        <v>9.9</v>
      </c>
      <c r="O1532" t="str">
        <f t="shared" si="147"/>
        <v/>
      </c>
    </row>
    <row r="1533" spans="9:15" x14ac:dyDescent="0.55000000000000004">
      <c r="I1533" s="1394">
        <f t="shared" si="148"/>
        <v>0</v>
      </c>
      <c r="J1533" s="1392">
        <f t="shared" si="149"/>
        <v>153.09999999999559</v>
      </c>
      <c r="K1533" s="1391">
        <f>(J1533*h01_MdeMgmt!$F$8)+1+$Q$126</f>
        <v>9.9308333333330765</v>
      </c>
      <c r="L1533" s="1395">
        <f t="shared" si="144"/>
        <v>99.308333333330765</v>
      </c>
      <c r="M1533" s="1395">
        <f t="shared" si="145"/>
        <v>99</v>
      </c>
      <c r="N1533" s="1395">
        <f t="shared" si="146"/>
        <v>9.9</v>
      </c>
      <c r="O1533" t="str">
        <f t="shared" si="147"/>
        <v/>
      </c>
    </row>
    <row r="1534" spans="9:15" x14ac:dyDescent="0.55000000000000004">
      <c r="I1534" s="1394">
        <f t="shared" si="148"/>
        <v>0</v>
      </c>
      <c r="J1534" s="1392">
        <f t="shared" si="149"/>
        <v>153.19999999999558</v>
      </c>
      <c r="K1534" s="1391">
        <f>(J1534*h01_MdeMgmt!$F$8)+1+$Q$126</f>
        <v>9.9366666666664099</v>
      </c>
      <c r="L1534" s="1395">
        <f t="shared" si="144"/>
        <v>99.366666666664102</v>
      </c>
      <c r="M1534" s="1395">
        <f t="shared" si="145"/>
        <v>99</v>
      </c>
      <c r="N1534" s="1395">
        <f t="shared" si="146"/>
        <v>9.9</v>
      </c>
      <c r="O1534" t="str">
        <f t="shared" si="147"/>
        <v/>
      </c>
    </row>
    <row r="1535" spans="9:15" x14ac:dyDescent="0.55000000000000004">
      <c r="I1535" s="1394">
        <f t="shared" si="148"/>
        <v>0</v>
      </c>
      <c r="J1535" s="1392">
        <f t="shared" si="149"/>
        <v>153.29999999999558</v>
      </c>
      <c r="K1535" s="1391">
        <f>(J1535*h01_MdeMgmt!$F$8)+1+$Q$126</f>
        <v>9.9424999999997414</v>
      </c>
      <c r="L1535" s="1395">
        <f t="shared" si="144"/>
        <v>99.424999999997411</v>
      </c>
      <c r="M1535" s="1395">
        <f t="shared" si="145"/>
        <v>99</v>
      </c>
      <c r="N1535" s="1395">
        <f t="shared" si="146"/>
        <v>9.9</v>
      </c>
      <c r="O1535" t="str">
        <f t="shared" si="147"/>
        <v/>
      </c>
    </row>
    <row r="1536" spans="9:15" x14ac:dyDescent="0.55000000000000004">
      <c r="I1536" s="1394">
        <f t="shared" si="148"/>
        <v>0</v>
      </c>
      <c r="J1536" s="1392">
        <f t="shared" si="149"/>
        <v>153.39999999999557</v>
      </c>
      <c r="K1536" s="1391">
        <f>(J1536*h01_MdeMgmt!$F$8)+1+$Q$126</f>
        <v>9.9483333333330748</v>
      </c>
      <c r="L1536" s="1395">
        <f t="shared" si="144"/>
        <v>99.483333333330748</v>
      </c>
      <c r="M1536" s="1395">
        <f t="shared" si="145"/>
        <v>99</v>
      </c>
      <c r="N1536" s="1395">
        <f t="shared" si="146"/>
        <v>9.9</v>
      </c>
      <c r="O1536" t="str">
        <f t="shared" si="147"/>
        <v/>
      </c>
    </row>
    <row r="1537" spans="9:15" x14ac:dyDescent="0.55000000000000004">
      <c r="I1537" s="1394">
        <f t="shared" si="148"/>
        <v>0</v>
      </c>
      <c r="J1537" s="1392">
        <f t="shared" si="149"/>
        <v>153.49999999999557</v>
      </c>
      <c r="K1537" s="1391">
        <f>(J1537*h01_MdeMgmt!$F$8)+1+$Q$126</f>
        <v>9.9541666666664081</v>
      </c>
      <c r="L1537" s="1395">
        <f t="shared" si="144"/>
        <v>99.541666666664085</v>
      </c>
      <c r="M1537" s="1395">
        <f t="shared" si="145"/>
        <v>99</v>
      </c>
      <c r="N1537" s="1395">
        <f t="shared" si="146"/>
        <v>9.9</v>
      </c>
      <c r="O1537" t="str">
        <f t="shared" si="147"/>
        <v/>
      </c>
    </row>
    <row r="1538" spans="9:15" x14ac:dyDescent="0.55000000000000004">
      <c r="I1538" s="1394">
        <f t="shared" si="148"/>
        <v>0</v>
      </c>
      <c r="J1538" s="1392">
        <f t="shared" si="149"/>
        <v>153.59999999999556</v>
      </c>
      <c r="K1538" s="1391">
        <f>(J1538*h01_MdeMgmt!$F$8)+1+$Q$126</f>
        <v>9.9599999999997415</v>
      </c>
      <c r="L1538" s="1395">
        <f t="shared" si="144"/>
        <v>99.599999999997408</v>
      </c>
      <c r="M1538" s="1395">
        <f t="shared" si="145"/>
        <v>99</v>
      </c>
      <c r="N1538" s="1395">
        <f t="shared" si="146"/>
        <v>9.9</v>
      </c>
      <c r="O1538" t="str">
        <f t="shared" si="147"/>
        <v/>
      </c>
    </row>
    <row r="1539" spans="9:15" x14ac:dyDescent="0.55000000000000004">
      <c r="I1539" s="1394">
        <f t="shared" si="148"/>
        <v>0</v>
      </c>
      <c r="J1539" s="1392">
        <f t="shared" si="149"/>
        <v>153.69999999999555</v>
      </c>
      <c r="K1539" s="1391">
        <f>(J1539*h01_MdeMgmt!$F$8)+1+$Q$126</f>
        <v>9.9658333333330749</v>
      </c>
      <c r="L1539" s="1395">
        <f t="shared" ref="L1539:L1602" si="150">K1539*10</f>
        <v>99.658333333330745</v>
      </c>
      <c r="M1539" s="1395">
        <f t="shared" ref="M1539:M1602" si="151">INT(L1539)</f>
        <v>99</v>
      </c>
      <c r="N1539" s="1395">
        <f t="shared" ref="N1539:N1602" si="152">M1539/10</f>
        <v>9.9</v>
      </c>
      <c r="O1539" t="str">
        <f t="shared" ref="O1539:O1602" si="153">IF(INT(N1539)=N1539,N1539,"")</f>
        <v/>
      </c>
    </row>
    <row r="1540" spans="9:15" x14ac:dyDescent="0.55000000000000004">
      <c r="I1540" s="1394">
        <f t="shared" ref="I1540:I1603" si="154">INT(H1540)</f>
        <v>0</v>
      </c>
      <c r="J1540" s="1392">
        <f t="shared" si="149"/>
        <v>153.79999999999555</v>
      </c>
      <c r="K1540" s="1391">
        <f>(J1540*h01_MdeMgmt!$F$8)+1+$Q$126</f>
        <v>9.9716666666664064</v>
      </c>
      <c r="L1540" s="1395">
        <f t="shared" si="150"/>
        <v>99.716666666664068</v>
      </c>
      <c r="M1540" s="1395">
        <f t="shared" si="151"/>
        <v>99</v>
      </c>
      <c r="N1540" s="1395">
        <f t="shared" si="152"/>
        <v>9.9</v>
      </c>
      <c r="O1540" t="str">
        <f t="shared" si="153"/>
        <v/>
      </c>
    </row>
    <row r="1541" spans="9:15" x14ac:dyDescent="0.55000000000000004">
      <c r="I1541" s="1394">
        <f t="shared" si="154"/>
        <v>0</v>
      </c>
      <c r="J1541" s="1392">
        <f t="shared" si="149"/>
        <v>153.89999999999554</v>
      </c>
      <c r="K1541" s="1391">
        <f>(J1541*h01_MdeMgmt!$F$8)+1+$Q$126</f>
        <v>9.9774999999997398</v>
      </c>
      <c r="L1541" s="1395">
        <f t="shared" si="150"/>
        <v>99.774999999997391</v>
      </c>
      <c r="M1541" s="1395">
        <f t="shared" si="151"/>
        <v>99</v>
      </c>
      <c r="N1541" s="1395">
        <f t="shared" si="152"/>
        <v>9.9</v>
      </c>
      <c r="O1541" t="str">
        <f t="shared" si="153"/>
        <v/>
      </c>
    </row>
    <row r="1542" spans="9:15" x14ac:dyDescent="0.55000000000000004">
      <c r="I1542" s="1394">
        <f t="shared" si="154"/>
        <v>0</v>
      </c>
      <c r="J1542" s="1392">
        <f t="shared" si="149"/>
        <v>153.99999999999554</v>
      </c>
      <c r="K1542" s="1391">
        <f>(J1542*h01_MdeMgmt!$F$8)+1+$Q$126</f>
        <v>9.9833333333330732</v>
      </c>
      <c r="L1542" s="1395">
        <f t="shared" si="150"/>
        <v>99.833333333330728</v>
      </c>
      <c r="M1542" s="1395">
        <f t="shared" si="151"/>
        <v>99</v>
      </c>
      <c r="N1542" s="1395">
        <f t="shared" si="152"/>
        <v>9.9</v>
      </c>
      <c r="O1542" t="str">
        <f t="shared" si="153"/>
        <v/>
      </c>
    </row>
    <row r="1543" spans="9:15" x14ac:dyDescent="0.55000000000000004">
      <c r="I1543" s="1394">
        <f t="shared" si="154"/>
        <v>0</v>
      </c>
      <c r="J1543" s="1392">
        <f t="shared" si="149"/>
        <v>154.09999999999553</v>
      </c>
      <c r="K1543" s="1391">
        <f>(J1543*h01_MdeMgmt!$F$8)+1+$Q$126</f>
        <v>9.9891666666664065</v>
      </c>
      <c r="L1543" s="1395">
        <f t="shared" si="150"/>
        <v>99.891666666664065</v>
      </c>
      <c r="M1543" s="1395">
        <f t="shared" si="151"/>
        <v>99</v>
      </c>
      <c r="N1543" s="1395">
        <f t="shared" si="152"/>
        <v>9.9</v>
      </c>
      <c r="O1543" t="str">
        <f t="shared" si="153"/>
        <v/>
      </c>
    </row>
    <row r="1544" spans="9:15" x14ac:dyDescent="0.55000000000000004">
      <c r="I1544" s="1394">
        <f t="shared" si="154"/>
        <v>0</v>
      </c>
      <c r="J1544" s="1392">
        <f t="shared" si="149"/>
        <v>154.19999999999553</v>
      </c>
      <c r="K1544" s="1391">
        <f>(J1544*h01_MdeMgmt!$F$8)+1+$Q$126</f>
        <v>9.9949999999997399</v>
      </c>
      <c r="L1544" s="1395">
        <f t="shared" si="150"/>
        <v>99.949999999997402</v>
      </c>
      <c r="M1544" s="1395">
        <f t="shared" si="151"/>
        <v>99</v>
      </c>
      <c r="N1544" s="1395">
        <f t="shared" si="152"/>
        <v>9.9</v>
      </c>
      <c r="O1544" t="str">
        <f t="shared" si="153"/>
        <v/>
      </c>
    </row>
    <row r="1545" spans="9:15" x14ac:dyDescent="0.55000000000000004">
      <c r="I1545" s="1394">
        <f t="shared" si="154"/>
        <v>0</v>
      </c>
      <c r="J1545" s="1392">
        <f t="shared" si="149"/>
        <v>154.29999999999552</v>
      </c>
      <c r="K1545" s="1391">
        <f>(J1545*h01_MdeMgmt!$F$8)+1+$Q$126</f>
        <v>10.000833333333071</v>
      </c>
      <c r="L1545" s="1395">
        <f t="shared" si="150"/>
        <v>100.00833333333071</v>
      </c>
      <c r="M1545" s="1395">
        <f t="shared" si="151"/>
        <v>100</v>
      </c>
      <c r="N1545" s="1395">
        <f t="shared" si="152"/>
        <v>10</v>
      </c>
      <c r="O1545">
        <f t="shared" si="153"/>
        <v>10</v>
      </c>
    </row>
    <row r="1546" spans="9:15" x14ac:dyDescent="0.55000000000000004">
      <c r="I1546" s="1394">
        <f t="shared" si="154"/>
        <v>0</v>
      </c>
      <c r="J1546" s="1392">
        <f t="shared" si="149"/>
        <v>154.39999999999552</v>
      </c>
      <c r="K1546" s="1391">
        <f>(J1546*h01_MdeMgmt!$F$8)+1+$Q$126</f>
        <v>10.006666666666405</v>
      </c>
      <c r="L1546" s="1395">
        <f t="shared" si="150"/>
        <v>100.06666666666405</v>
      </c>
      <c r="M1546" s="1395">
        <f t="shared" si="151"/>
        <v>100</v>
      </c>
      <c r="N1546" s="1395">
        <f t="shared" si="152"/>
        <v>10</v>
      </c>
      <c r="O1546">
        <f t="shared" si="153"/>
        <v>10</v>
      </c>
    </row>
    <row r="1547" spans="9:15" x14ac:dyDescent="0.55000000000000004">
      <c r="I1547" s="1394">
        <f t="shared" si="154"/>
        <v>0</v>
      </c>
      <c r="J1547" s="1392">
        <f t="shared" si="149"/>
        <v>154.49999999999551</v>
      </c>
      <c r="K1547" s="1391">
        <f>(J1547*h01_MdeMgmt!$F$8)+1+$Q$126</f>
        <v>10.012499999999738</v>
      </c>
      <c r="L1547" s="1395">
        <f t="shared" si="150"/>
        <v>100.12499999999739</v>
      </c>
      <c r="M1547" s="1395">
        <f t="shared" si="151"/>
        <v>100</v>
      </c>
      <c r="N1547" s="1395">
        <f t="shared" si="152"/>
        <v>10</v>
      </c>
      <c r="O1547">
        <f t="shared" si="153"/>
        <v>10</v>
      </c>
    </row>
    <row r="1548" spans="9:15" x14ac:dyDescent="0.55000000000000004">
      <c r="I1548" s="1394">
        <f t="shared" si="154"/>
        <v>0</v>
      </c>
      <c r="J1548" s="1392">
        <f t="shared" si="149"/>
        <v>154.5999999999955</v>
      </c>
      <c r="K1548" s="1391">
        <f>(J1548*h01_MdeMgmt!$F$8)+1+$Q$126</f>
        <v>10.018333333333072</v>
      </c>
      <c r="L1548" s="1395">
        <f t="shared" si="150"/>
        <v>100.18333333333072</v>
      </c>
      <c r="M1548" s="1395">
        <f t="shared" si="151"/>
        <v>100</v>
      </c>
      <c r="N1548" s="1395">
        <f t="shared" si="152"/>
        <v>10</v>
      </c>
      <c r="O1548">
        <f t="shared" si="153"/>
        <v>10</v>
      </c>
    </row>
    <row r="1549" spans="9:15" x14ac:dyDescent="0.55000000000000004">
      <c r="I1549" s="1394">
        <f t="shared" si="154"/>
        <v>0</v>
      </c>
      <c r="J1549" s="1392">
        <f t="shared" si="149"/>
        <v>154.6999999999955</v>
      </c>
      <c r="K1549" s="1391">
        <f>(J1549*h01_MdeMgmt!$F$8)+1+$Q$126</f>
        <v>10.024166666666405</v>
      </c>
      <c r="L1549" s="1395">
        <f t="shared" si="150"/>
        <v>100.24166666666405</v>
      </c>
      <c r="M1549" s="1395">
        <f t="shared" si="151"/>
        <v>100</v>
      </c>
      <c r="N1549" s="1395">
        <f t="shared" si="152"/>
        <v>10</v>
      </c>
      <c r="O1549">
        <f t="shared" si="153"/>
        <v>10</v>
      </c>
    </row>
    <row r="1550" spans="9:15" x14ac:dyDescent="0.55000000000000004">
      <c r="I1550" s="1394">
        <f t="shared" si="154"/>
        <v>0</v>
      </c>
      <c r="J1550" s="1392">
        <f t="shared" si="149"/>
        <v>154.79999999999549</v>
      </c>
      <c r="K1550" s="1391">
        <f>(J1550*h01_MdeMgmt!$F$8)+1+$Q$126</f>
        <v>10.029999999999736</v>
      </c>
      <c r="L1550" s="1395">
        <f t="shared" si="150"/>
        <v>100.29999999999737</v>
      </c>
      <c r="M1550" s="1395">
        <f t="shared" si="151"/>
        <v>100</v>
      </c>
      <c r="N1550" s="1395">
        <f t="shared" si="152"/>
        <v>10</v>
      </c>
      <c r="O1550">
        <f t="shared" si="153"/>
        <v>10</v>
      </c>
    </row>
    <row r="1551" spans="9:15" x14ac:dyDescent="0.55000000000000004">
      <c r="I1551" s="1394">
        <f t="shared" si="154"/>
        <v>0</v>
      </c>
      <c r="J1551" s="1392">
        <f t="shared" si="149"/>
        <v>154.89999999999549</v>
      </c>
      <c r="K1551" s="1391">
        <f>(J1551*h01_MdeMgmt!$F$8)+1+$Q$126</f>
        <v>10.03583333333307</v>
      </c>
      <c r="L1551" s="1395">
        <f t="shared" si="150"/>
        <v>100.35833333333071</v>
      </c>
      <c r="M1551" s="1395">
        <f t="shared" si="151"/>
        <v>100</v>
      </c>
      <c r="N1551" s="1395">
        <f t="shared" si="152"/>
        <v>10</v>
      </c>
      <c r="O1551">
        <f t="shared" si="153"/>
        <v>10</v>
      </c>
    </row>
    <row r="1552" spans="9:15" x14ac:dyDescent="0.55000000000000004">
      <c r="I1552" s="1394">
        <f t="shared" si="154"/>
        <v>0</v>
      </c>
      <c r="J1552" s="1392">
        <f t="shared" si="149"/>
        <v>154.99999999999548</v>
      </c>
      <c r="K1552" s="1391">
        <f>(J1552*h01_MdeMgmt!$F$8)+1+$Q$126</f>
        <v>10.041666666666403</v>
      </c>
      <c r="L1552" s="1395">
        <f t="shared" si="150"/>
        <v>100.41666666666403</v>
      </c>
      <c r="M1552" s="1395">
        <f t="shared" si="151"/>
        <v>100</v>
      </c>
      <c r="N1552" s="1395">
        <f t="shared" si="152"/>
        <v>10</v>
      </c>
      <c r="O1552">
        <f t="shared" si="153"/>
        <v>10</v>
      </c>
    </row>
    <row r="1553" spans="9:15" x14ac:dyDescent="0.55000000000000004">
      <c r="I1553" s="1394">
        <f t="shared" si="154"/>
        <v>0</v>
      </c>
      <c r="J1553" s="1392">
        <f t="shared" si="149"/>
        <v>155.09999999999548</v>
      </c>
      <c r="K1553" s="1391">
        <f>(J1553*h01_MdeMgmt!$F$8)+1+$Q$126</f>
        <v>10.047499999999737</v>
      </c>
      <c r="L1553" s="1395">
        <f t="shared" si="150"/>
        <v>100.47499999999737</v>
      </c>
      <c r="M1553" s="1395">
        <f t="shared" si="151"/>
        <v>100</v>
      </c>
      <c r="N1553" s="1395">
        <f t="shared" si="152"/>
        <v>10</v>
      </c>
      <c r="O1553">
        <f t="shared" si="153"/>
        <v>10</v>
      </c>
    </row>
    <row r="1554" spans="9:15" x14ac:dyDescent="0.55000000000000004">
      <c r="I1554" s="1394">
        <f t="shared" si="154"/>
        <v>0</v>
      </c>
      <c r="J1554" s="1392">
        <f t="shared" si="149"/>
        <v>155.19999999999547</v>
      </c>
      <c r="K1554" s="1391">
        <f>(J1554*h01_MdeMgmt!$F$8)+1+$Q$126</f>
        <v>10.05333333333307</v>
      </c>
      <c r="L1554" s="1395">
        <f t="shared" si="150"/>
        <v>100.5333333333307</v>
      </c>
      <c r="M1554" s="1395">
        <f t="shared" si="151"/>
        <v>100</v>
      </c>
      <c r="N1554" s="1395">
        <f t="shared" si="152"/>
        <v>10</v>
      </c>
      <c r="O1554">
        <f t="shared" si="153"/>
        <v>10</v>
      </c>
    </row>
    <row r="1555" spans="9:15" x14ac:dyDescent="0.55000000000000004">
      <c r="I1555" s="1394">
        <f t="shared" si="154"/>
        <v>0</v>
      </c>
      <c r="J1555" s="1392">
        <f t="shared" si="149"/>
        <v>155.29999999999546</v>
      </c>
      <c r="K1555" s="1391">
        <f>(J1555*h01_MdeMgmt!$F$8)+1+$Q$126</f>
        <v>10.059166666666401</v>
      </c>
      <c r="L1555" s="1395">
        <f t="shared" si="150"/>
        <v>100.59166666666401</v>
      </c>
      <c r="M1555" s="1395">
        <f t="shared" si="151"/>
        <v>100</v>
      </c>
      <c r="N1555" s="1395">
        <f t="shared" si="152"/>
        <v>10</v>
      </c>
      <c r="O1555">
        <f t="shared" si="153"/>
        <v>10</v>
      </c>
    </row>
    <row r="1556" spans="9:15" x14ac:dyDescent="0.55000000000000004">
      <c r="I1556" s="1394">
        <f t="shared" si="154"/>
        <v>0</v>
      </c>
      <c r="J1556" s="1392">
        <f t="shared" si="149"/>
        <v>155.39999999999546</v>
      </c>
      <c r="K1556" s="1391">
        <f>(J1556*h01_MdeMgmt!$F$8)+1+$Q$126</f>
        <v>10.064999999999735</v>
      </c>
      <c r="L1556" s="1395">
        <f t="shared" si="150"/>
        <v>100.64999999999735</v>
      </c>
      <c r="M1556" s="1395">
        <f t="shared" si="151"/>
        <v>100</v>
      </c>
      <c r="N1556" s="1395">
        <f t="shared" si="152"/>
        <v>10</v>
      </c>
      <c r="O1556">
        <f t="shared" si="153"/>
        <v>10</v>
      </c>
    </row>
    <row r="1557" spans="9:15" x14ac:dyDescent="0.55000000000000004">
      <c r="I1557" s="1394">
        <f t="shared" si="154"/>
        <v>0</v>
      </c>
      <c r="J1557" s="1392">
        <f t="shared" si="149"/>
        <v>155.49999999999545</v>
      </c>
      <c r="K1557" s="1391">
        <f>(J1557*h01_MdeMgmt!$F$8)+1+$Q$126</f>
        <v>10.070833333333068</v>
      </c>
      <c r="L1557" s="1395">
        <f t="shared" si="150"/>
        <v>100.70833333333069</v>
      </c>
      <c r="M1557" s="1395">
        <f t="shared" si="151"/>
        <v>100</v>
      </c>
      <c r="N1557" s="1395">
        <f t="shared" si="152"/>
        <v>10</v>
      </c>
      <c r="O1557">
        <f t="shared" si="153"/>
        <v>10</v>
      </c>
    </row>
    <row r="1558" spans="9:15" x14ac:dyDescent="0.55000000000000004">
      <c r="I1558" s="1394">
        <f t="shared" si="154"/>
        <v>0</v>
      </c>
      <c r="J1558" s="1392">
        <f t="shared" si="149"/>
        <v>155.59999999999545</v>
      </c>
      <c r="K1558" s="1391">
        <f>(J1558*h01_MdeMgmt!$F$8)+1+$Q$126</f>
        <v>10.076666666666402</v>
      </c>
      <c r="L1558" s="1395">
        <f t="shared" si="150"/>
        <v>100.76666666666401</v>
      </c>
      <c r="M1558" s="1395">
        <f t="shared" si="151"/>
        <v>100</v>
      </c>
      <c r="N1558" s="1395">
        <f t="shared" si="152"/>
        <v>10</v>
      </c>
      <c r="O1558">
        <f t="shared" si="153"/>
        <v>10</v>
      </c>
    </row>
    <row r="1559" spans="9:15" x14ac:dyDescent="0.55000000000000004">
      <c r="I1559" s="1394">
        <f t="shared" si="154"/>
        <v>0</v>
      </c>
      <c r="J1559" s="1392">
        <f t="shared" si="149"/>
        <v>155.69999999999544</v>
      </c>
      <c r="K1559" s="1391">
        <f>(J1559*h01_MdeMgmt!$F$8)+1+$Q$126</f>
        <v>10.082499999999735</v>
      </c>
      <c r="L1559" s="1395">
        <f t="shared" si="150"/>
        <v>100.82499999999735</v>
      </c>
      <c r="M1559" s="1395">
        <f t="shared" si="151"/>
        <v>100</v>
      </c>
      <c r="N1559" s="1395">
        <f t="shared" si="152"/>
        <v>10</v>
      </c>
      <c r="O1559">
        <f t="shared" si="153"/>
        <v>10</v>
      </c>
    </row>
    <row r="1560" spans="9:15" x14ac:dyDescent="0.55000000000000004">
      <c r="I1560" s="1394">
        <f t="shared" si="154"/>
        <v>0</v>
      </c>
      <c r="J1560" s="1392">
        <f t="shared" si="149"/>
        <v>155.79999999999544</v>
      </c>
      <c r="K1560" s="1391">
        <f>(J1560*h01_MdeMgmt!$F$8)+1+$Q$126</f>
        <v>10.088333333333066</v>
      </c>
      <c r="L1560" s="1395">
        <f t="shared" si="150"/>
        <v>100.88333333333067</v>
      </c>
      <c r="M1560" s="1395">
        <f t="shared" si="151"/>
        <v>100</v>
      </c>
      <c r="N1560" s="1395">
        <f t="shared" si="152"/>
        <v>10</v>
      </c>
      <c r="O1560">
        <f t="shared" si="153"/>
        <v>10</v>
      </c>
    </row>
    <row r="1561" spans="9:15" x14ac:dyDescent="0.55000000000000004">
      <c r="I1561" s="1394">
        <f t="shared" si="154"/>
        <v>0</v>
      </c>
      <c r="J1561" s="1392">
        <f t="shared" si="149"/>
        <v>155.89999999999543</v>
      </c>
      <c r="K1561" s="1391">
        <f>(J1561*h01_MdeMgmt!$F$8)+1+$Q$126</f>
        <v>10.0941666666664</v>
      </c>
      <c r="L1561" s="1395">
        <f t="shared" si="150"/>
        <v>100.94166666666399</v>
      </c>
      <c r="M1561" s="1395">
        <f t="shared" si="151"/>
        <v>100</v>
      </c>
      <c r="N1561" s="1395">
        <f t="shared" si="152"/>
        <v>10</v>
      </c>
      <c r="O1561">
        <f t="shared" si="153"/>
        <v>10</v>
      </c>
    </row>
    <row r="1562" spans="9:15" x14ac:dyDescent="0.55000000000000004">
      <c r="I1562" s="1394">
        <f t="shared" si="154"/>
        <v>0</v>
      </c>
      <c r="J1562" s="1392">
        <f t="shared" si="149"/>
        <v>155.99999999999542</v>
      </c>
      <c r="K1562" s="1391">
        <f>(J1562*h01_MdeMgmt!$F$8)+1+$Q$126</f>
        <v>10.099999999999733</v>
      </c>
      <c r="L1562" s="1395">
        <f t="shared" si="150"/>
        <v>100.99999999999733</v>
      </c>
      <c r="M1562" s="1395">
        <f t="shared" si="151"/>
        <v>100</v>
      </c>
      <c r="N1562" s="1395">
        <f t="shared" si="152"/>
        <v>10</v>
      </c>
      <c r="O1562">
        <f t="shared" si="153"/>
        <v>10</v>
      </c>
    </row>
    <row r="1563" spans="9:15" x14ac:dyDescent="0.55000000000000004">
      <c r="I1563" s="1394">
        <f t="shared" si="154"/>
        <v>0</v>
      </c>
      <c r="J1563" s="1392">
        <f t="shared" si="149"/>
        <v>156.09999999999542</v>
      </c>
      <c r="K1563" s="1391">
        <f>(J1563*h01_MdeMgmt!$F$8)+1+$Q$126</f>
        <v>10.105833333333067</v>
      </c>
      <c r="L1563" s="1395">
        <f t="shared" si="150"/>
        <v>101.05833333333067</v>
      </c>
      <c r="M1563" s="1395">
        <f t="shared" si="151"/>
        <v>101</v>
      </c>
      <c r="N1563" s="1395">
        <f t="shared" si="152"/>
        <v>10.1</v>
      </c>
      <c r="O1563" t="str">
        <f t="shared" si="153"/>
        <v/>
      </c>
    </row>
    <row r="1564" spans="9:15" x14ac:dyDescent="0.55000000000000004">
      <c r="I1564" s="1394">
        <f t="shared" si="154"/>
        <v>0</v>
      </c>
      <c r="J1564" s="1392">
        <f t="shared" si="149"/>
        <v>156.19999999999541</v>
      </c>
      <c r="K1564" s="1391">
        <f>(J1564*h01_MdeMgmt!$F$8)+1+$Q$126</f>
        <v>10.1116666666664</v>
      </c>
      <c r="L1564" s="1395">
        <f t="shared" si="150"/>
        <v>101.116666666664</v>
      </c>
      <c r="M1564" s="1395">
        <f t="shared" si="151"/>
        <v>101</v>
      </c>
      <c r="N1564" s="1395">
        <f t="shared" si="152"/>
        <v>10.1</v>
      </c>
      <c r="O1564" t="str">
        <f t="shared" si="153"/>
        <v/>
      </c>
    </row>
    <row r="1565" spans="9:15" x14ac:dyDescent="0.55000000000000004">
      <c r="I1565" s="1394">
        <f t="shared" si="154"/>
        <v>0</v>
      </c>
      <c r="J1565" s="1392">
        <f t="shared" si="149"/>
        <v>156.29999999999541</v>
      </c>
      <c r="K1565" s="1391">
        <f>(J1565*h01_MdeMgmt!$F$8)+1+$Q$126</f>
        <v>10.117499999999731</v>
      </c>
      <c r="L1565" s="1395">
        <f t="shared" si="150"/>
        <v>101.17499999999731</v>
      </c>
      <c r="M1565" s="1395">
        <f t="shared" si="151"/>
        <v>101</v>
      </c>
      <c r="N1565" s="1395">
        <f t="shared" si="152"/>
        <v>10.1</v>
      </c>
      <c r="O1565" t="str">
        <f t="shared" si="153"/>
        <v/>
      </c>
    </row>
    <row r="1566" spans="9:15" x14ac:dyDescent="0.55000000000000004">
      <c r="I1566" s="1394">
        <f t="shared" si="154"/>
        <v>0</v>
      </c>
      <c r="J1566" s="1392">
        <f t="shared" si="149"/>
        <v>156.3999999999954</v>
      </c>
      <c r="K1566" s="1391">
        <f>(J1566*h01_MdeMgmt!$F$8)+1+$Q$126</f>
        <v>10.123333333333065</v>
      </c>
      <c r="L1566" s="1395">
        <f t="shared" si="150"/>
        <v>101.23333333333065</v>
      </c>
      <c r="M1566" s="1395">
        <f t="shared" si="151"/>
        <v>101</v>
      </c>
      <c r="N1566" s="1395">
        <f t="shared" si="152"/>
        <v>10.1</v>
      </c>
      <c r="O1566" t="str">
        <f t="shared" si="153"/>
        <v/>
      </c>
    </row>
    <row r="1567" spans="9:15" x14ac:dyDescent="0.55000000000000004">
      <c r="I1567" s="1394">
        <f t="shared" si="154"/>
        <v>0</v>
      </c>
      <c r="J1567" s="1392">
        <f t="shared" si="149"/>
        <v>156.4999999999954</v>
      </c>
      <c r="K1567" s="1391">
        <f>(J1567*h01_MdeMgmt!$F$8)+1+$Q$126</f>
        <v>10.129166666666398</v>
      </c>
      <c r="L1567" s="1395">
        <f t="shared" si="150"/>
        <v>101.29166666666399</v>
      </c>
      <c r="M1567" s="1395">
        <f t="shared" si="151"/>
        <v>101</v>
      </c>
      <c r="N1567" s="1395">
        <f t="shared" si="152"/>
        <v>10.1</v>
      </c>
      <c r="O1567" t="str">
        <f t="shared" si="153"/>
        <v/>
      </c>
    </row>
    <row r="1568" spans="9:15" x14ac:dyDescent="0.55000000000000004">
      <c r="I1568" s="1394">
        <f t="shared" si="154"/>
        <v>0</v>
      </c>
      <c r="J1568" s="1392">
        <f t="shared" si="149"/>
        <v>156.59999999999539</v>
      </c>
      <c r="K1568" s="1391">
        <f>(J1568*h01_MdeMgmt!$F$8)+1+$Q$126</f>
        <v>10.134999999999732</v>
      </c>
      <c r="L1568" s="1395">
        <f t="shared" si="150"/>
        <v>101.34999999999732</v>
      </c>
      <c r="M1568" s="1395">
        <f t="shared" si="151"/>
        <v>101</v>
      </c>
      <c r="N1568" s="1395">
        <f t="shared" si="152"/>
        <v>10.1</v>
      </c>
      <c r="O1568" t="str">
        <f t="shared" si="153"/>
        <v/>
      </c>
    </row>
    <row r="1569" spans="9:15" x14ac:dyDescent="0.55000000000000004">
      <c r="I1569" s="1394">
        <f t="shared" si="154"/>
        <v>0</v>
      </c>
      <c r="J1569" s="1392">
        <f t="shared" si="149"/>
        <v>156.69999999999538</v>
      </c>
      <c r="K1569" s="1391">
        <f>(J1569*h01_MdeMgmt!$F$8)+1+$Q$126</f>
        <v>10.140833333333065</v>
      </c>
      <c r="L1569" s="1395">
        <f t="shared" si="150"/>
        <v>101.40833333333065</v>
      </c>
      <c r="M1569" s="1395">
        <f t="shared" si="151"/>
        <v>101</v>
      </c>
      <c r="N1569" s="1395">
        <f t="shared" si="152"/>
        <v>10.1</v>
      </c>
      <c r="O1569" t="str">
        <f t="shared" si="153"/>
        <v/>
      </c>
    </row>
    <row r="1570" spans="9:15" x14ac:dyDescent="0.55000000000000004">
      <c r="I1570" s="1394">
        <f t="shared" si="154"/>
        <v>0</v>
      </c>
      <c r="J1570" s="1392">
        <f t="shared" si="149"/>
        <v>156.79999999999538</v>
      </c>
      <c r="K1570" s="1391">
        <f>(J1570*h01_MdeMgmt!$F$8)+1+$Q$126</f>
        <v>10.146666666666396</v>
      </c>
      <c r="L1570" s="1395">
        <f t="shared" si="150"/>
        <v>101.46666666666397</v>
      </c>
      <c r="M1570" s="1395">
        <f t="shared" si="151"/>
        <v>101</v>
      </c>
      <c r="N1570" s="1395">
        <f t="shared" si="152"/>
        <v>10.1</v>
      </c>
      <c r="O1570" t="str">
        <f t="shared" si="153"/>
        <v/>
      </c>
    </row>
    <row r="1571" spans="9:15" x14ac:dyDescent="0.55000000000000004">
      <c r="I1571" s="1394">
        <f t="shared" si="154"/>
        <v>0</v>
      </c>
      <c r="J1571" s="1392">
        <f t="shared" si="149"/>
        <v>156.89999999999537</v>
      </c>
      <c r="K1571" s="1391">
        <f>(J1571*h01_MdeMgmt!$F$8)+1+$Q$126</f>
        <v>10.15249999999973</v>
      </c>
      <c r="L1571" s="1395">
        <f t="shared" si="150"/>
        <v>101.52499999999731</v>
      </c>
      <c r="M1571" s="1395">
        <f t="shared" si="151"/>
        <v>101</v>
      </c>
      <c r="N1571" s="1395">
        <f t="shared" si="152"/>
        <v>10.1</v>
      </c>
      <c r="O1571" t="str">
        <f t="shared" si="153"/>
        <v/>
      </c>
    </row>
    <row r="1572" spans="9:15" x14ac:dyDescent="0.55000000000000004">
      <c r="I1572" s="1394">
        <f t="shared" si="154"/>
        <v>0</v>
      </c>
      <c r="J1572" s="1392">
        <f t="shared" si="149"/>
        <v>156.99999999999537</v>
      </c>
      <c r="K1572" s="1391">
        <f>(J1572*h01_MdeMgmt!$F$8)+1+$Q$126</f>
        <v>10.158333333333063</v>
      </c>
      <c r="L1572" s="1395">
        <f t="shared" si="150"/>
        <v>101.58333333333063</v>
      </c>
      <c r="M1572" s="1395">
        <f t="shared" si="151"/>
        <v>101</v>
      </c>
      <c r="N1572" s="1395">
        <f t="shared" si="152"/>
        <v>10.1</v>
      </c>
      <c r="O1572" t="str">
        <f t="shared" si="153"/>
        <v/>
      </c>
    </row>
    <row r="1573" spans="9:15" x14ac:dyDescent="0.55000000000000004">
      <c r="I1573" s="1394">
        <f t="shared" si="154"/>
        <v>0</v>
      </c>
      <c r="J1573" s="1392">
        <f t="shared" si="149"/>
        <v>157.09999999999536</v>
      </c>
      <c r="K1573" s="1391">
        <f>(J1573*h01_MdeMgmt!$F$8)+1+$Q$126</f>
        <v>10.164166666666397</v>
      </c>
      <c r="L1573" s="1395">
        <f t="shared" si="150"/>
        <v>101.64166666666397</v>
      </c>
      <c r="M1573" s="1395">
        <f t="shared" si="151"/>
        <v>101</v>
      </c>
      <c r="N1573" s="1395">
        <f t="shared" si="152"/>
        <v>10.1</v>
      </c>
      <c r="O1573" t="str">
        <f t="shared" si="153"/>
        <v/>
      </c>
    </row>
    <row r="1574" spans="9:15" x14ac:dyDescent="0.55000000000000004">
      <c r="I1574" s="1394">
        <f t="shared" si="154"/>
        <v>0</v>
      </c>
      <c r="J1574" s="1392">
        <f t="shared" si="149"/>
        <v>157.19999999999536</v>
      </c>
      <c r="K1574" s="1391">
        <f>(J1574*h01_MdeMgmt!$F$8)+1+$Q$126</f>
        <v>10.16999999999973</v>
      </c>
      <c r="L1574" s="1395">
        <f t="shared" si="150"/>
        <v>101.6999999999973</v>
      </c>
      <c r="M1574" s="1395">
        <f t="shared" si="151"/>
        <v>101</v>
      </c>
      <c r="N1574" s="1395">
        <f t="shared" si="152"/>
        <v>10.1</v>
      </c>
      <c r="O1574" t="str">
        <f t="shared" si="153"/>
        <v/>
      </c>
    </row>
    <row r="1575" spans="9:15" x14ac:dyDescent="0.55000000000000004">
      <c r="I1575" s="1394">
        <f t="shared" si="154"/>
        <v>0</v>
      </c>
      <c r="J1575" s="1392">
        <f t="shared" si="149"/>
        <v>157.29999999999535</v>
      </c>
      <c r="K1575" s="1391">
        <f>(J1575*h01_MdeMgmt!$F$8)+1+$Q$126</f>
        <v>10.175833333333062</v>
      </c>
      <c r="L1575" s="1395">
        <f t="shared" si="150"/>
        <v>101.75833333333061</v>
      </c>
      <c r="M1575" s="1395">
        <f t="shared" si="151"/>
        <v>101</v>
      </c>
      <c r="N1575" s="1395">
        <f t="shared" si="152"/>
        <v>10.1</v>
      </c>
      <c r="O1575" t="str">
        <f t="shared" si="153"/>
        <v/>
      </c>
    </row>
    <row r="1576" spans="9:15" x14ac:dyDescent="0.55000000000000004">
      <c r="I1576" s="1394">
        <f t="shared" si="154"/>
        <v>0</v>
      </c>
      <c r="J1576" s="1392">
        <f t="shared" si="149"/>
        <v>157.39999999999534</v>
      </c>
      <c r="K1576" s="1391">
        <f>(J1576*h01_MdeMgmt!$F$8)+1+$Q$126</f>
        <v>10.181666666666395</v>
      </c>
      <c r="L1576" s="1395">
        <f t="shared" si="150"/>
        <v>101.81666666666395</v>
      </c>
      <c r="M1576" s="1395">
        <f t="shared" si="151"/>
        <v>101</v>
      </c>
      <c r="N1576" s="1395">
        <f t="shared" si="152"/>
        <v>10.1</v>
      </c>
      <c r="O1576" t="str">
        <f t="shared" si="153"/>
        <v/>
      </c>
    </row>
    <row r="1577" spans="9:15" x14ac:dyDescent="0.55000000000000004">
      <c r="I1577" s="1394">
        <f t="shared" si="154"/>
        <v>0</v>
      </c>
      <c r="J1577" s="1392">
        <f t="shared" si="149"/>
        <v>157.49999999999534</v>
      </c>
      <c r="K1577" s="1391">
        <f>(J1577*h01_MdeMgmt!$F$8)+1+$Q$126</f>
        <v>10.187499999999728</v>
      </c>
      <c r="L1577" s="1395">
        <f t="shared" si="150"/>
        <v>101.87499999999729</v>
      </c>
      <c r="M1577" s="1395">
        <f t="shared" si="151"/>
        <v>101</v>
      </c>
      <c r="N1577" s="1395">
        <f t="shared" si="152"/>
        <v>10.1</v>
      </c>
      <c r="O1577" t="str">
        <f t="shared" si="153"/>
        <v/>
      </c>
    </row>
    <row r="1578" spans="9:15" x14ac:dyDescent="0.55000000000000004">
      <c r="I1578" s="1394">
        <f t="shared" si="154"/>
        <v>0</v>
      </c>
      <c r="J1578" s="1392">
        <f t="shared" ref="J1578:J1641" si="155">J1577+$J$3</f>
        <v>157.59999999999533</v>
      </c>
      <c r="K1578" s="1391">
        <f>(J1578*h01_MdeMgmt!$F$8)+1+$Q$126</f>
        <v>10.193333333333062</v>
      </c>
      <c r="L1578" s="1395">
        <f t="shared" si="150"/>
        <v>101.93333333333061</v>
      </c>
      <c r="M1578" s="1395">
        <f t="shared" si="151"/>
        <v>101</v>
      </c>
      <c r="N1578" s="1395">
        <f t="shared" si="152"/>
        <v>10.1</v>
      </c>
      <c r="O1578" t="str">
        <f t="shared" si="153"/>
        <v/>
      </c>
    </row>
    <row r="1579" spans="9:15" x14ac:dyDescent="0.55000000000000004">
      <c r="I1579" s="1394">
        <f t="shared" si="154"/>
        <v>0</v>
      </c>
      <c r="J1579" s="1392">
        <f t="shared" si="155"/>
        <v>157.69999999999533</v>
      </c>
      <c r="K1579" s="1391">
        <f>(J1579*h01_MdeMgmt!$F$8)+1+$Q$126</f>
        <v>10.199166666666395</v>
      </c>
      <c r="L1579" s="1395">
        <f t="shared" si="150"/>
        <v>101.99166666666395</v>
      </c>
      <c r="M1579" s="1395">
        <f t="shared" si="151"/>
        <v>101</v>
      </c>
      <c r="N1579" s="1395">
        <f t="shared" si="152"/>
        <v>10.1</v>
      </c>
      <c r="O1579" t="str">
        <f t="shared" si="153"/>
        <v/>
      </c>
    </row>
    <row r="1580" spans="9:15" x14ac:dyDescent="0.55000000000000004">
      <c r="I1580" s="1394">
        <f t="shared" si="154"/>
        <v>0</v>
      </c>
      <c r="J1580" s="1392">
        <f t="shared" si="155"/>
        <v>157.79999999999532</v>
      </c>
      <c r="K1580" s="1391">
        <f>(J1580*h01_MdeMgmt!$F$8)+1+$Q$126</f>
        <v>10.204999999999727</v>
      </c>
      <c r="L1580" s="1395">
        <f t="shared" si="150"/>
        <v>102.04999999999727</v>
      </c>
      <c r="M1580" s="1395">
        <f t="shared" si="151"/>
        <v>102</v>
      </c>
      <c r="N1580" s="1395">
        <f t="shared" si="152"/>
        <v>10.199999999999999</v>
      </c>
      <c r="O1580" t="str">
        <f t="shared" si="153"/>
        <v/>
      </c>
    </row>
    <row r="1581" spans="9:15" x14ac:dyDescent="0.55000000000000004">
      <c r="I1581" s="1394">
        <f t="shared" si="154"/>
        <v>0</v>
      </c>
      <c r="J1581" s="1392">
        <f t="shared" si="155"/>
        <v>157.89999999999532</v>
      </c>
      <c r="K1581" s="1391">
        <f>(J1581*h01_MdeMgmt!$F$8)+1+$Q$126</f>
        <v>10.21083333333306</v>
      </c>
      <c r="L1581" s="1395">
        <f t="shared" si="150"/>
        <v>102.10833333333059</v>
      </c>
      <c r="M1581" s="1395">
        <f t="shared" si="151"/>
        <v>102</v>
      </c>
      <c r="N1581" s="1395">
        <f t="shared" si="152"/>
        <v>10.199999999999999</v>
      </c>
      <c r="O1581" t="str">
        <f t="shared" si="153"/>
        <v/>
      </c>
    </row>
    <row r="1582" spans="9:15" x14ac:dyDescent="0.55000000000000004">
      <c r="I1582" s="1394">
        <f t="shared" si="154"/>
        <v>0</v>
      </c>
      <c r="J1582" s="1392">
        <f t="shared" si="155"/>
        <v>157.99999999999531</v>
      </c>
      <c r="K1582" s="1391">
        <f>(J1582*h01_MdeMgmt!$F$8)+1+$Q$126</f>
        <v>10.216666666666393</v>
      </c>
      <c r="L1582" s="1395">
        <f t="shared" si="150"/>
        <v>102.16666666666393</v>
      </c>
      <c r="M1582" s="1395">
        <f t="shared" si="151"/>
        <v>102</v>
      </c>
      <c r="N1582" s="1395">
        <f t="shared" si="152"/>
        <v>10.199999999999999</v>
      </c>
      <c r="O1582" t="str">
        <f t="shared" si="153"/>
        <v/>
      </c>
    </row>
    <row r="1583" spans="9:15" x14ac:dyDescent="0.55000000000000004">
      <c r="I1583" s="1394">
        <f t="shared" si="154"/>
        <v>0</v>
      </c>
      <c r="J1583" s="1392">
        <f t="shared" si="155"/>
        <v>158.0999999999953</v>
      </c>
      <c r="K1583" s="1391">
        <f>(J1583*h01_MdeMgmt!$F$8)+1+$Q$126</f>
        <v>10.222499999999727</v>
      </c>
      <c r="L1583" s="1395">
        <f t="shared" si="150"/>
        <v>102.22499999999727</v>
      </c>
      <c r="M1583" s="1395">
        <f t="shared" si="151"/>
        <v>102</v>
      </c>
      <c r="N1583" s="1395">
        <f t="shared" si="152"/>
        <v>10.199999999999999</v>
      </c>
      <c r="O1583" t="str">
        <f t="shared" si="153"/>
        <v/>
      </c>
    </row>
    <row r="1584" spans="9:15" x14ac:dyDescent="0.55000000000000004">
      <c r="I1584" s="1394">
        <f t="shared" si="154"/>
        <v>0</v>
      </c>
      <c r="J1584" s="1392">
        <f t="shared" si="155"/>
        <v>158.1999999999953</v>
      </c>
      <c r="K1584" s="1391">
        <f>(J1584*h01_MdeMgmt!$F$8)+1+$Q$126</f>
        <v>10.22833333333306</v>
      </c>
      <c r="L1584" s="1395">
        <f t="shared" si="150"/>
        <v>102.2833333333306</v>
      </c>
      <c r="M1584" s="1395">
        <f t="shared" si="151"/>
        <v>102</v>
      </c>
      <c r="N1584" s="1395">
        <f t="shared" si="152"/>
        <v>10.199999999999999</v>
      </c>
      <c r="O1584" t="str">
        <f t="shared" si="153"/>
        <v/>
      </c>
    </row>
    <row r="1585" spans="9:15" x14ac:dyDescent="0.55000000000000004">
      <c r="I1585" s="1394">
        <f t="shared" si="154"/>
        <v>0</v>
      </c>
      <c r="J1585" s="1392">
        <f t="shared" si="155"/>
        <v>158.29999999999529</v>
      </c>
      <c r="K1585" s="1391">
        <f>(J1585*h01_MdeMgmt!$F$8)+1+$Q$126</f>
        <v>10.234166666666392</v>
      </c>
      <c r="L1585" s="1395">
        <f t="shared" si="150"/>
        <v>102.34166666666391</v>
      </c>
      <c r="M1585" s="1395">
        <f t="shared" si="151"/>
        <v>102</v>
      </c>
      <c r="N1585" s="1395">
        <f t="shared" si="152"/>
        <v>10.199999999999999</v>
      </c>
      <c r="O1585" t="str">
        <f t="shared" si="153"/>
        <v/>
      </c>
    </row>
    <row r="1586" spans="9:15" x14ac:dyDescent="0.55000000000000004">
      <c r="I1586" s="1394">
        <f t="shared" si="154"/>
        <v>0</v>
      </c>
      <c r="J1586" s="1392">
        <f t="shared" si="155"/>
        <v>158.39999999999529</v>
      </c>
      <c r="K1586" s="1391">
        <f>(J1586*h01_MdeMgmt!$F$8)+1+$Q$126</f>
        <v>10.239999999999725</v>
      </c>
      <c r="L1586" s="1395">
        <f t="shared" si="150"/>
        <v>102.39999999999725</v>
      </c>
      <c r="M1586" s="1395">
        <f t="shared" si="151"/>
        <v>102</v>
      </c>
      <c r="N1586" s="1395">
        <f t="shared" si="152"/>
        <v>10.199999999999999</v>
      </c>
      <c r="O1586" t="str">
        <f t="shared" si="153"/>
        <v/>
      </c>
    </row>
    <row r="1587" spans="9:15" x14ac:dyDescent="0.55000000000000004">
      <c r="I1587" s="1394">
        <f t="shared" si="154"/>
        <v>0</v>
      </c>
      <c r="J1587" s="1392">
        <f t="shared" si="155"/>
        <v>158.49999999999528</v>
      </c>
      <c r="K1587" s="1391">
        <f>(J1587*h01_MdeMgmt!$F$8)+1+$Q$126</f>
        <v>10.245833333333058</v>
      </c>
      <c r="L1587" s="1395">
        <f t="shared" si="150"/>
        <v>102.45833333333059</v>
      </c>
      <c r="M1587" s="1395">
        <f t="shared" si="151"/>
        <v>102</v>
      </c>
      <c r="N1587" s="1395">
        <f t="shared" si="152"/>
        <v>10.199999999999999</v>
      </c>
      <c r="O1587" t="str">
        <f t="shared" si="153"/>
        <v/>
      </c>
    </row>
    <row r="1588" spans="9:15" x14ac:dyDescent="0.55000000000000004">
      <c r="I1588" s="1394">
        <f t="shared" si="154"/>
        <v>0</v>
      </c>
      <c r="J1588" s="1392">
        <f t="shared" si="155"/>
        <v>158.59999999999528</v>
      </c>
      <c r="K1588" s="1391">
        <f>(J1588*h01_MdeMgmt!$F$8)+1+$Q$126</f>
        <v>10.251666666666392</v>
      </c>
      <c r="L1588" s="1395">
        <f t="shared" si="150"/>
        <v>102.51666666666392</v>
      </c>
      <c r="M1588" s="1395">
        <f t="shared" si="151"/>
        <v>102</v>
      </c>
      <c r="N1588" s="1395">
        <f t="shared" si="152"/>
        <v>10.199999999999999</v>
      </c>
      <c r="O1588" t="str">
        <f t="shared" si="153"/>
        <v/>
      </c>
    </row>
    <row r="1589" spans="9:15" x14ac:dyDescent="0.55000000000000004">
      <c r="I1589" s="1394">
        <f t="shared" si="154"/>
        <v>0</v>
      </c>
      <c r="J1589" s="1392">
        <f t="shared" si="155"/>
        <v>158.69999999999527</v>
      </c>
      <c r="K1589" s="1391">
        <f>(J1589*h01_MdeMgmt!$F$8)+1+$Q$126</f>
        <v>10.257499999999725</v>
      </c>
      <c r="L1589" s="1395">
        <f t="shared" si="150"/>
        <v>102.57499999999725</v>
      </c>
      <c r="M1589" s="1395">
        <f t="shared" si="151"/>
        <v>102</v>
      </c>
      <c r="N1589" s="1395">
        <f t="shared" si="152"/>
        <v>10.199999999999999</v>
      </c>
      <c r="O1589" t="str">
        <f t="shared" si="153"/>
        <v/>
      </c>
    </row>
    <row r="1590" spans="9:15" x14ac:dyDescent="0.55000000000000004">
      <c r="I1590" s="1394">
        <f t="shared" si="154"/>
        <v>0</v>
      </c>
      <c r="J1590" s="1392">
        <f t="shared" si="155"/>
        <v>158.79999999999526</v>
      </c>
      <c r="K1590" s="1391">
        <f>(J1590*h01_MdeMgmt!$F$8)+1+$Q$126</f>
        <v>10.263333333333057</v>
      </c>
      <c r="L1590" s="1395">
        <f t="shared" si="150"/>
        <v>102.63333333333057</v>
      </c>
      <c r="M1590" s="1395">
        <f t="shared" si="151"/>
        <v>102</v>
      </c>
      <c r="N1590" s="1395">
        <f t="shared" si="152"/>
        <v>10.199999999999999</v>
      </c>
      <c r="O1590" t="str">
        <f t="shared" si="153"/>
        <v/>
      </c>
    </row>
    <row r="1591" spans="9:15" x14ac:dyDescent="0.55000000000000004">
      <c r="I1591" s="1394">
        <f t="shared" si="154"/>
        <v>0</v>
      </c>
      <c r="J1591" s="1392">
        <f t="shared" si="155"/>
        <v>158.89999999999526</v>
      </c>
      <c r="K1591" s="1391">
        <f>(J1591*h01_MdeMgmt!$F$8)+1+$Q$126</f>
        <v>10.26916666666639</v>
      </c>
      <c r="L1591" s="1395">
        <f t="shared" si="150"/>
        <v>102.69166666666391</v>
      </c>
      <c r="M1591" s="1395">
        <f t="shared" si="151"/>
        <v>102</v>
      </c>
      <c r="N1591" s="1395">
        <f t="shared" si="152"/>
        <v>10.199999999999999</v>
      </c>
      <c r="O1591" t="str">
        <f t="shared" si="153"/>
        <v/>
      </c>
    </row>
    <row r="1592" spans="9:15" x14ac:dyDescent="0.55000000000000004">
      <c r="I1592" s="1394">
        <f t="shared" si="154"/>
        <v>0</v>
      </c>
      <c r="J1592" s="1392">
        <f t="shared" si="155"/>
        <v>158.99999999999525</v>
      </c>
      <c r="K1592" s="1391">
        <f>(J1592*h01_MdeMgmt!$F$8)+1+$Q$126</f>
        <v>10.274999999999723</v>
      </c>
      <c r="L1592" s="1395">
        <f t="shared" si="150"/>
        <v>102.74999999999723</v>
      </c>
      <c r="M1592" s="1395">
        <f t="shared" si="151"/>
        <v>102</v>
      </c>
      <c r="N1592" s="1395">
        <f t="shared" si="152"/>
        <v>10.199999999999999</v>
      </c>
      <c r="O1592" t="str">
        <f t="shared" si="153"/>
        <v/>
      </c>
    </row>
    <row r="1593" spans="9:15" x14ac:dyDescent="0.55000000000000004">
      <c r="I1593" s="1394">
        <f t="shared" si="154"/>
        <v>0</v>
      </c>
      <c r="J1593" s="1392">
        <f t="shared" si="155"/>
        <v>159.09999999999525</v>
      </c>
      <c r="K1593" s="1391">
        <f>(J1593*h01_MdeMgmt!$F$8)+1+$Q$126</f>
        <v>10.280833333333057</v>
      </c>
      <c r="L1593" s="1395">
        <f t="shared" si="150"/>
        <v>102.80833333333057</v>
      </c>
      <c r="M1593" s="1395">
        <f t="shared" si="151"/>
        <v>102</v>
      </c>
      <c r="N1593" s="1395">
        <f t="shared" si="152"/>
        <v>10.199999999999999</v>
      </c>
      <c r="O1593" t="str">
        <f t="shared" si="153"/>
        <v/>
      </c>
    </row>
    <row r="1594" spans="9:15" x14ac:dyDescent="0.55000000000000004">
      <c r="I1594" s="1394">
        <f t="shared" si="154"/>
        <v>0</v>
      </c>
      <c r="J1594" s="1392">
        <f t="shared" si="155"/>
        <v>159.19999999999524</v>
      </c>
      <c r="K1594" s="1391">
        <f>(J1594*h01_MdeMgmt!$F$8)+1+$Q$126</f>
        <v>10.28666666666639</v>
      </c>
      <c r="L1594" s="1395">
        <f t="shared" si="150"/>
        <v>102.8666666666639</v>
      </c>
      <c r="M1594" s="1395">
        <f t="shared" si="151"/>
        <v>102</v>
      </c>
      <c r="N1594" s="1395">
        <f t="shared" si="152"/>
        <v>10.199999999999999</v>
      </c>
      <c r="O1594" t="str">
        <f t="shared" si="153"/>
        <v/>
      </c>
    </row>
    <row r="1595" spans="9:15" x14ac:dyDescent="0.55000000000000004">
      <c r="I1595" s="1394">
        <f t="shared" si="154"/>
        <v>0</v>
      </c>
      <c r="J1595" s="1392">
        <f t="shared" si="155"/>
        <v>159.29999999999524</v>
      </c>
      <c r="K1595" s="1391">
        <f>(J1595*h01_MdeMgmt!$F$8)+1+$Q$126</f>
        <v>10.292499999999722</v>
      </c>
      <c r="L1595" s="1395">
        <f t="shared" si="150"/>
        <v>102.92499999999721</v>
      </c>
      <c r="M1595" s="1395">
        <f t="shared" si="151"/>
        <v>102</v>
      </c>
      <c r="N1595" s="1395">
        <f t="shared" si="152"/>
        <v>10.199999999999999</v>
      </c>
      <c r="O1595" t="str">
        <f t="shared" si="153"/>
        <v/>
      </c>
    </row>
    <row r="1596" spans="9:15" x14ac:dyDescent="0.55000000000000004">
      <c r="I1596" s="1394">
        <f t="shared" si="154"/>
        <v>0</v>
      </c>
      <c r="J1596" s="1392">
        <f t="shared" si="155"/>
        <v>159.39999999999523</v>
      </c>
      <c r="K1596" s="1391">
        <f>(J1596*h01_MdeMgmt!$F$8)+1+$Q$126</f>
        <v>10.298333333333055</v>
      </c>
      <c r="L1596" s="1395">
        <f t="shared" si="150"/>
        <v>102.98333333333055</v>
      </c>
      <c r="M1596" s="1395">
        <f t="shared" si="151"/>
        <v>102</v>
      </c>
      <c r="N1596" s="1395">
        <f t="shared" si="152"/>
        <v>10.199999999999999</v>
      </c>
      <c r="O1596" t="str">
        <f t="shared" si="153"/>
        <v/>
      </c>
    </row>
    <row r="1597" spans="9:15" x14ac:dyDescent="0.55000000000000004">
      <c r="I1597" s="1394">
        <f t="shared" si="154"/>
        <v>0</v>
      </c>
      <c r="J1597" s="1392">
        <f t="shared" si="155"/>
        <v>159.49999999999523</v>
      </c>
      <c r="K1597" s="1391">
        <f>(J1597*h01_MdeMgmt!$F$8)+1+$Q$126</f>
        <v>10.304166666666388</v>
      </c>
      <c r="L1597" s="1395">
        <f t="shared" si="150"/>
        <v>103.04166666666389</v>
      </c>
      <c r="M1597" s="1395">
        <f t="shared" si="151"/>
        <v>103</v>
      </c>
      <c r="N1597" s="1395">
        <f t="shared" si="152"/>
        <v>10.3</v>
      </c>
      <c r="O1597" t="str">
        <f t="shared" si="153"/>
        <v/>
      </c>
    </row>
    <row r="1598" spans="9:15" x14ac:dyDescent="0.55000000000000004">
      <c r="I1598" s="1394">
        <f t="shared" si="154"/>
        <v>0</v>
      </c>
      <c r="J1598" s="1392">
        <f t="shared" si="155"/>
        <v>159.59999999999522</v>
      </c>
      <c r="K1598" s="1391">
        <f>(J1598*h01_MdeMgmt!$F$8)+1+$Q$126</f>
        <v>10.309999999999722</v>
      </c>
      <c r="L1598" s="1395">
        <f t="shared" si="150"/>
        <v>103.09999999999721</v>
      </c>
      <c r="M1598" s="1395">
        <f t="shared" si="151"/>
        <v>103</v>
      </c>
      <c r="N1598" s="1395">
        <f t="shared" si="152"/>
        <v>10.3</v>
      </c>
      <c r="O1598" t="str">
        <f t="shared" si="153"/>
        <v/>
      </c>
    </row>
    <row r="1599" spans="9:15" x14ac:dyDescent="0.55000000000000004">
      <c r="I1599" s="1394">
        <f t="shared" si="154"/>
        <v>0</v>
      </c>
      <c r="J1599" s="1392">
        <f t="shared" si="155"/>
        <v>159.69999999999521</v>
      </c>
      <c r="K1599" s="1391">
        <f>(J1599*h01_MdeMgmt!$F$8)+1+$Q$126</f>
        <v>10.315833333333055</v>
      </c>
      <c r="L1599" s="1395">
        <f t="shared" si="150"/>
        <v>103.15833333333055</v>
      </c>
      <c r="M1599" s="1395">
        <f t="shared" si="151"/>
        <v>103</v>
      </c>
      <c r="N1599" s="1395">
        <f t="shared" si="152"/>
        <v>10.3</v>
      </c>
      <c r="O1599" t="str">
        <f t="shared" si="153"/>
        <v/>
      </c>
    </row>
    <row r="1600" spans="9:15" x14ac:dyDescent="0.55000000000000004">
      <c r="I1600" s="1394">
        <f t="shared" si="154"/>
        <v>0</v>
      </c>
      <c r="J1600" s="1392">
        <f t="shared" si="155"/>
        <v>159.79999999999521</v>
      </c>
      <c r="K1600" s="1391">
        <f>(J1600*h01_MdeMgmt!$F$8)+1+$Q$126</f>
        <v>10.321666666666387</v>
      </c>
      <c r="L1600" s="1395">
        <f t="shared" si="150"/>
        <v>103.21666666666387</v>
      </c>
      <c r="M1600" s="1395">
        <f t="shared" si="151"/>
        <v>103</v>
      </c>
      <c r="N1600" s="1395">
        <f t="shared" si="152"/>
        <v>10.3</v>
      </c>
      <c r="O1600" t="str">
        <f t="shared" si="153"/>
        <v/>
      </c>
    </row>
    <row r="1601" spans="9:15" x14ac:dyDescent="0.55000000000000004">
      <c r="I1601" s="1394">
        <f t="shared" si="154"/>
        <v>0</v>
      </c>
      <c r="J1601" s="1392">
        <f t="shared" si="155"/>
        <v>159.8999999999952</v>
      </c>
      <c r="K1601" s="1391">
        <f>(J1601*h01_MdeMgmt!$F$8)+1+$Q$126</f>
        <v>10.32749999999972</v>
      </c>
      <c r="L1601" s="1395">
        <f t="shared" si="150"/>
        <v>103.27499999999719</v>
      </c>
      <c r="M1601" s="1395">
        <f t="shared" si="151"/>
        <v>103</v>
      </c>
      <c r="N1601" s="1395">
        <f t="shared" si="152"/>
        <v>10.3</v>
      </c>
      <c r="O1601" t="str">
        <f t="shared" si="153"/>
        <v/>
      </c>
    </row>
    <row r="1602" spans="9:15" x14ac:dyDescent="0.55000000000000004">
      <c r="I1602" s="1394">
        <f t="shared" si="154"/>
        <v>0</v>
      </c>
      <c r="J1602" s="1392">
        <f t="shared" si="155"/>
        <v>159.9999999999952</v>
      </c>
      <c r="K1602" s="1391">
        <f>(J1602*h01_MdeMgmt!$F$8)+1+$Q$126</f>
        <v>10.333333333333053</v>
      </c>
      <c r="L1602" s="1395">
        <f t="shared" si="150"/>
        <v>103.33333333333053</v>
      </c>
      <c r="M1602" s="1395">
        <f t="shared" si="151"/>
        <v>103</v>
      </c>
      <c r="N1602" s="1395">
        <f t="shared" si="152"/>
        <v>10.3</v>
      </c>
      <c r="O1602" t="str">
        <f t="shared" si="153"/>
        <v/>
      </c>
    </row>
    <row r="1603" spans="9:15" x14ac:dyDescent="0.55000000000000004">
      <c r="I1603" s="1394">
        <f t="shared" si="154"/>
        <v>0</v>
      </c>
      <c r="J1603" s="1392">
        <f t="shared" si="155"/>
        <v>160.09999999999519</v>
      </c>
      <c r="K1603" s="1391">
        <f>(J1603*h01_MdeMgmt!$F$8)+1+$Q$126</f>
        <v>10.339166666666387</v>
      </c>
      <c r="L1603" s="1395">
        <f t="shared" ref="L1603:L1666" si="156">K1603*10</f>
        <v>103.39166666666387</v>
      </c>
      <c r="M1603" s="1395">
        <f t="shared" ref="M1603:M1666" si="157">INT(L1603)</f>
        <v>103</v>
      </c>
      <c r="N1603" s="1395">
        <f t="shared" ref="N1603:N1666" si="158">M1603/10</f>
        <v>10.3</v>
      </c>
      <c r="O1603" t="str">
        <f t="shared" ref="O1603:O1666" si="159">IF(INT(N1603)=N1603,N1603,"")</f>
        <v/>
      </c>
    </row>
    <row r="1604" spans="9:15" x14ac:dyDescent="0.55000000000000004">
      <c r="I1604" s="1394">
        <f t="shared" ref="I1604:I1667" si="160">INT(H1604)</f>
        <v>0</v>
      </c>
      <c r="J1604" s="1392">
        <f t="shared" si="155"/>
        <v>160.19999999999519</v>
      </c>
      <c r="K1604" s="1391">
        <f>(J1604*h01_MdeMgmt!$F$8)+1+$Q$126</f>
        <v>10.34499999999972</v>
      </c>
      <c r="L1604" s="1395">
        <f t="shared" si="156"/>
        <v>103.4499999999972</v>
      </c>
      <c r="M1604" s="1395">
        <f t="shared" si="157"/>
        <v>103</v>
      </c>
      <c r="N1604" s="1395">
        <f t="shared" si="158"/>
        <v>10.3</v>
      </c>
      <c r="O1604" t="str">
        <f t="shared" si="159"/>
        <v/>
      </c>
    </row>
    <row r="1605" spans="9:15" x14ac:dyDescent="0.55000000000000004">
      <c r="I1605" s="1394">
        <f t="shared" si="160"/>
        <v>0</v>
      </c>
      <c r="J1605" s="1392">
        <f t="shared" si="155"/>
        <v>160.29999999999518</v>
      </c>
      <c r="K1605" s="1391">
        <f>(J1605*h01_MdeMgmt!$F$8)+1+$Q$126</f>
        <v>10.350833333333052</v>
      </c>
      <c r="L1605" s="1395">
        <f t="shared" si="156"/>
        <v>103.50833333333051</v>
      </c>
      <c r="M1605" s="1395">
        <f t="shared" si="157"/>
        <v>103</v>
      </c>
      <c r="N1605" s="1395">
        <f t="shared" si="158"/>
        <v>10.3</v>
      </c>
      <c r="O1605" t="str">
        <f t="shared" si="159"/>
        <v/>
      </c>
    </row>
    <row r="1606" spans="9:15" x14ac:dyDescent="0.55000000000000004">
      <c r="I1606" s="1394">
        <f t="shared" si="160"/>
        <v>0</v>
      </c>
      <c r="J1606" s="1392">
        <f t="shared" si="155"/>
        <v>160.39999999999517</v>
      </c>
      <c r="K1606" s="1391">
        <f>(J1606*h01_MdeMgmt!$F$8)+1+$Q$126</f>
        <v>10.356666666666385</v>
      </c>
      <c r="L1606" s="1395">
        <f t="shared" si="156"/>
        <v>103.56666666666385</v>
      </c>
      <c r="M1606" s="1395">
        <f t="shared" si="157"/>
        <v>103</v>
      </c>
      <c r="N1606" s="1395">
        <f t="shared" si="158"/>
        <v>10.3</v>
      </c>
      <c r="O1606" t="str">
        <f t="shared" si="159"/>
        <v/>
      </c>
    </row>
    <row r="1607" spans="9:15" x14ac:dyDescent="0.55000000000000004">
      <c r="I1607" s="1394">
        <f t="shared" si="160"/>
        <v>0</v>
      </c>
      <c r="J1607" s="1392">
        <f t="shared" si="155"/>
        <v>160.49999999999517</v>
      </c>
      <c r="K1607" s="1391">
        <f>(J1607*h01_MdeMgmt!$F$8)+1+$Q$126</f>
        <v>10.362499999999718</v>
      </c>
      <c r="L1607" s="1395">
        <f t="shared" si="156"/>
        <v>103.62499999999719</v>
      </c>
      <c r="M1607" s="1395">
        <f t="shared" si="157"/>
        <v>103</v>
      </c>
      <c r="N1607" s="1395">
        <f t="shared" si="158"/>
        <v>10.3</v>
      </c>
      <c r="O1607" t="str">
        <f t="shared" si="159"/>
        <v/>
      </c>
    </row>
    <row r="1608" spans="9:15" x14ac:dyDescent="0.55000000000000004">
      <c r="I1608" s="1394">
        <f t="shared" si="160"/>
        <v>0</v>
      </c>
      <c r="J1608" s="1392">
        <f t="shared" si="155"/>
        <v>160.59999999999516</v>
      </c>
      <c r="K1608" s="1391">
        <f>(J1608*h01_MdeMgmt!$F$8)+1+$Q$126</f>
        <v>10.368333333333052</v>
      </c>
      <c r="L1608" s="1395">
        <f t="shared" si="156"/>
        <v>103.68333333333052</v>
      </c>
      <c r="M1608" s="1395">
        <f t="shared" si="157"/>
        <v>103</v>
      </c>
      <c r="N1608" s="1395">
        <f t="shared" si="158"/>
        <v>10.3</v>
      </c>
      <c r="O1608" t="str">
        <f t="shared" si="159"/>
        <v/>
      </c>
    </row>
    <row r="1609" spans="9:15" x14ac:dyDescent="0.55000000000000004">
      <c r="I1609" s="1394">
        <f t="shared" si="160"/>
        <v>0</v>
      </c>
      <c r="J1609" s="1392">
        <f t="shared" si="155"/>
        <v>160.69999999999516</v>
      </c>
      <c r="K1609" s="1391">
        <f>(J1609*h01_MdeMgmt!$F$8)+1+$Q$126</f>
        <v>10.374166666666385</v>
      </c>
      <c r="L1609" s="1395">
        <f t="shared" si="156"/>
        <v>103.74166666666385</v>
      </c>
      <c r="M1609" s="1395">
        <f t="shared" si="157"/>
        <v>103</v>
      </c>
      <c r="N1609" s="1395">
        <f t="shared" si="158"/>
        <v>10.3</v>
      </c>
      <c r="O1609" t="str">
        <f t="shared" si="159"/>
        <v/>
      </c>
    </row>
    <row r="1610" spans="9:15" x14ac:dyDescent="0.55000000000000004">
      <c r="I1610" s="1394">
        <f t="shared" si="160"/>
        <v>0</v>
      </c>
      <c r="J1610" s="1392">
        <f t="shared" si="155"/>
        <v>160.79999999999515</v>
      </c>
      <c r="K1610" s="1391">
        <f>(J1610*h01_MdeMgmt!$F$8)+1+$Q$126</f>
        <v>10.379999999999717</v>
      </c>
      <c r="L1610" s="1395">
        <f t="shared" si="156"/>
        <v>103.79999999999717</v>
      </c>
      <c r="M1610" s="1395">
        <f t="shared" si="157"/>
        <v>103</v>
      </c>
      <c r="N1610" s="1395">
        <f t="shared" si="158"/>
        <v>10.3</v>
      </c>
      <c r="O1610" t="str">
        <f t="shared" si="159"/>
        <v/>
      </c>
    </row>
    <row r="1611" spans="9:15" x14ac:dyDescent="0.55000000000000004">
      <c r="I1611" s="1394">
        <f t="shared" si="160"/>
        <v>0</v>
      </c>
      <c r="J1611" s="1392">
        <f t="shared" si="155"/>
        <v>160.89999999999515</v>
      </c>
      <c r="K1611" s="1391">
        <f>(J1611*h01_MdeMgmt!$F$8)+1+$Q$126</f>
        <v>10.38583333333305</v>
      </c>
      <c r="L1611" s="1395">
        <f t="shared" si="156"/>
        <v>103.85833333333051</v>
      </c>
      <c r="M1611" s="1395">
        <f t="shared" si="157"/>
        <v>103</v>
      </c>
      <c r="N1611" s="1395">
        <f t="shared" si="158"/>
        <v>10.3</v>
      </c>
      <c r="O1611" t="str">
        <f t="shared" si="159"/>
        <v/>
      </c>
    </row>
    <row r="1612" spans="9:15" x14ac:dyDescent="0.55000000000000004">
      <c r="I1612" s="1394">
        <f t="shared" si="160"/>
        <v>0</v>
      </c>
      <c r="J1612" s="1392">
        <f t="shared" si="155"/>
        <v>160.99999999999514</v>
      </c>
      <c r="K1612" s="1391">
        <f>(J1612*h01_MdeMgmt!$F$8)+1+$Q$126</f>
        <v>10.391666666666383</v>
      </c>
      <c r="L1612" s="1395">
        <f t="shared" si="156"/>
        <v>103.91666666666383</v>
      </c>
      <c r="M1612" s="1395">
        <f t="shared" si="157"/>
        <v>103</v>
      </c>
      <c r="N1612" s="1395">
        <f t="shared" si="158"/>
        <v>10.3</v>
      </c>
      <c r="O1612" t="str">
        <f t="shared" si="159"/>
        <v/>
      </c>
    </row>
    <row r="1613" spans="9:15" x14ac:dyDescent="0.55000000000000004">
      <c r="I1613" s="1394">
        <f t="shared" si="160"/>
        <v>0</v>
      </c>
      <c r="J1613" s="1392">
        <f t="shared" si="155"/>
        <v>161.09999999999513</v>
      </c>
      <c r="K1613" s="1391">
        <f>(J1613*h01_MdeMgmt!$F$8)+1+$Q$126</f>
        <v>10.397499999999717</v>
      </c>
      <c r="L1613" s="1395">
        <f t="shared" si="156"/>
        <v>103.97499999999717</v>
      </c>
      <c r="M1613" s="1395">
        <f t="shared" si="157"/>
        <v>103</v>
      </c>
      <c r="N1613" s="1395">
        <f t="shared" si="158"/>
        <v>10.3</v>
      </c>
      <c r="O1613" t="str">
        <f t="shared" si="159"/>
        <v/>
      </c>
    </row>
    <row r="1614" spans="9:15" x14ac:dyDescent="0.55000000000000004">
      <c r="I1614" s="1394">
        <f t="shared" si="160"/>
        <v>0</v>
      </c>
      <c r="J1614" s="1392">
        <f t="shared" si="155"/>
        <v>161.19999999999513</v>
      </c>
      <c r="K1614" s="1391">
        <f>(J1614*h01_MdeMgmt!$F$8)+1+$Q$126</f>
        <v>10.40333333333305</v>
      </c>
      <c r="L1614" s="1395">
        <f t="shared" si="156"/>
        <v>104.0333333333305</v>
      </c>
      <c r="M1614" s="1395">
        <f t="shared" si="157"/>
        <v>104</v>
      </c>
      <c r="N1614" s="1395">
        <f t="shared" si="158"/>
        <v>10.4</v>
      </c>
      <c r="O1614" t="str">
        <f t="shared" si="159"/>
        <v/>
      </c>
    </row>
    <row r="1615" spans="9:15" x14ac:dyDescent="0.55000000000000004">
      <c r="I1615" s="1394">
        <f t="shared" si="160"/>
        <v>0</v>
      </c>
      <c r="J1615" s="1392">
        <f t="shared" si="155"/>
        <v>161.29999999999512</v>
      </c>
      <c r="K1615" s="1391">
        <f>(J1615*h01_MdeMgmt!$F$8)+1+$Q$126</f>
        <v>10.409166666666382</v>
      </c>
      <c r="L1615" s="1395">
        <f t="shared" si="156"/>
        <v>104.09166666666381</v>
      </c>
      <c r="M1615" s="1395">
        <f t="shared" si="157"/>
        <v>104</v>
      </c>
      <c r="N1615" s="1395">
        <f t="shared" si="158"/>
        <v>10.4</v>
      </c>
      <c r="O1615" t="str">
        <f t="shared" si="159"/>
        <v/>
      </c>
    </row>
    <row r="1616" spans="9:15" x14ac:dyDescent="0.55000000000000004">
      <c r="I1616" s="1394">
        <f t="shared" si="160"/>
        <v>0</v>
      </c>
      <c r="J1616" s="1392">
        <f t="shared" si="155"/>
        <v>161.39999999999512</v>
      </c>
      <c r="K1616" s="1391">
        <f>(J1616*h01_MdeMgmt!$F$8)+1+$Q$126</f>
        <v>10.414999999999715</v>
      </c>
      <c r="L1616" s="1395">
        <f t="shared" si="156"/>
        <v>104.14999999999715</v>
      </c>
      <c r="M1616" s="1395">
        <f t="shared" si="157"/>
        <v>104</v>
      </c>
      <c r="N1616" s="1395">
        <f t="shared" si="158"/>
        <v>10.4</v>
      </c>
      <c r="O1616" t="str">
        <f t="shared" si="159"/>
        <v/>
      </c>
    </row>
    <row r="1617" spans="9:15" x14ac:dyDescent="0.55000000000000004">
      <c r="I1617" s="1394">
        <f t="shared" si="160"/>
        <v>0</v>
      </c>
      <c r="J1617" s="1392">
        <f t="shared" si="155"/>
        <v>161.49999999999511</v>
      </c>
      <c r="K1617" s="1391">
        <f>(J1617*h01_MdeMgmt!$F$8)+1+$Q$126</f>
        <v>10.420833333333048</v>
      </c>
      <c r="L1617" s="1395">
        <f t="shared" si="156"/>
        <v>104.20833333333049</v>
      </c>
      <c r="M1617" s="1395">
        <f t="shared" si="157"/>
        <v>104</v>
      </c>
      <c r="N1617" s="1395">
        <f t="shared" si="158"/>
        <v>10.4</v>
      </c>
      <c r="O1617" t="str">
        <f t="shared" si="159"/>
        <v/>
      </c>
    </row>
    <row r="1618" spans="9:15" x14ac:dyDescent="0.55000000000000004">
      <c r="I1618" s="1394">
        <f t="shared" si="160"/>
        <v>0</v>
      </c>
      <c r="J1618" s="1392">
        <f t="shared" si="155"/>
        <v>161.59999999999511</v>
      </c>
      <c r="K1618" s="1391">
        <f>(J1618*h01_MdeMgmt!$F$8)+1+$Q$126</f>
        <v>10.426666666666382</v>
      </c>
      <c r="L1618" s="1395">
        <f t="shared" si="156"/>
        <v>104.26666666666381</v>
      </c>
      <c r="M1618" s="1395">
        <f t="shared" si="157"/>
        <v>104</v>
      </c>
      <c r="N1618" s="1395">
        <f t="shared" si="158"/>
        <v>10.4</v>
      </c>
      <c r="O1618" t="str">
        <f t="shared" si="159"/>
        <v/>
      </c>
    </row>
    <row r="1619" spans="9:15" x14ac:dyDescent="0.55000000000000004">
      <c r="I1619" s="1394">
        <f t="shared" si="160"/>
        <v>0</v>
      </c>
      <c r="J1619" s="1392">
        <f t="shared" si="155"/>
        <v>161.6999999999951</v>
      </c>
      <c r="K1619" s="1391">
        <f>(J1619*h01_MdeMgmt!$F$8)+1+$Q$126</f>
        <v>10.432499999999715</v>
      </c>
      <c r="L1619" s="1395">
        <f t="shared" si="156"/>
        <v>104.32499999999715</v>
      </c>
      <c r="M1619" s="1395">
        <f t="shared" si="157"/>
        <v>104</v>
      </c>
      <c r="N1619" s="1395">
        <f t="shared" si="158"/>
        <v>10.4</v>
      </c>
      <c r="O1619" t="str">
        <f t="shared" si="159"/>
        <v/>
      </c>
    </row>
    <row r="1620" spans="9:15" x14ac:dyDescent="0.55000000000000004">
      <c r="I1620" s="1394">
        <f t="shared" si="160"/>
        <v>0</v>
      </c>
      <c r="J1620" s="1392">
        <f t="shared" si="155"/>
        <v>161.79999999999509</v>
      </c>
      <c r="K1620" s="1391">
        <f>(J1620*h01_MdeMgmt!$F$8)+1+$Q$126</f>
        <v>10.438333333333047</v>
      </c>
      <c r="L1620" s="1395">
        <f t="shared" si="156"/>
        <v>104.38333333333047</v>
      </c>
      <c r="M1620" s="1395">
        <f t="shared" si="157"/>
        <v>104</v>
      </c>
      <c r="N1620" s="1395">
        <f t="shared" si="158"/>
        <v>10.4</v>
      </c>
      <c r="O1620" t="str">
        <f t="shared" si="159"/>
        <v/>
      </c>
    </row>
    <row r="1621" spans="9:15" x14ac:dyDescent="0.55000000000000004">
      <c r="I1621" s="1394">
        <f t="shared" si="160"/>
        <v>0</v>
      </c>
      <c r="J1621" s="1392">
        <f t="shared" si="155"/>
        <v>161.89999999999509</v>
      </c>
      <c r="K1621" s="1391">
        <f>(J1621*h01_MdeMgmt!$F$8)+1+$Q$126</f>
        <v>10.44416666666638</v>
      </c>
      <c r="L1621" s="1395">
        <f t="shared" si="156"/>
        <v>104.44166666666379</v>
      </c>
      <c r="M1621" s="1395">
        <f t="shared" si="157"/>
        <v>104</v>
      </c>
      <c r="N1621" s="1395">
        <f t="shared" si="158"/>
        <v>10.4</v>
      </c>
      <c r="O1621" t="str">
        <f t="shared" si="159"/>
        <v/>
      </c>
    </row>
    <row r="1622" spans="9:15" x14ac:dyDescent="0.55000000000000004">
      <c r="I1622" s="1394">
        <f t="shared" si="160"/>
        <v>0</v>
      </c>
      <c r="J1622" s="1392">
        <f t="shared" si="155"/>
        <v>161.99999999999508</v>
      </c>
      <c r="K1622" s="1391">
        <f>(J1622*h01_MdeMgmt!$F$8)+1+$Q$126</f>
        <v>10.449999999999713</v>
      </c>
      <c r="L1622" s="1395">
        <f t="shared" si="156"/>
        <v>104.49999999999713</v>
      </c>
      <c r="M1622" s="1395">
        <f t="shared" si="157"/>
        <v>104</v>
      </c>
      <c r="N1622" s="1395">
        <f t="shared" si="158"/>
        <v>10.4</v>
      </c>
      <c r="O1622" t="str">
        <f t="shared" si="159"/>
        <v/>
      </c>
    </row>
    <row r="1623" spans="9:15" x14ac:dyDescent="0.55000000000000004">
      <c r="I1623" s="1394">
        <f t="shared" si="160"/>
        <v>0</v>
      </c>
      <c r="J1623" s="1392">
        <f t="shared" si="155"/>
        <v>162.09999999999508</v>
      </c>
      <c r="K1623" s="1391">
        <f>(J1623*h01_MdeMgmt!$F$8)+1+$Q$126</f>
        <v>10.455833333333047</v>
      </c>
      <c r="L1623" s="1395">
        <f t="shared" si="156"/>
        <v>104.55833333333047</v>
      </c>
      <c r="M1623" s="1395">
        <f t="shared" si="157"/>
        <v>104</v>
      </c>
      <c r="N1623" s="1395">
        <f t="shared" si="158"/>
        <v>10.4</v>
      </c>
      <c r="O1623" t="str">
        <f t="shared" si="159"/>
        <v/>
      </c>
    </row>
    <row r="1624" spans="9:15" x14ac:dyDescent="0.55000000000000004">
      <c r="I1624" s="1394">
        <f t="shared" si="160"/>
        <v>0</v>
      </c>
      <c r="J1624" s="1392">
        <f t="shared" si="155"/>
        <v>162.19999999999507</v>
      </c>
      <c r="K1624" s="1391">
        <f>(J1624*h01_MdeMgmt!$F$8)+1+$Q$126</f>
        <v>10.46166666666638</v>
      </c>
      <c r="L1624" s="1395">
        <f t="shared" si="156"/>
        <v>104.6166666666638</v>
      </c>
      <c r="M1624" s="1395">
        <f t="shared" si="157"/>
        <v>104</v>
      </c>
      <c r="N1624" s="1395">
        <f t="shared" si="158"/>
        <v>10.4</v>
      </c>
      <c r="O1624" t="str">
        <f t="shared" si="159"/>
        <v/>
      </c>
    </row>
    <row r="1625" spans="9:15" x14ac:dyDescent="0.55000000000000004">
      <c r="I1625" s="1394">
        <f t="shared" si="160"/>
        <v>0</v>
      </c>
      <c r="J1625" s="1392">
        <f t="shared" si="155"/>
        <v>162.29999999999507</v>
      </c>
      <c r="K1625" s="1391">
        <f>(J1625*h01_MdeMgmt!$F$8)+1+$Q$126</f>
        <v>10.467499999999712</v>
      </c>
      <c r="L1625" s="1395">
        <f t="shared" si="156"/>
        <v>104.67499999999711</v>
      </c>
      <c r="M1625" s="1395">
        <f t="shared" si="157"/>
        <v>104</v>
      </c>
      <c r="N1625" s="1395">
        <f t="shared" si="158"/>
        <v>10.4</v>
      </c>
      <c r="O1625" t="str">
        <f t="shared" si="159"/>
        <v/>
      </c>
    </row>
    <row r="1626" spans="9:15" x14ac:dyDescent="0.55000000000000004">
      <c r="I1626" s="1394">
        <f t="shared" si="160"/>
        <v>0</v>
      </c>
      <c r="J1626" s="1392">
        <f t="shared" si="155"/>
        <v>162.39999999999506</v>
      </c>
      <c r="K1626" s="1391">
        <f>(J1626*h01_MdeMgmt!$F$8)+1+$Q$126</f>
        <v>10.473333333333045</v>
      </c>
      <c r="L1626" s="1395">
        <f t="shared" si="156"/>
        <v>104.73333333333045</v>
      </c>
      <c r="M1626" s="1395">
        <f t="shared" si="157"/>
        <v>104</v>
      </c>
      <c r="N1626" s="1395">
        <f t="shared" si="158"/>
        <v>10.4</v>
      </c>
      <c r="O1626" t="str">
        <f t="shared" si="159"/>
        <v/>
      </c>
    </row>
    <row r="1627" spans="9:15" x14ac:dyDescent="0.55000000000000004">
      <c r="I1627" s="1394">
        <f t="shared" si="160"/>
        <v>0</v>
      </c>
      <c r="J1627" s="1392">
        <f t="shared" si="155"/>
        <v>162.49999999999505</v>
      </c>
      <c r="K1627" s="1391">
        <f>(J1627*h01_MdeMgmt!$F$8)+1+$Q$126</f>
        <v>10.479166666666378</v>
      </c>
      <c r="L1627" s="1395">
        <f t="shared" si="156"/>
        <v>104.79166666666379</v>
      </c>
      <c r="M1627" s="1395">
        <f t="shared" si="157"/>
        <v>104</v>
      </c>
      <c r="N1627" s="1395">
        <f t="shared" si="158"/>
        <v>10.4</v>
      </c>
      <c r="O1627" t="str">
        <f t="shared" si="159"/>
        <v/>
      </c>
    </row>
    <row r="1628" spans="9:15" x14ac:dyDescent="0.55000000000000004">
      <c r="I1628" s="1394">
        <f t="shared" si="160"/>
        <v>0</v>
      </c>
      <c r="J1628" s="1392">
        <f t="shared" si="155"/>
        <v>162.59999999999505</v>
      </c>
      <c r="K1628" s="1391">
        <f>(J1628*h01_MdeMgmt!$F$8)+1+$Q$126</f>
        <v>10.484999999999712</v>
      </c>
      <c r="L1628" s="1395">
        <f t="shared" si="156"/>
        <v>104.84999999999712</v>
      </c>
      <c r="M1628" s="1395">
        <f t="shared" si="157"/>
        <v>104</v>
      </c>
      <c r="N1628" s="1395">
        <f t="shared" si="158"/>
        <v>10.4</v>
      </c>
      <c r="O1628" t="str">
        <f t="shared" si="159"/>
        <v/>
      </c>
    </row>
    <row r="1629" spans="9:15" x14ac:dyDescent="0.55000000000000004">
      <c r="I1629" s="1394">
        <f t="shared" si="160"/>
        <v>0</v>
      </c>
      <c r="J1629" s="1392">
        <f t="shared" si="155"/>
        <v>162.69999999999504</v>
      </c>
      <c r="K1629" s="1391">
        <f>(J1629*h01_MdeMgmt!$F$8)+1+$Q$126</f>
        <v>10.490833333333045</v>
      </c>
      <c r="L1629" s="1395">
        <f t="shared" si="156"/>
        <v>104.90833333333045</v>
      </c>
      <c r="M1629" s="1395">
        <f t="shared" si="157"/>
        <v>104</v>
      </c>
      <c r="N1629" s="1395">
        <f t="shared" si="158"/>
        <v>10.4</v>
      </c>
      <c r="O1629" t="str">
        <f t="shared" si="159"/>
        <v/>
      </c>
    </row>
    <row r="1630" spans="9:15" x14ac:dyDescent="0.55000000000000004">
      <c r="I1630" s="1394">
        <f t="shared" si="160"/>
        <v>0</v>
      </c>
      <c r="J1630" s="1392">
        <f t="shared" si="155"/>
        <v>162.79999999999504</v>
      </c>
      <c r="K1630" s="1391">
        <f>(J1630*h01_MdeMgmt!$F$8)+1+$Q$126</f>
        <v>10.496666666666377</v>
      </c>
      <c r="L1630" s="1395">
        <f t="shared" si="156"/>
        <v>104.96666666666377</v>
      </c>
      <c r="M1630" s="1395">
        <f t="shared" si="157"/>
        <v>104</v>
      </c>
      <c r="N1630" s="1395">
        <f t="shared" si="158"/>
        <v>10.4</v>
      </c>
      <c r="O1630" t="str">
        <f t="shared" si="159"/>
        <v/>
      </c>
    </row>
    <row r="1631" spans="9:15" x14ac:dyDescent="0.55000000000000004">
      <c r="I1631" s="1394">
        <f t="shared" si="160"/>
        <v>0</v>
      </c>
      <c r="J1631" s="1392">
        <f t="shared" si="155"/>
        <v>162.89999999999503</v>
      </c>
      <c r="K1631" s="1391">
        <f>(J1631*h01_MdeMgmt!$F$8)+1+$Q$126</f>
        <v>10.50249999999971</v>
      </c>
      <c r="L1631" s="1395">
        <f t="shared" si="156"/>
        <v>105.02499999999711</v>
      </c>
      <c r="M1631" s="1395">
        <f t="shared" si="157"/>
        <v>105</v>
      </c>
      <c r="N1631" s="1395">
        <f t="shared" si="158"/>
        <v>10.5</v>
      </c>
      <c r="O1631" t="str">
        <f t="shared" si="159"/>
        <v/>
      </c>
    </row>
    <row r="1632" spans="9:15" x14ac:dyDescent="0.55000000000000004">
      <c r="I1632" s="1394">
        <f t="shared" si="160"/>
        <v>0</v>
      </c>
      <c r="J1632" s="1392">
        <f t="shared" si="155"/>
        <v>162.99999999999503</v>
      </c>
      <c r="K1632" s="1391">
        <f>(J1632*h01_MdeMgmt!$F$8)+1+$Q$126</f>
        <v>10.508333333333043</v>
      </c>
      <c r="L1632" s="1395">
        <f t="shared" si="156"/>
        <v>105.08333333333043</v>
      </c>
      <c r="M1632" s="1395">
        <f t="shared" si="157"/>
        <v>105</v>
      </c>
      <c r="N1632" s="1395">
        <f t="shared" si="158"/>
        <v>10.5</v>
      </c>
      <c r="O1632" t="str">
        <f t="shared" si="159"/>
        <v/>
      </c>
    </row>
    <row r="1633" spans="9:15" x14ac:dyDescent="0.55000000000000004">
      <c r="I1633" s="1394">
        <f t="shared" si="160"/>
        <v>0</v>
      </c>
      <c r="J1633" s="1392">
        <f t="shared" si="155"/>
        <v>163.09999999999502</v>
      </c>
      <c r="K1633" s="1391">
        <f>(J1633*h01_MdeMgmt!$F$8)+1+$Q$126</f>
        <v>10.514166666666377</v>
      </c>
      <c r="L1633" s="1395">
        <f t="shared" si="156"/>
        <v>105.14166666666377</v>
      </c>
      <c r="M1633" s="1395">
        <f t="shared" si="157"/>
        <v>105</v>
      </c>
      <c r="N1633" s="1395">
        <f t="shared" si="158"/>
        <v>10.5</v>
      </c>
      <c r="O1633" t="str">
        <f t="shared" si="159"/>
        <v/>
      </c>
    </row>
    <row r="1634" spans="9:15" x14ac:dyDescent="0.55000000000000004">
      <c r="I1634" s="1394">
        <f t="shared" si="160"/>
        <v>0</v>
      </c>
      <c r="J1634" s="1392">
        <f t="shared" si="155"/>
        <v>163.19999999999501</v>
      </c>
      <c r="K1634" s="1391">
        <f>(J1634*h01_MdeMgmt!$F$8)+1+$Q$126</f>
        <v>10.51999999999971</v>
      </c>
      <c r="L1634" s="1395">
        <f t="shared" si="156"/>
        <v>105.1999999999971</v>
      </c>
      <c r="M1634" s="1395">
        <f t="shared" si="157"/>
        <v>105</v>
      </c>
      <c r="N1634" s="1395">
        <f t="shared" si="158"/>
        <v>10.5</v>
      </c>
      <c r="O1634" t="str">
        <f t="shared" si="159"/>
        <v/>
      </c>
    </row>
    <row r="1635" spans="9:15" x14ac:dyDescent="0.55000000000000004">
      <c r="I1635" s="1394">
        <f t="shared" si="160"/>
        <v>0</v>
      </c>
      <c r="J1635" s="1392">
        <f t="shared" si="155"/>
        <v>163.29999999999501</v>
      </c>
      <c r="K1635" s="1391">
        <f>(J1635*h01_MdeMgmt!$F$8)+1+$Q$126</f>
        <v>10.525833333333042</v>
      </c>
      <c r="L1635" s="1395">
        <f t="shared" si="156"/>
        <v>105.25833333333041</v>
      </c>
      <c r="M1635" s="1395">
        <f t="shared" si="157"/>
        <v>105</v>
      </c>
      <c r="N1635" s="1395">
        <f t="shared" si="158"/>
        <v>10.5</v>
      </c>
      <c r="O1635" t="str">
        <f t="shared" si="159"/>
        <v/>
      </c>
    </row>
    <row r="1636" spans="9:15" x14ac:dyDescent="0.55000000000000004">
      <c r="I1636" s="1394">
        <f t="shared" si="160"/>
        <v>0</v>
      </c>
      <c r="J1636" s="1392">
        <f t="shared" si="155"/>
        <v>163.399999999995</v>
      </c>
      <c r="K1636" s="1391">
        <f>(J1636*h01_MdeMgmt!$F$8)+1+$Q$126</f>
        <v>10.531666666666375</v>
      </c>
      <c r="L1636" s="1395">
        <f t="shared" si="156"/>
        <v>105.31666666666375</v>
      </c>
      <c r="M1636" s="1395">
        <f t="shared" si="157"/>
        <v>105</v>
      </c>
      <c r="N1636" s="1395">
        <f t="shared" si="158"/>
        <v>10.5</v>
      </c>
      <c r="O1636" t="str">
        <f t="shared" si="159"/>
        <v/>
      </c>
    </row>
    <row r="1637" spans="9:15" x14ac:dyDescent="0.55000000000000004">
      <c r="I1637" s="1394">
        <f t="shared" si="160"/>
        <v>0</v>
      </c>
      <c r="J1637" s="1392">
        <f t="shared" si="155"/>
        <v>163.499999999995</v>
      </c>
      <c r="K1637" s="1391">
        <f>(J1637*h01_MdeMgmt!$F$8)+1+$Q$126</f>
        <v>10.537499999999708</v>
      </c>
      <c r="L1637" s="1395">
        <f t="shared" si="156"/>
        <v>105.37499999999709</v>
      </c>
      <c r="M1637" s="1395">
        <f t="shared" si="157"/>
        <v>105</v>
      </c>
      <c r="N1637" s="1395">
        <f t="shared" si="158"/>
        <v>10.5</v>
      </c>
      <c r="O1637" t="str">
        <f t="shared" si="159"/>
        <v/>
      </c>
    </row>
    <row r="1638" spans="9:15" x14ac:dyDescent="0.55000000000000004">
      <c r="I1638" s="1394">
        <f t="shared" si="160"/>
        <v>0</v>
      </c>
      <c r="J1638" s="1392">
        <f t="shared" si="155"/>
        <v>163.59999999999499</v>
      </c>
      <c r="K1638" s="1391">
        <f>(J1638*h01_MdeMgmt!$F$8)+1+$Q$126</f>
        <v>10.543333333333042</v>
      </c>
      <c r="L1638" s="1395">
        <f t="shared" si="156"/>
        <v>105.43333333333041</v>
      </c>
      <c r="M1638" s="1395">
        <f t="shared" si="157"/>
        <v>105</v>
      </c>
      <c r="N1638" s="1395">
        <f t="shared" si="158"/>
        <v>10.5</v>
      </c>
      <c r="O1638" t="str">
        <f t="shared" si="159"/>
        <v/>
      </c>
    </row>
    <row r="1639" spans="9:15" x14ac:dyDescent="0.55000000000000004">
      <c r="I1639" s="1394">
        <f t="shared" si="160"/>
        <v>0</v>
      </c>
      <c r="J1639" s="1392">
        <f t="shared" si="155"/>
        <v>163.69999999999499</v>
      </c>
      <c r="K1639" s="1391">
        <f>(J1639*h01_MdeMgmt!$F$8)+1+$Q$126</f>
        <v>10.549166666666375</v>
      </c>
      <c r="L1639" s="1395">
        <f t="shared" si="156"/>
        <v>105.49166666666375</v>
      </c>
      <c r="M1639" s="1395">
        <f t="shared" si="157"/>
        <v>105</v>
      </c>
      <c r="N1639" s="1395">
        <f t="shared" si="158"/>
        <v>10.5</v>
      </c>
      <c r="O1639" t="str">
        <f t="shared" si="159"/>
        <v/>
      </c>
    </row>
    <row r="1640" spans="9:15" x14ac:dyDescent="0.55000000000000004">
      <c r="I1640" s="1394">
        <f t="shared" si="160"/>
        <v>0</v>
      </c>
      <c r="J1640" s="1392">
        <f t="shared" si="155"/>
        <v>163.79999999999498</v>
      </c>
      <c r="K1640" s="1391">
        <f>(J1640*h01_MdeMgmt!$F$8)+1+$Q$126</f>
        <v>10.554999999999707</v>
      </c>
      <c r="L1640" s="1395">
        <f t="shared" si="156"/>
        <v>105.54999999999707</v>
      </c>
      <c r="M1640" s="1395">
        <f t="shared" si="157"/>
        <v>105</v>
      </c>
      <c r="N1640" s="1395">
        <f t="shared" si="158"/>
        <v>10.5</v>
      </c>
      <c r="O1640" t="str">
        <f t="shared" si="159"/>
        <v/>
      </c>
    </row>
    <row r="1641" spans="9:15" x14ac:dyDescent="0.55000000000000004">
      <c r="I1641" s="1394">
        <f t="shared" si="160"/>
        <v>0</v>
      </c>
      <c r="J1641" s="1392">
        <f t="shared" si="155"/>
        <v>163.89999999999498</v>
      </c>
      <c r="K1641" s="1391">
        <f>(J1641*h01_MdeMgmt!$F$8)+1+$Q$126</f>
        <v>10.56083333333304</v>
      </c>
      <c r="L1641" s="1395">
        <f t="shared" si="156"/>
        <v>105.60833333333039</v>
      </c>
      <c r="M1641" s="1395">
        <f t="shared" si="157"/>
        <v>105</v>
      </c>
      <c r="N1641" s="1395">
        <f t="shared" si="158"/>
        <v>10.5</v>
      </c>
      <c r="O1641" t="str">
        <f t="shared" si="159"/>
        <v/>
      </c>
    </row>
    <row r="1642" spans="9:15" x14ac:dyDescent="0.55000000000000004">
      <c r="I1642" s="1394">
        <f t="shared" si="160"/>
        <v>0</v>
      </c>
      <c r="J1642" s="1392">
        <f t="shared" ref="J1642:J1705" si="161">J1641+$J$3</f>
        <v>163.99999999999497</v>
      </c>
      <c r="K1642" s="1391">
        <f>(J1642*h01_MdeMgmt!$F$8)+1+$Q$126</f>
        <v>10.566666666666373</v>
      </c>
      <c r="L1642" s="1395">
        <f t="shared" si="156"/>
        <v>105.66666666666373</v>
      </c>
      <c r="M1642" s="1395">
        <f t="shared" si="157"/>
        <v>105</v>
      </c>
      <c r="N1642" s="1395">
        <f t="shared" si="158"/>
        <v>10.5</v>
      </c>
      <c r="O1642" t="str">
        <f t="shared" si="159"/>
        <v/>
      </c>
    </row>
    <row r="1643" spans="9:15" x14ac:dyDescent="0.55000000000000004">
      <c r="I1643" s="1394">
        <f t="shared" si="160"/>
        <v>0</v>
      </c>
      <c r="J1643" s="1392">
        <f t="shared" si="161"/>
        <v>164.09999999999496</v>
      </c>
      <c r="K1643" s="1391">
        <f>(J1643*h01_MdeMgmt!$F$8)+1+$Q$126</f>
        <v>10.572499999999707</v>
      </c>
      <c r="L1643" s="1395">
        <f t="shared" si="156"/>
        <v>105.72499999999707</v>
      </c>
      <c r="M1643" s="1395">
        <f t="shared" si="157"/>
        <v>105</v>
      </c>
      <c r="N1643" s="1395">
        <f t="shared" si="158"/>
        <v>10.5</v>
      </c>
      <c r="O1643" t="str">
        <f t="shared" si="159"/>
        <v/>
      </c>
    </row>
    <row r="1644" spans="9:15" x14ac:dyDescent="0.55000000000000004">
      <c r="I1644" s="1394">
        <f t="shared" si="160"/>
        <v>0</v>
      </c>
      <c r="J1644" s="1392">
        <f t="shared" si="161"/>
        <v>164.19999999999496</v>
      </c>
      <c r="K1644" s="1391">
        <f>(J1644*h01_MdeMgmt!$F$8)+1+$Q$126</f>
        <v>10.57833333333304</v>
      </c>
      <c r="L1644" s="1395">
        <f t="shared" si="156"/>
        <v>105.7833333333304</v>
      </c>
      <c r="M1644" s="1395">
        <f t="shared" si="157"/>
        <v>105</v>
      </c>
      <c r="N1644" s="1395">
        <f t="shared" si="158"/>
        <v>10.5</v>
      </c>
      <c r="O1644" t="str">
        <f t="shared" si="159"/>
        <v/>
      </c>
    </row>
    <row r="1645" spans="9:15" x14ac:dyDescent="0.55000000000000004">
      <c r="I1645" s="1394">
        <f t="shared" si="160"/>
        <v>0</v>
      </c>
      <c r="J1645" s="1392">
        <f t="shared" si="161"/>
        <v>164.29999999999495</v>
      </c>
      <c r="K1645" s="1391">
        <f>(J1645*h01_MdeMgmt!$F$8)+1+$Q$126</f>
        <v>10.584166666666372</v>
      </c>
      <c r="L1645" s="1395">
        <f t="shared" si="156"/>
        <v>105.84166666666371</v>
      </c>
      <c r="M1645" s="1395">
        <f t="shared" si="157"/>
        <v>105</v>
      </c>
      <c r="N1645" s="1395">
        <f t="shared" si="158"/>
        <v>10.5</v>
      </c>
      <c r="O1645" t="str">
        <f t="shared" si="159"/>
        <v/>
      </c>
    </row>
    <row r="1646" spans="9:15" x14ac:dyDescent="0.55000000000000004">
      <c r="I1646" s="1394">
        <f t="shared" si="160"/>
        <v>0</v>
      </c>
      <c r="J1646" s="1392">
        <f t="shared" si="161"/>
        <v>164.39999999999495</v>
      </c>
      <c r="K1646" s="1391">
        <f>(J1646*h01_MdeMgmt!$F$8)+1+$Q$126</f>
        <v>10.589999999999705</v>
      </c>
      <c r="L1646" s="1395">
        <f t="shared" si="156"/>
        <v>105.89999999999705</v>
      </c>
      <c r="M1646" s="1395">
        <f t="shared" si="157"/>
        <v>105</v>
      </c>
      <c r="N1646" s="1395">
        <f t="shared" si="158"/>
        <v>10.5</v>
      </c>
      <c r="O1646" t="str">
        <f t="shared" si="159"/>
        <v/>
      </c>
    </row>
    <row r="1647" spans="9:15" x14ac:dyDescent="0.55000000000000004">
      <c r="I1647" s="1394">
        <f t="shared" si="160"/>
        <v>0</v>
      </c>
      <c r="J1647" s="1392">
        <f t="shared" si="161"/>
        <v>164.49999999999494</v>
      </c>
      <c r="K1647" s="1391">
        <f>(J1647*h01_MdeMgmt!$F$8)+1+$Q$126</f>
        <v>10.595833333333038</v>
      </c>
      <c r="L1647" s="1395">
        <f t="shared" si="156"/>
        <v>105.95833333333039</v>
      </c>
      <c r="M1647" s="1395">
        <f t="shared" si="157"/>
        <v>105</v>
      </c>
      <c r="N1647" s="1395">
        <f t="shared" si="158"/>
        <v>10.5</v>
      </c>
      <c r="O1647" t="str">
        <f t="shared" si="159"/>
        <v/>
      </c>
    </row>
    <row r="1648" spans="9:15" x14ac:dyDescent="0.55000000000000004">
      <c r="I1648" s="1394">
        <f t="shared" si="160"/>
        <v>0</v>
      </c>
      <c r="J1648" s="1392">
        <f t="shared" si="161"/>
        <v>164.59999999999494</v>
      </c>
      <c r="K1648" s="1391">
        <f>(J1648*h01_MdeMgmt!$F$8)+1+$Q$126</f>
        <v>10.601666666666372</v>
      </c>
      <c r="L1648" s="1395">
        <f t="shared" si="156"/>
        <v>106.01666666666372</v>
      </c>
      <c r="M1648" s="1395">
        <f t="shared" si="157"/>
        <v>106</v>
      </c>
      <c r="N1648" s="1395">
        <f t="shared" si="158"/>
        <v>10.6</v>
      </c>
      <c r="O1648" t="str">
        <f t="shared" si="159"/>
        <v/>
      </c>
    </row>
    <row r="1649" spans="9:15" x14ac:dyDescent="0.55000000000000004">
      <c r="I1649" s="1394">
        <f t="shared" si="160"/>
        <v>0</v>
      </c>
      <c r="J1649" s="1392">
        <f t="shared" si="161"/>
        <v>164.69999999999493</v>
      </c>
      <c r="K1649" s="1391">
        <f>(J1649*h01_MdeMgmt!$F$8)+1+$Q$126</f>
        <v>10.607499999999705</v>
      </c>
      <c r="L1649" s="1395">
        <f t="shared" si="156"/>
        <v>106.07499999999705</v>
      </c>
      <c r="M1649" s="1395">
        <f t="shared" si="157"/>
        <v>106</v>
      </c>
      <c r="N1649" s="1395">
        <f t="shared" si="158"/>
        <v>10.6</v>
      </c>
      <c r="O1649" t="str">
        <f t="shared" si="159"/>
        <v/>
      </c>
    </row>
    <row r="1650" spans="9:15" x14ac:dyDescent="0.55000000000000004">
      <c r="I1650" s="1394">
        <f t="shared" si="160"/>
        <v>0</v>
      </c>
      <c r="J1650" s="1392">
        <f t="shared" si="161"/>
        <v>164.79999999999492</v>
      </c>
      <c r="K1650" s="1391">
        <f>(J1650*h01_MdeMgmt!$F$8)+1+$Q$126</f>
        <v>10.613333333333037</v>
      </c>
      <c r="L1650" s="1395">
        <f t="shared" si="156"/>
        <v>106.13333333333037</v>
      </c>
      <c r="M1650" s="1395">
        <f t="shared" si="157"/>
        <v>106</v>
      </c>
      <c r="N1650" s="1395">
        <f t="shared" si="158"/>
        <v>10.6</v>
      </c>
      <c r="O1650" t="str">
        <f t="shared" si="159"/>
        <v/>
      </c>
    </row>
    <row r="1651" spans="9:15" x14ac:dyDescent="0.55000000000000004">
      <c r="I1651" s="1394">
        <f t="shared" si="160"/>
        <v>0</v>
      </c>
      <c r="J1651" s="1392">
        <f t="shared" si="161"/>
        <v>164.89999999999492</v>
      </c>
      <c r="K1651" s="1391">
        <f>(J1651*h01_MdeMgmt!$F$8)+1+$Q$126</f>
        <v>10.61916666666637</v>
      </c>
      <c r="L1651" s="1395">
        <f t="shared" si="156"/>
        <v>106.19166666666371</v>
      </c>
      <c r="M1651" s="1395">
        <f t="shared" si="157"/>
        <v>106</v>
      </c>
      <c r="N1651" s="1395">
        <f t="shared" si="158"/>
        <v>10.6</v>
      </c>
      <c r="O1651" t="str">
        <f t="shared" si="159"/>
        <v/>
      </c>
    </row>
    <row r="1652" spans="9:15" x14ac:dyDescent="0.55000000000000004">
      <c r="I1652" s="1394">
        <f t="shared" si="160"/>
        <v>0</v>
      </c>
      <c r="J1652" s="1392">
        <f t="shared" si="161"/>
        <v>164.99999999999491</v>
      </c>
      <c r="K1652" s="1391">
        <f>(J1652*h01_MdeMgmt!$F$8)+1+$Q$126</f>
        <v>10.624999999999703</v>
      </c>
      <c r="L1652" s="1395">
        <f t="shared" si="156"/>
        <v>106.24999999999703</v>
      </c>
      <c r="M1652" s="1395">
        <f t="shared" si="157"/>
        <v>106</v>
      </c>
      <c r="N1652" s="1395">
        <f t="shared" si="158"/>
        <v>10.6</v>
      </c>
      <c r="O1652" t="str">
        <f t="shared" si="159"/>
        <v/>
      </c>
    </row>
    <row r="1653" spans="9:15" x14ac:dyDescent="0.55000000000000004">
      <c r="I1653" s="1394">
        <f t="shared" si="160"/>
        <v>0</v>
      </c>
      <c r="J1653" s="1392">
        <f t="shared" si="161"/>
        <v>165.09999999999491</v>
      </c>
      <c r="K1653" s="1391">
        <f>(J1653*h01_MdeMgmt!$F$8)+1+$Q$126</f>
        <v>10.630833333333037</v>
      </c>
      <c r="L1653" s="1395">
        <f t="shared" si="156"/>
        <v>106.30833333333037</v>
      </c>
      <c r="M1653" s="1395">
        <f t="shared" si="157"/>
        <v>106</v>
      </c>
      <c r="N1653" s="1395">
        <f t="shared" si="158"/>
        <v>10.6</v>
      </c>
      <c r="O1653" t="str">
        <f t="shared" si="159"/>
        <v/>
      </c>
    </row>
    <row r="1654" spans="9:15" x14ac:dyDescent="0.55000000000000004">
      <c r="I1654" s="1394">
        <f t="shared" si="160"/>
        <v>0</v>
      </c>
      <c r="J1654" s="1392">
        <f t="shared" si="161"/>
        <v>165.1999999999949</v>
      </c>
      <c r="K1654" s="1391">
        <f>(J1654*h01_MdeMgmt!$F$8)+1+$Q$126</f>
        <v>10.63666666666637</v>
      </c>
      <c r="L1654" s="1395">
        <f t="shared" si="156"/>
        <v>106.3666666666637</v>
      </c>
      <c r="M1654" s="1395">
        <f t="shared" si="157"/>
        <v>106</v>
      </c>
      <c r="N1654" s="1395">
        <f t="shared" si="158"/>
        <v>10.6</v>
      </c>
      <c r="O1654" t="str">
        <f t="shared" si="159"/>
        <v/>
      </c>
    </row>
    <row r="1655" spans="9:15" x14ac:dyDescent="0.55000000000000004">
      <c r="I1655" s="1394">
        <f t="shared" si="160"/>
        <v>0</v>
      </c>
      <c r="J1655" s="1392">
        <f t="shared" si="161"/>
        <v>165.2999999999949</v>
      </c>
      <c r="K1655" s="1391">
        <f>(J1655*h01_MdeMgmt!$F$8)+1+$Q$126</f>
        <v>10.642499999999702</v>
      </c>
      <c r="L1655" s="1395">
        <f t="shared" si="156"/>
        <v>106.42499999999701</v>
      </c>
      <c r="M1655" s="1395">
        <f t="shared" si="157"/>
        <v>106</v>
      </c>
      <c r="N1655" s="1395">
        <f t="shared" si="158"/>
        <v>10.6</v>
      </c>
      <c r="O1655" t="str">
        <f t="shared" si="159"/>
        <v/>
      </c>
    </row>
    <row r="1656" spans="9:15" x14ac:dyDescent="0.55000000000000004">
      <c r="I1656" s="1394">
        <f t="shared" si="160"/>
        <v>0</v>
      </c>
      <c r="J1656" s="1392">
        <f t="shared" si="161"/>
        <v>165.39999999999489</v>
      </c>
      <c r="K1656" s="1391">
        <f>(J1656*h01_MdeMgmt!$F$8)+1+$Q$126</f>
        <v>10.648333333333035</v>
      </c>
      <c r="L1656" s="1395">
        <f t="shared" si="156"/>
        <v>106.48333333333035</v>
      </c>
      <c r="M1656" s="1395">
        <f t="shared" si="157"/>
        <v>106</v>
      </c>
      <c r="N1656" s="1395">
        <f t="shared" si="158"/>
        <v>10.6</v>
      </c>
      <c r="O1656" t="str">
        <f t="shared" si="159"/>
        <v/>
      </c>
    </row>
    <row r="1657" spans="9:15" x14ac:dyDescent="0.55000000000000004">
      <c r="I1657" s="1394">
        <f t="shared" si="160"/>
        <v>0</v>
      </c>
      <c r="J1657" s="1392">
        <f t="shared" si="161"/>
        <v>165.49999999999488</v>
      </c>
      <c r="K1657" s="1391">
        <f>(J1657*h01_MdeMgmt!$F$8)+1+$Q$126</f>
        <v>10.654166666666368</v>
      </c>
      <c r="L1657" s="1395">
        <f t="shared" si="156"/>
        <v>106.54166666666369</v>
      </c>
      <c r="M1657" s="1395">
        <f t="shared" si="157"/>
        <v>106</v>
      </c>
      <c r="N1657" s="1395">
        <f t="shared" si="158"/>
        <v>10.6</v>
      </c>
      <c r="O1657" t="str">
        <f t="shared" si="159"/>
        <v/>
      </c>
    </row>
    <row r="1658" spans="9:15" x14ac:dyDescent="0.55000000000000004">
      <c r="I1658" s="1394">
        <f t="shared" si="160"/>
        <v>0</v>
      </c>
      <c r="J1658" s="1392">
        <f t="shared" si="161"/>
        <v>165.59999999999488</v>
      </c>
      <c r="K1658" s="1391">
        <f>(J1658*h01_MdeMgmt!$F$8)+1+$Q$126</f>
        <v>10.659999999999702</v>
      </c>
      <c r="L1658" s="1395">
        <f t="shared" si="156"/>
        <v>106.59999999999701</v>
      </c>
      <c r="M1658" s="1395">
        <f t="shared" si="157"/>
        <v>106</v>
      </c>
      <c r="N1658" s="1395">
        <f t="shared" si="158"/>
        <v>10.6</v>
      </c>
      <c r="O1658" t="str">
        <f t="shared" si="159"/>
        <v/>
      </c>
    </row>
    <row r="1659" spans="9:15" x14ac:dyDescent="0.55000000000000004">
      <c r="I1659" s="1394">
        <f t="shared" si="160"/>
        <v>0</v>
      </c>
      <c r="J1659" s="1392">
        <f t="shared" si="161"/>
        <v>165.69999999999487</v>
      </c>
      <c r="K1659" s="1391">
        <f>(J1659*h01_MdeMgmt!$F$8)+1+$Q$126</f>
        <v>10.665833333333035</v>
      </c>
      <c r="L1659" s="1395">
        <f t="shared" si="156"/>
        <v>106.65833333333035</v>
      </c>
      <c r="M1659" s="1395">
        <f t="shared" si="157"/>
        <v>106</v>
      </c>
      <c r="N1659" s="1395">
        <f t="shared" si="158"/>
        <v>10.6</v>
      </c>
      <c r="O1659" t="str">
        <f t="shared" si="159"/>
        <v/>
      </c>
    </row>
    <row r="1660" spans="9:15" x14ac:dyDescent="0.55000000000000004">
      <c r="I1660" s="1394">
        <f t="shared" si="160"/>
        <v>0</v>
      </c>
      <c r="J1660" s="1392">
        <f t="shared" si="161"/>
        <v>165.79999999999487</v>
      </c>
      <c r="K1660" s="1391">
        <f>(J1660*h01_MdeMgmt!$F$8)+1+$Q$126</f>
        <v>10.671666666666367</v>
      </c>
      <c r="L1660" s="1395">
        <f t="shared" si="156"/>
        <v>106.71666666666367</v>
      </c>
      <c r="M1660" s="1395">
        <f t="shared" si="157"/>
        <v>106</v>
      </c>
      <c r="N1660" s="1395">
        <f t="shared" si="158"/>
        <v>10.6</v>
      </c>
      <c r="O1660" t="str">
        <f t="shared" si="159"/>
        <v/>
      </c>
    </row>
    <row r="1661" spans="9:15" x14ac:dyDescent="0.55000000000000004">
      <c r="I1661" s="1394">
        <f t="shared" si="160"/>
        <v>0</v>
      </c>
      <c r="J1661" s="1392">
        <f t="shared" si="161"/>
        <v>165.89999999999486</v>
      </c>
      <c r="K1661" s="1391">
        <f>(J1661*h01_MdeMgmt!$F$8)+1+$Q$126</f>
        <v>10.6774999999997</v>
      </c>
      <c r="L1661" s="1395">
        <f t="shared" si="156"/>
        <v>106.77499999999699</v>
      </c>
      <c r="M1661" s="1395">
        <f t="shared" si="157"/>
        <v>106</v>
      </c>
      <c r="N1661" s="1395">
        <f t="shared" si="158"/>
        <v>10.6</v>
      </c>
      <c r="O1661" t="str">
        <f t="shared" si="159"/>
        <v/>
      </c>
    </row>
    <row r="1662" spans="9:15" x14ac:dyDescent="0.55000000000000004">
      <c r="I1662" s="1394">
        <f t="shared" si="160"/>
        <v>0</v>
      </c>
      <c r="J1662" s="1392">
        <f t="shared" si="161"/>
        <v>165.99999999999486</v>
      </c>
      <c r="K1662" s="1391">
        <f>(J1662*h01_MdeMgmt!$F$8)+1+$Q$126</f>
        <v>10.683333333333033</v>
      </c>
      <c r="L1662" s="1395">
        <f t="shared" si="156"/>
        <v>106.83333333333033</v>
      </c>
      <c r="M1662" s="1395">
        <f t="shared" si="157"/>
        <v>106</v>
      </c>
      <c r="N1662" s="1395">
        <f t="shared" si="158"/>
        <v>10.6</v>
      </c>
      <c r="O1662" t="str">
        <f t="shared" si="159"/>
        <v/>
      </c>
    </row>
    <row r="1663" spans="9:15" x14ac:dyDescent="0.55000000000000004">
      <c r="I1663" s="1394">
        <f t="shared" si="160"/>
        <v>0</v>
      </c>
      <c r="J1663" s="1392">
        <f t="shared" si="161"/>
        <v>166.09999999999485</v>
      </c>
      <c r="K1663" s="1391">
        <f>(J1663*h01_MdeMgmt!$F$8)+1+$Q$126</f>
        <v>10.689166666666367</v>
      </c>
      <c r="L1663" s="1395">
        <f t="shared" si="156"/>
        <v>106.89166666666367</v>
      </c>
      <c r="M1663" s="1395">
        <f t="shared" si="157"/>
        <v>106</v>
      </c>
      <c r="N1663" s="1395">
        <f t="shared" si="158"/>
        <v>10.6</v>
      </c>
      <c r="O1663" t="str">
        <f t="shared" si="159"/>
        <v/>
      </c>
    </row>
    <row r="1664" spans="9:15" x14ac:dyDescent="0.55000000000000004">
      <c r="I1664" s="1394">
        <f t="shared" si="160"/>
        <v>0</v>
      </c>
      <c r="J1664" s="1392">
        <f t="shared" si="161"/>
        <v>166.19999999999484</v>
      </c>
      <c r="K1664" s="1391">
        <f>(J1664*h01_MdeMgmt!$F$8)+1+$Q$126</f>
        <v>10.6949999999997</v>
      </c>
      <c r="L1664" s="1395">
        <f t="shared" si="156"/>
        <v>106.949999999997</v>
      </c>
      <c r="M1664" s="1395">
        <f t="shared" si="157"/>
        <v>106</v>
      </c>
      <c r="N1664" s="1395">
        <f t="shared" si="158"/>
        <v>10.6</v>
      </c>
      <c r="O1664" t="str">
        <f t="shared" si="159"/>
        <v/>
      </c>
    </row>
    <row r="1665" spans="9:15" x14ac:dyDescent="0.55000000000000004">
      <c r="I1665" s="1394">
        <f t="shared" si="160"/>
        <v>0</v>
      </c>
      <c r="J1665" s="1392">
        <f t="shared" si="161"/>
        <v>166.29999999999484</v>
      </c>
      <c r="K1665" s="1391">
        <f>(J1665*h01_MdeMgmt!$F$8)+1+$Q$126</f>
        <v>10.700833333333032</v>
      </c>
      <c r="L1665" s="1395">
        <f t="shared" si="156"/>
        <v>107.00833333333031</v>
      </c>
      <c r="M1665" s="1395">
        <f t="shared" si="157"/>
        <v>107</v>
      </c>
      <c r="N1665" s="1395">
        <f t="shared" si="158"/>
        <v>10.7</v>
      </c>
      <c r="O1665" t="str">
        <f t="shared" si="159"/>
        <v/>
      </c>
    </row>
    <row r="1666" spans="9:15" x14ac:dyDescent="0.55000000000000004">
      <c r="I1666" s="1394">
        <f t="shared" si="160"/>
        <v>0</v>
      </c>
      <c r="J1666" s="1392">
        <f t="shared" si="161"/>
        <v>166.39999999999483</v>
      </c>
      <c r="K1666" s="1391">
        <f>(J1666*h01_MdeMgmt!$F$8)+1+$Q$126</f>
        <v>10.706666666666365</v>
      </c>
      <c r="L1666" s="1395">
        <f t="shared" si="156"/>
        <v>107.06666666666365</v>
      </c>
      <c r="M1666" s="1395">
        <f t="shared" si="157"/>
        <v>107</v>
      </c>
      <c r="N1666" s="1395">
        <f t="shared" si="158"/>
        <v>10.7</v>
      </c>
      <c r="O1666" t="str">
        <f t="shared" si="159"/>
        <v/>
      </c>
    </row>
    <row r="1667" spans="9:15" x14ac:dyDescent="0.55000000000000004">
      <c r="I1667" s="1394">
        <f t="shared" si="160"/>
        <v>0</v>
      </c>
      <c r="J1667" s="1392">
        <f t="shared" si="161"/>
        <v>166.49999999999483</v>
      </c>
      <c r="K1667" s="1391">
        <f>(J1667*h01_MdeMgmt!$F$8)+1+$Q$126</f>
        <v>10.712499999999698</v>
      </c>
      <c r="L1667" s="1395">
        <f t="shared" ref="L1667:L1730" si="162">K1667*10</f>
        <v>107.12499999999699</v>
      </c>
      <c r="M1667" s="1395">
        <f t="shared" ref="M1667:M1730" si="163">INT(L1667)</f>
        <v>107</v>
      </c>
      <c r="N1667" s="1395">
        <f t="shared" ref="N1667:N1730" si="164">M1667/10</f>
        <v>10.7</v>
      </c>
      <c r="O1667" t="str">
        <f t="shared" ref="O1667:O1730" si="165">IF(INT(N1667)=N1667,N1667,"")</f>
        <v/>
      </c>
    </row>
    <row r="1668" spans="9:15" x14ac:dyDescent="0.55000000000000004">
      <c r="I1668" s="1394">
        <f t="shared" ref="I1668:I1731" si="166">INT(H1668)</f>
        <v>0</v>
      </c>
      <c r="J1668" s="1392">
        <f t="shared" si="161"/>
        <v>166.59999999999482</v>
      </c>
      <c r="K1668" s="1391">
        <f>(J1668*h01_MdeMgmt!$F$8)+1+$Q$126</f>
        <v>10.718333333333032</v>
      </c>
      <c r="L1668" s="1395">
        <f t="shared" si="162"/>
        <v>107.18333333333032</v>
      </c>
      <c r="M1668" s="1395">
        <f t="shared" si="163"/>
        <v>107</v>
      </c>
      <c r="N1668" s="1395">
        <f t="shared" si="164"/>
        <v>10.7</v>
      </c>
      <c r="O1668" t="str">
        <f t="shared" si="165"/>
        <v/>
      </c>
    </row>
    <row r="1669" spans="9:15" x14ac:dyDescent="0.55000000000000004">
      <c r="I1669" s="1394">
        <f t="shared" si="166"/>
        <v>0</v>
      </c>
      <c r="J1669" s="1392">
        <f t="shared" si="161"/>
        <v>166.69999999999482</v>
      </c>
      <c r="K1669" s="1391">
        <f>(J1669*h01_MdeMgmt!$F$8)+1+$Q$126</f>
        <v>10.724166666666365</v>
      </c>
      <c r="L1669" s="1395">
        <f t="shared" si="162"/>
        <v>107.24166666666365</v>
      </c>
      <c r="M1669" s="1395">
        <f t="shared" si="163"/>
        <v>107</v>
      </c>
      <c r="N1669" s="1395">
        <f t="shared" si="164"/>
        <v>10.7</v>
      </c>
      <c r="O1669" t="str">
        <f t="shared" si="165"/>
        <v/>
      </c>
    </row>
    <row r="1670" spans="9:15" x14ac:dyDescent="0.55000000000000004">
      <c r="I1670" s="1394">
        <f t="shared" si="166"/>
        <v>0</v>
      </c>
      <c r="J1670" s="1392">
        <f t="shared" si="161"/>
        <v>166.79999999999481</v>
      </c>
      <c r="K1670" s="1391">
        <f>(J1670*h01_MdeMgmt!$F$8)+1+$Q$126</f>
        <v>10.729999999999697</v>
      </c>
      <c r="L1670" s="1395">
        <f t="shared" si="162"/>
        <v>107.29999999999697</v>
      </c>
      <c r="M1670" s="1395">
        <f t="shared" si="163"/>
        <v>107</v>
      </c>
      <c r="N1670" s="1395">
        <f t="shared" si="164"/>
        <v>10.7</v>
      </c>
      <c r="O1670" t="str">
        <f t="shared" si="165"/>
        <v/>
      </c>
    </row>
    <row r="1671" spans="9:15" x14ac:dyDescent="0.55000000000000004">
      <c r="I1671" s="1394">
        <f t="shared" si="166"/>
        <v>0</v>
      </c>
      <c r="J1671" s="1392">
        <f t="shared" si="161"/>
        <v>166.8999999999948</v>
      </c>
      <c r="K1671" s="1391">
        <f>(J1671*h01_MdeMgmt!$F$8)+1+$Q$126</f>
        <v>10.73583333333303</v>
      </c>
      <c r="L1671" s="1395">
        <f t="shared" si="162"/>
        <v>107.35833333333031</v>
      </c>
      <c r="M1671" s="1395">
        <f t="shared" si="163"/>
        <v>107</v>
      </c>
      <c r="N1671" s="1395">
        <f t="shared" si="164"/>
        <v>10.7</v>
      </c>
      <c r="O1671" t="str">
        <f t="shared" si="165"/>
        <v/>
      </c>
    </row>
    <row r="1672" spans="9:15" x14ac:dyDescent="0.55000000000000004">
      <c r="I1672" s="1394">
        <f t="shared" si="166"/>
        <v>0</v>
      </c>
      <c r="J1672" s="1392">
        <f t="shared" si="161"/>
        <v>166.9999999999948</v>
      </c>
      <c r="K1672" s="1391">
        <f>(J1672*h01_MdeMgmt!$F$8)+1+$Q$126</f>
        <v>10.741666666666363</v>
      </c>
      <c r="L1672" s="1395">
        <f t="shared" si="162"/>
        <v>107.41666666666363</v>
      </c>
      <c r="M1672" s="1395">
        <f t="shared" si="163"/>
        <v>107</v>
      </c>
      <c r="N1672" s="1395">
        <f t="shared" si="164"/>
        <v>10.7</v>
      </c>
      <c r="O1672" t="str">
        <f t="shared" si="165"/>
        <v/>
      </c>
    </row>
    <row r="1673" spans="9:15" x14ac:dyDescent="0.55000000000000004">
      <c r="I1673" s="1394">
        <f t="shared" si="166"/>
        <v>0</v>
      </c>
      <c r="J1673" s="1392">
        <f t="shared" si="161"/>
        <v>167.09999999999479</v>
      </c>
      <c r="K1673" s="1391">
        <f>(J1673*h01_MdeMgmt!$F$8)+1+$Q$126</f>
        <v>10.747499999999697</v>
      </c>
      <c r="L1673" s="1395">
        <f t="shared" si="162"/>
        <v>107.47499999999697</v>
      </c>
      <c r="M1673" s="1395">
        <f t="shared" si="163"/>
        <v>107</v>
      </c>
      <c r="N1673" s="1395">
        <f t="shared" si="164"/>
        <v>10.7</v>
      </c>
      <c r="O1673" t="str">
        <f t="shared" si="165"/>
        <v/>
      </c>
    </row>
    <row r="1674" spans="9:15" x14ac:dyDescent="0.55000000000000004">
      <c r="I1674" s="1394">
        <f t="shared" si="166"/>
        <v>0</v>
      </c>
      <c r="J1674" s="1392">
        <f t="shared" si="161"/>
        <v>167.19999999999479</v>
      </c>
      <c r="K1674" s="1391">
        <f>(J1674*h01_MdeMgmt!$F$8)+1+$Q$126</f>
        <v>10.75333333333303</v>
      </c>
      <c r="L1674" s="1395">
        <f t="shared" si="162"/>
        <v>107.5333333333303</v>
      </c>
      <c r="M1674" s="1395">
        <f t="shared" si="163"/>
        <v>107</v>
      </c>
      <c r="N1674" s="1395">
        <f t="shared" si="164"/>
        <v>10.7</v>
      </c>
      <c r="O1674" t="str">
        <f t="shared" si="165"/>
        <v/>
      </c>
    </row>
    <row r="1675" spans="9:15" x14ac:dyDescent="0.55000000000000004">
      <c r="I1675" s="1394">
        <f t="shared" si="166"/>
        <v>0</v>
      </c>
      <c r="J1675" s="1392">
        <f t="shared" si="161"/>
        <v>167.29999999999478</v>
      </c>
      <c r="K1675" s="1391">
        <f>(J1675*h01_MdeMgmt!$F$8)+1+$Q$126</f>
        <v>10.759166666666362</v>
      </c>
      <c r="L1675" s="1395">
        <f t="shared" si="162"/>
        <v>107.59166666666361</v>
      </c>
      <c r="M1675" s="1395">
        <f t="shared" si="163"/>
        <v>107</v>
      </c>
      <c r="N1675" s="1395">
        <f t="shared" si="164"/>
        <v>10.7</v>
      </c>
      <c r="O1675" t="str">
        <f t="shared" si="165"/>
        <v/>
      </c>
    </row>
    <row r="1676" spans="9:15" x14ac:dyDescent="0.55000000000000004">
      <c r="I1676" s="1394">
        <f t="shared" si="166"/>
        <v>0</v>
      </c>
      <c r="J1676" s="1392">
        <f t="shared" si="161"/>
        <v>167.39999999999478</v>
      </c>
      <c r="K1676" s="1391">
        <f>(J1676*h01_MdeMgmt!$F$8)+1+$Q$126</f>
        <v>10.764999999999695</v>
      </c>
      <c r="L1676" s="1395">
        <f t="shared" si="162"/>
        <v>107.64999999999695</v>
      </c>
      <c r="M1676" s="1395">
        <f t="shared" si="163"/>
        <v>107</v>
      </c>
      <c r="N1676" s="1395">
        <f t="shared" si="164"/>
        <v>10.7</v>
      </c>
      <c r="O1676" t="str">
        <f t="shared" si="165"/>
        <v/>
      </c>
    </row>
    <row r="1677" spans="9:15" x14ac:dyDescent="0.55000000000000004">
      <c r="I1677" s="1394">
        <f t="shared" si="166"/>
        <v>0</v>
      </c>
      <c r="J1677" s="1392">
        <f t="shared" si="161"/>
        <v>167.49999999999477</v>
      </c>
      <c r="K1677" s="1391">
        <f>(J1677*h01_MdeMgmt!$F$8)+1+$Q$126</f>
        <v>10.770833333333028</v>
      </c>
      <c r="L1677" s="1395">
        <f t="shared" si="162"/>
        <v>107.70833333333029</v>
      </c>
      <c r="M1677" s="1395">
        <f t="shared" si="163"/>
        <v>107</v>
      </c>
      <c r="N1677" s="1395">
        <f t="shared" si="164"/>
        <v>10.7</v>
      </c>
      <c r="O1677" t="str">
        <f t="shared" si="165"/>
        <v/>
      </c>
    </row>
    <row r="1678" spans="9:15" x14ac:dyDescent="0.55000000000000004">
      <c r="I1678" s="1394">
        <f t="shared" si="166"/>
        <v>0</v>
      </c>
      <c r="J1678" s="1392">
        <f t="shared" si="161"/>
        <v>167.59999999999476</v>
      </c>
      <c r="K1678" s="1391">
        <f>(J1678*h01_MdeMgmt!$F$8)+1+$Q$126</f>
        <v>10.776666666666362</v>
      </c>
      <c r="L1678" s="1395">
        <f t="shared" si="162"/>
        <v>107.76666666666361</v>
      </c>
      <c r="M1678" s="1395">
        <f t="shared" si="163"/>
        <v>107</v>
      </c>
      <c r="N1678" s="1395">
        <f t="shared" si="164"/>
        <v>10.7</v>
      </c>
      <c r="O1678" t="str">
        <f t="shared" si="165"/>
        <v/>
      </c>
    </row>
    <row r="1679" spans="9:15" x14ac:dyDescent="0.55000000000000004">
      <c r="I1679" s="1394">
        <f t="shared" si="166"/>
        <v>0</v>
      </c>
      <c r="J1679" s="1392">
        <f t="shared" si="161"/>
        <v>167.69999999999476</v>
      </c>
      <c r="K1679" s="1391">
        <f>(J1679*h01_MdeMgmt!$F$8)+1+$Q$126</f>
        <v>10.782499999999695</v>
      </c>
      <c r="L1679" s="1395">
        <f t="shared" si="162"/>
        <v>107.82499999999695</v>
      </c>
      <c r="M1679" s="1395">
        <f t="shared" si="163"/>
        <v>107</v>
      </c>
      <c r="N1679" s="1395">
        <f t="shared" si="164"/>
        <v>10.7</v>
      </c>
      <c r="O1679" t="str">
        <f t="shared" si="165"/>
        <v/>
      </c>
    </row>
    <row r="1680" spans="9:15" x14ac:dyDescent="0.55000000000000004">
      <c r="I1680" s="1394">
        <f t="shared" si="166"/>
        <v>0</v>
      </c>
      <c r="J1680" s="1392">
        <f t="shared" si="161"/>
        <v>167.79999999999475</v>
      </c>
      <c r="K1680" s="1391">
        <f>(J1680*h01_MdeMgmt!$F$8)+1+$Q$126</f>
        <v>10.788333333333027</v>
      </c>
      <c r="L1680" s="1395">
        <f t="shared" si="162"/>
        <v>107.88333333333027</v>
      </c>
      <c r="M1680" s="1395">
        <f t="shared" si="163"/>
        <v>107</v>
      </c>
      <c r="N1680" s="1395">
        <f t="shared" si="164"/>
        <v>10.7</v>
      </c>
      <c r="O1680" t="str">
        <f t="shared" si="165"/>
        <v/>
      </c>
    </row>
    <row r="1681" spans="9:15" x14ac:dyDescent="0.55000000000000004">
      <c r="I1681" s="1394">
        <f t="shared" si="166"/>
        <v>0</v>
      </c>
      <c r="J1681" s="1392">
        <f t="shared" si="161"/>
        <v>167.89999999999475</v>
      </c>
      <c r="K1681" s="1391">
        <f>(J1681*h01_MdeMgmt!$F$8)+1+$Q$126</f>
        <v>10.79416666666636</v>
      </c>
      <c r="L1681" s="1395">
        <f t="shared" si="162"/>
        <v>107.94166666666359</v>
      </c>
      <c r="M1681" s="1395">
        <f t="shared" si="163"/>
        <v>107</v>
      </c>
      <c r="N1681" s="1395">
        <f t="shared" si="164"/>
        <v>10.7</v>
      </c>
      <c r="O1681" t="str">
        <f t="shared" si="165"/>
        <v/>
      </c>
    </row>
    <row r="1682" spans="9:15" x14ac:dyDescent="0.55000000000000004">
      <c r="I1682" s="1394">
        <f t="shared" si="166"/>
        <v>0</v>
      </c>
      <c r="J1682" s="1392">
        <f t="shared" si="161"/>
        <v>167.99999999999474</v>
      </c>
      <c r="K1682" s="1391">
        <f>(J1682*h01_MdeMgmt!$F$8)+1+$Q$126</f>
        <v>10.799999999999693</v>
      </c>
      <c r="L1682" s="1395">
        <f t="shared" si="162"/>
        <v>107.99999999999693</v>
      </c>
      <c r="M1682" s="1395">
        <f t="shared" si="163"/>
        <v>107</v>
      </c>
      <c r="N1682" s="1395">
        <f t="shared" si="164"/>
        <v>10.7</v>
      </c>
      <c r="O1682" t="str">
        <f t="shared" si="165"/>
        <v/>
      </c>
    </row>
    <row r="1683" spans="9:15" x14ac:dyDescent="0.55000000000000004">
      <c r="I1683" s="1394">
        <f t="shared" si="166"/>
        <v>0</v>
      </c>
      <c r="J1683" s="1392">
        <f t="shared" si="161"/>
        <v>168.09999999999474</v>
      </c>
      <c r="K1683" s="1391">
        <f>(J1683*h01_MdeMgmt!$F$8)+1+$Q$126</f>
        <v>10.805833333333027</v>
      </c>
      <c r="L1683" s="1395">
        <f t="shared" si="162"/>
        <v>108.05833333333027</v>
      </c>
      <c r="M1683" s="1395">
        <f t="shared" si="163"/>
        <v>108</v>
      </c>
      <c r="N1683" s="1395">
        <f t="shared" si="164"/>
        <v>10.8</v>
      </c>
      <c r="O1683" t="str">
        <f t="shared" si="165"/>
        <v/>
      </c>
    </row>
    <row r="1684" spans="9:15" x14ac:dyDescent="0.55000000000000004">
      <c r="I1684" s="1394">
        <f t="shared" si="166"/>
        <v>0</v>
      </c>
      <c r="J1684" s="1392">
        <f t="shared" si="161"/>
        <v>168.19999999999473</v>
      </c>
      <c r="K1684" s="1391">
        <f>(J1684*h01_MdeMgmt!$F$8)+1+$Q$126</f>
        <v>10.81166666666636</v>
      </c>
      <c r="L1684" s="1395">
        <f t="shared" si="162"/>
        <v>108.1166666666636</v>
      </c>
      <c r="M1684" s="1395">
        <f t="shared" si="163"/>
        <v>108</v>
      </c>
      <c r="N1684" s="1395">
        <f t="shared" si="164"/>
        <v>10.8</v>
      </c>
      <c r="O1684" t="str">
        <f t="shared" si="165"/>
        <v/>
      </c>
    </row>
    <row r="1685" spans="9:15" x14ac:dyDescent="0.55000000000000004">
      <c r="I1685" s="1394">
        <f t="shared" si="166"/>
        <v>0</v>
      </c>
      <c r="J1685" s="1392">
        <f t="shared" si="161"/>
        <v>168.29999999999472</v>
      </c>
      <c r="K1685" s="1391">
        <f>(J1685*h01_MdeMgmt!$F$8)+1+$Q$126</f>
        <v>10.817499999999692</v>
      </c>
      <c r="L1685" s="1395">
        <f t="shared" si="162"/>
        <v>108.17499999999691</v>
      </c>
      <c r="M1685" s="1395">
        <f t="shared" si="163"/>
        <v>108</v>
      </c>
      <c r="N1685" s="1395">
        <f t="shared" si="164"/>
        <v>10.8</v>
      </c>
      <c r="O1685" t="str">
        <f t="shared" si="165"/>
        <v/>
      </c>
    </row>
    <row r="1686" spans="9:15" x14ac:dyDescent="0.55000000000000004">
      <c r="I1686" s="1394">
        <f t="shared" si="166"/>
        <v>0</v>
      </c>
      <c r="J1686" s="1392">
        <f t="shared" si="161"/>
        <v>168.39999999999472</v>
      </c>
      <c r="K1686" s="1391">
        <f>(J1686*h01_MdeMgmt!$F$8)+1+$Q$126</f>
        <v>10.823333333333025</v>
      </c>
      <c r="L1686" s="1395">
        <f t="shared" si="162"/>
        <v>108.23333333333025</v>
      </c>
      <c r="M1686" s="1395">
        <f t="shared" si="163"/>
        <v>108</v>
      </c>
      <c r="N1686" s="1395">
        <f t="shared" si="164"/>
        <v>10.8</v>
      </c>
      <c r="O1686" t="str">
        <f t="shared" si="165"/>
        <v/>
      </c>
    </row>
    <row r="1687" spans="9:15" x14ac:dyDescent="0.55000000000000004">
      <c r="I1687" s="1394">
        <f t="shared" si="166"/>
        <v>0</v>
      </c>
      <c r="J1687" s="1392">
        <f t="shared" si="161"/>
        <v>168.49999999999471</v>
      </c>
      <c r="K1687" s="1391">
        <f>(J1687*h01_MdeMgmt!$F$8)+1+$Q$126</f>
        <v>10.829166666666358</v>
      </c>
      <c r="L1687" s="1395">
        <f t="shared" si="162"/>
        <v>108.29166666666359</v>
      </c>
      <c r="M1687" s="1395">
        <f t="shared" si="163"/>
        <v>108</v>
      </c>
      <c r="N1687" s="1395">
        <f t="shared" si="164"/>
        <v>10.8</v>
      </c>
      <c r="O1687" t="str">
        <f t="shared" si="165"/>
        <v/>
      </c>
    </row>
    <row r="1688" spans="9:15" x14ac:dyDescent="0.55000000000000004">
      <c r="I1688" s="1394">
        <f t="shared" si="166"/>
        <v>0</v>
      </c>
      <c r="J1688" s="1392">
        <f t="shared" si="161"/>
        <v>168.59999999999471</v>
      </c>
      <c r="K1688" s="1391">
        <f>(J1688*h01_MdeMgmt!$F$8)+1+$Q$126</f>
        <v>10.834999999999692</v>
      </c>
      <c r="L1688" s="1395">
        <f t="shared" si="162"/>
        <v>108.34999999999692</v>
      </c>
      <c r="M1688" s="1395">
        <f t="shared" si="163"/>
        <v>108</v>
      </c>
      <c r="N1688" s="1395">
        <f t="shared" si="164"/>
        <v>10.8</v>
      </c>
      <c r="O1688" t="str">
        <f t="shared" si="165"/>
        <v/>
      </c>
    </row>
    <row r="1689" spans="9:15" x14ac:dyDescent="0.55000000000000004">
      <c r="I1689" s="1394">
        <f t="shared" si="166"/>
        <v>0</v>
      </c>
      <c r="J1689" s="1392">
        <f t="shared" si="161"/>
        <v>168.6999999999947</v>
      </c>
      <c r="K1689" s="1391">
        <f>(J1689*h01_MdeMgmt!$F$8)+1+$Q$126</f>
        <v>10.840833333333025</v>
      </c>
      <c r="L1689" s="1395">
        <f t="shared" si="162"/>
        <v>108.40833333333025</v>
      </c>
      <c r="M1689" s="1395">
        <f t="shared" si="163"/>
        <v>108</v>
      </c>
      <c r="N1689" s="1395">
        <f t="shared" si="164"/>
        <v>10.8</v>
      </c>
      <c r="O1689" t="str">
        <f t="shared" si="165"/>
        <v/>
      </c>
    </row>
    <row r="1690" spans="9:15" x14ac:dyDescent="0.55000000000000004">
      <c r="I1690" s="1394">
        <f t="shared" si="166"/>
        <v>0</v>
      </c>
      <c r="J1690" s="1392">
        <f t="shared" si="161"/>
        <v>168.7999999999947</v>
      </c>
      <c r="K1690" s="1391">
        <f>(J1690*h01_MdeMgmt!$F$8)+1+$Q$126</f>
        <v>10.846666666666357</v>
      </c>
      <c r="L1690" s="1395">
        <f t="shared" si="162"/>
        <v>108.46666666666357</v>
      </c>
      <c r="M1690" s="1395">
        <f t="shared" si="163"/>
        <v>108</v>
      </c>
      <c r="N1690" s="1395">
        <f t="shared" si="164"/>
        <v>10.8</v>
      </c>
      <c r="O1690" t="str">
        <f t="shared" si="165"/>
        <v/>
      </c>
    </row>
    <row r="1691" spans="9:15" x14ac:dyDescent="0.55000000000000004">
      <c r="I1691" s="1394">
        <f t="shared" si="166"/>
        <v>0</v>
      </c>
      <c r="J1691" s="1392">
        <f t="shared" si="161"/>
        <v>168.89999999999469</v>
      </c>
      <c r="K1691" s="1391">
        <f>(J1691*h01_MdeMgmt!$F$8)+1+$Q$126</f>
        <v>10.85249999999969</v>
      </c>
      <c r="L1691" s="1395">
        <f t="shared" si="162"/>
        <v>108.52499999999691</v>
      </c>
      <c r="M1691" s="1395">
        <f t="shared" si="163"/>
        <v>108</v>
      </c>
      <c r="N1691" s="1395">
        <f t="shared" si="164"/>
        <v>10.8</v>
      </c>
      <c r="O1691" t="str">
        <f t="shared" si="165"/>
        <v/>
      </c>
    </row>
    <row r="1692" spans="9:15" x14ac:dyDescent="0.55000000000000004">
      <c r="I1692" s="1394">
        <f t="shared" si="166"/>
        <v>0</v>
      </c>
      <c r="J1692" s="1392">
        <f t="shared" si="161"/>
        <v>168.99999999999469</v>
      </c>
      <c r="K1692" s="1391">
        <f>(J1692*h01_MdeMgmt!$F$8)+1+$Q$126</f>
        <v>10.858333333333023</v>
      </c>
      <c r="L1692" s="1395">
        <f t="shared" si="162"/>
        <v>108.58333333333023</v>
      </c>
      <c r="M1692" s="1395">
        <f t="shared" si="163"/>
        <v>108</v>
      </c>
      <c r="N1692" s="1395">
        <f t="shared" si="164"/>
        <v>10.8</v>
      </c>
      <c r="O1692" t="str">
        <f t="shared" si="165"/>
        <v/>
      </c>
    </row>
    <row r="1693" spans="9:15" x14ac:dyDescent="0.55000000000000004">
      <c r="I1693" s="1394">
        <f t="shared" si="166"/>
        <v>0</v>
      </c>
      <c r="J1693" s="1392">
        <f t="shared" si="161"/>
        <v>169.09999999999468</v>
      </c>
      <c r="K1693" s="1391">
        <f>(J1693*h01_MdeMgmt!$F$8)+1+$Q$126</f>
        <v>10.864166666666357</v>
      </c>
      <c r="L1693" s="1395">
        <f t="shared" si="162"/>
        <v>108.64166666666357</v>
      </c>
      <c r="M1693" s="1395">
        <f t="shared" si="163"/>
        <v>108</v>
      </c>
      <c r="N1693" s="1395">
        <f t="shared" si="164"/>
        <v>10.8</v>
      </c>
      <c r="O1693" t="str">
        <f t="shared" si="165"/>
        <v/>
      </c>
    </row>
    <row r="1694" spans="9:15" x14ac:dyDescent="0.55000000000000004">
      <c r="I1694" s="1394">
        <f t="shared" si="166"/>
        <v>0</v>
      </c>
      <c r="J1694" s="1392">
        <f t="shared" si="161"/>
        <v>169.19999999999467</v>
      </c>
      <c r="K1694" s="1391">
        <f>(J1694*h01_MdeMgmt!$F$8)+1+$Q$126</f>
        <v>10.86999999999969</v>
      </c>
      <c r="L1694" s="1395">
        <f t="shared" si="162"/>
        <v>108.6999999999969</v>
      </c>
      <c r="M1694" s="1395">
        <f t="shared" si="163"/>
        <v>108</v>
      </c>
      <c r="N1694" s="1395">
        <f t="shared" si="164"/>
        <v>10.8</v>
      </c>
      <c r="O1694" t="str">
        <f t="shared" si="165"/>
        <v/>
      </c>
    </row>
    <row r="1695" spans="9:15" x14ac:dyDescent="0.55000000000000004">
      <c r="I1695" s="1394">
        <f t="shared" si="166"/>
        <v>0</v>
      </c>
      <c r="J1695" s="1392">
        <f t="shared" si="161"/>
        <v>169.29999999999467</v>
      </c>
      <c r="K1695" s="1391">
        <f>(J1695*h01_MdeMgmt!$F$8)+1+$Q$126</f>
        <v>10.875833333333022</v>
      </c>
      <c r="L1695" s="1395">
        <f t="shared" si="162"/>
        <v>108.75833333333021</v>
      </c>
      <c r="M1695" s="1395">
        <f t="shared" si="163"/>
        <v>108</v>
      </c>
      <c r="N1695" s="1395">
        <f t="shared" si="164"/>
        <v>10.8</v>
      </c>
      <c r="O1695" t="str">
        <f t="shared" si="165"/>
        <v/>
      </c>
    </row>
    <row r="1696" spans="9:15" x14ac:dyDescent="0.55000000000000004">
      <c r="I1696" s="1394">
        <f t="shared" si="166"/>
        <v>0</v>
      </c>
      <c r="J1696" s="1392">
        <f t="shared" si="161"/>
        <v>169.39999999999466</v>
      </c>
      <c r="K1696" s="1391">
        <f>(J1696*h01_MdeMgmt!$F$8)+1+$Q$126</f>
        <v>10.881666666666355</v>
      </c>
      <c r="L1696" s="1395">
        <f t="shared" si="162"/>
        <v>108.81666666666355</v>
      </c>
      <c r="M1696" s="1395">
        <f t="shared" si="163"/>
        <v>108</v>
      </c>
      <c r="N1696" s="1395">
        <f t="shared" si="164"/>
        <v>10.8</v>
      </c>
      <c r="O1696" t="str">
        <f t="shared" si="165"/>
        <v/>
      </c>
    </row>
    <row r="1697" spans="9:15" x14ac:dyDescent="0.55000000000000004">
      <c r="I1697" s="1394">
        <f t="shared" si="166"/>
        <v>0</v>
      </c>
      <c r="J1697" s="1392">
        <f t="shared" si="161"/>
        <v>169.49999999999466</v>
      </c>
      <c r="K1697" s="1391">
        <f>(J1697*h01_MdeMgmt!$F$8)+1+$Q$126</f>
        <v>10.887499999999688</v>
      </c>
      <c r="L1697" s="1395">
        <f t="shared" si="162"/>
        <v>108.87499999999689</v>
      </c>
      <c r="M1697" s="1395">
        <f t="shared" si="163"/>
        <v>108</v>
      </c>
      <c r="N1697" s="1395">
        <f t="shared" si="164"/>
        <v>10.8</v>
      </c>
      <c r="O1697" t="str">
        <f t="shared" si="165"/>
        <v/>
      </c>
    </row>
    <row r="1698" spans="9:15" x14ac:dyDescent="0.55000000000000004">
      <c r="I1698" s="1394">
        <f t="shared" si="166"/>
        <v>0</v>
      </c>
      <c r="J1698" s="1392">
        <f t="shared" si="161"/>
        <v>169.59999999999465</v>
      </c>
      <c r="K1698" s="1391">
        <f>(J1698*h01_MdeMgmt!$F$8)+1+$Q$126</f>
        <v>10.893333333333022</v>
      </c>
      <c r="L1698" s="1395">
        <f t="shared" si="162"/>
        <v>108.93333333333021</v>
      </c>
      <c r="M1698" s="1395">
        <f t="shared" si="163"/>
        <v>108</v>
      </c>
      <c r="N1698" s="1395">
        <f t="shared" si="164"/>
        <v>10.8</v>
      </c>
      <c r="O1698" t="str">
        <f t="shared" si="165"/>
        <v/>
      </c>
    </row>
    <row r="1699" spans="9:15" x14ac:dyDescent="0.55000000000000004">
      <c r="I1699" s="1394">
        <f t="shared" si="166"/>
        <v>0</v>
      </c>
      <c r="J1699" s="1392">
        <f t="shared" si="161"/>
        <v>169.69999999999465</v>
      </c>
      <c r="K1699" s="1391">
        <f>(J1699*h01_MdeMgmt!$F$8)+1+$Q$126</f>
        <v>10.899166666666355</v>
      </c>
      <c r="L1699" s="1395">
        <f t="shared" si="162"/>
        <v>108.99166666666355</v>
      </c>
      <c r="M1699" s="1395">
        <f t="shared" si="163"/>
        <v>108</v>
      </c>
      <c r="N1699" s="1395">
        <f t="shared" si="164"/>
        <v>10.8</v>
      </c>
      <c r="O1699" t="str">
        <f t="shared" si="165"/>
        <v/>
      </c>
    </row>
    <row r="1700" spans="9:15" x14ac:dyDescent="0.55000000000000004">
      <c r="I1700" s="1394">
        <f t="shared" si="166"/>
        <v>0</v>
      </c>
      <c r="J1700" s="1392">
        <f t="shared" si="161"/>
        <v>169.79999999999464</v>
      </c>
      <c r="K1700" s="1391">
        <f>(J1700*h01_MdeMgmt!$F$8)+1+$Q$126</f>
        <v>10.904999999999687</v>
      </c>
      <c r="L1700" s="1395">
        <f t="shared" si="162"/>
        <v>109.04999999999687</v>
      </c>
      <c r="M1700" s="1395">
        <f t="shared" si="163"/>
        <v>109</v>
      </c>
      <c r="N1700" s="1395">
        <f t="shared" si="164"/>
        <v>10.9</v>
      </c>
      <c r="O1700" t="str">
        <f t="shared" si="165"/>
        <v/>
      </c>
    </row>
    <row r="1701" spans="9:15" x14ac:dyDescent="0.55000000000000004">
      <c r="I1701" s="1394">
        <f t="shared" si="166"/>
        <v>0</v>
      </c>
      <c r="J1701" s="1392">
        <f t="shared" si="161"/>
        <v>169.89999999999463</v>
      </c>
      <c r="K1701" s="1391">
        <f>(J1701*h01_MdeMgmt!$F$8)+1+$Q$126</f>
        <v>10.91083333333302</v>
      </c>
      <c r="L1701" s="1395">
        <f t="shared" si="162"/>
        <v>109.10833333333019</v>
      </c>
      <c r="M1701" s="1395">
        <f t="shared" si="163"/>
        <v>109</v>
      </c>
      <c r="N1701" s="1395">
        <f t="shared" si="164"/>
        <v>10.9</v>
      </c>
      <c r="O1701" t="str">
        <f t="shared" si="165"/>
        <v/>
      </c>
    </row>
    <row r="1702" spans="9:15" x14ac:dyDescent="0.55000000000000004">
      <c r="I1702" s="1394">
        <f t="shared" si="166"/>
        <v>0</v>
      </c>
      <c r="J1702" s="1392">
        <f t="shared" si="161"/>
        <v>169.99999999999463</v>
      </c>
      <c r="K1702" s="1391">
        <f>(J1702*h01_MdeMgmt!$F$8)+1+$Q$126</f>
        <v>10.916666666666353</v>
      </c>
      <c r="L1702" s="1395">
        <f t="shared" si="162"/>
        <v>109.16666666666353</v>
      </c>
      <c r="M1702" s="1395">
        <f t="shared" si="163"/>
        <v>109</v>
      </c>
      <c r="N1702" s="1395">
        <f t="shared" si="164"/>
        <v>10.9</v>
      </c>
      <c r="O1702" t="str">
        <f t="shared" si="165"/>
        <v/>
      </c>
    </row>
    <row r="1703" spans="9:15" x14ac:dyDescent="0.55000000000000004">
      <c r="I1703" s="1394">
        <f t="shared" si="166"/>
        <v>0</v>
      </c>
      <c r="J1703" s="1392">
        <f t="shared" si="161"/>
        <v>170.09999999999462</v>
      </c>
      <c r="K1703" s="1391">
        <f>(J1703*h01_MdeMgmt!$F$8)+1+$Q$126</f>
        <v>10.922499999999687</v>
      </c>
      <c r="L1703" s="1395">
        <f t="shared" si="162"/>
        <v>109.22499999999687</v>
      </c>
      <c r="M1703" s="1395">
        <f t="shared" si="163"/>
        <v>109</v>
      </c>
      <c r="N1703" s="1395">
        <f t="shared" si="164"/>
        <v>10.9</v>
      </c>
      <c r="O1703" t="str">
        <f t="shared" si="165"/>
        <v/>
      </c>
    </row>
    <row r="1704" spans="9:15" x14ac:dyDescent="0.55000000000000004">
      <c r="I1704" s="1394">
        <f t="shared" si="166"/>
        <v>0</v>
      </c>
      <c r="J1704" s="1392">
        <f t="shared" si="161"/>
        <v>170.19999999999462</v>
      </c>
      <c r="K1704" s="1391">
        <f>(J1704*h01_MdeMgmt!$F$8)+1+$Q$126</f>
        <v>10.92833333333302</v>
      </c>
      <c r="L1704" s="1395">
        <f t="shared" si="162"/>
        <v>109.28333333333021</v>
      </c>
      <c r="M1704" s="1395">
        <f t="shared" si="163"/>
        <v>109</v>
      </c>
      <c r="N1704" s="1395">
        <f t="shared" si="164"/>
        <v>10.9</v>
      </c>
      <c r="O1704" t="str">
        <f t="shared" si="165"/>
        <v/>
      </c>
    </row>
    <row r="1705" spans="9:15" x14ac:dyDescent="0.55000000000000004">
      <c r="I1705" s="1394">
        <f t="shared" si="166"/>
        <v>0</v>
      </c>
      <c r="J1705" s="1392">
        <f t="shared" si="161"/>
        <v>170.29999999999461</v>
      </c>
      <c r="K1705" s="1391">
        <f>(J1705*h01_MdeMgmt!$F$8)+1+$Q$126</f>
        <v>10.934166666666352</v>
      </c>
      <c r="L1705" s="1395">
        <f t="shared" si="162"/>
        <v>109.34166666666351</v>
      </c>
      <c r="M1705" s="1395">
        <f t="shared" si="163"/>
        <v>109</v>
      </c>
      <c r="N1705" s="1395">
        <f t="shared" si="164"/>
        <v>10.9</v>
      </c>
      <c r="O1705" t="str">
        <f t="shared" si="165"/>
        <v/>
      </c>
    </row>
    <row r="1706" spans="9:15" x14ac:dyDescent="0.55000000000000004">
      <c r="I1706" s="1394">
        <f t="shared" si="166"/>
        <v>0</v>
      </c>
      <c r="J1706" s="1392">
        <f t="shared" ref="J1706:J1717" si="167">J1705+$J$3</f>
        <v>170.39999999999461</v>
      </c>
      <c r="K1706" s="1391">
        <f>(J1706*h01_MdeMgmt!$F$8)+1+$Q$126</f>
        <v>10.939999999999685</v>
      </c>
      <c r="L1706" s="1395">
        <f t="shared" si="162"/>
        <v>109.39999999999685</v>
      </c>
      <c r="M1706" s="1395">
        <f t="shared" si="163"/>
        <v>109</v>
      </c>
      <c r="N1706" s="1395">
        <f t="shared" si="164"/>
        <v>10.9</v>
      </c>
      <c r="O1706" t="str">
        <f t="shared" si="165"/>
        <v/>
      </c>
    </row>
    <row r="1707" spans="9:15" x14ac:dyDescent="0.55000000000000004">
      <c r="I1707" s="1394">
        <f t="shared" si="166"/>
        <v>0</v>
      </c>
      <c r="J1707" s="1392">
        <f t="shared" si="167"/>
        <v>170.4999999999946</v>
      </c>
      <c r="K1707" s="1391">
        <f>(J1707*h01_MdeMgmt!$F$8)+1+$Q$126</f>
        <v>10.945833333333018</v>
      </c>
      <c r="L1707" s="1395">
        <f t="shared" si="162"/>
        <v>109.45833333333019</v>
      </c>
      <c r="M1707" s="1395">
        <f t="shared" si="163"/>
        <v>109</v>
      </c>
      <c r="N1707" s="1395">
        <f t="shared" si="164"/>
        <v>10.9</v>
      </c>
      <c r="O1707" t="str">
        <f t="shared" si="165"/>
        <v/>
      </c>
    </row>
    <row r="1708" spans="9:15" x14ac:dyDescent="0.55000000000000004">
      <c r="I1708" s="1394">
        <f t="shared" si="166"/>
        <v>0</v>
      </c>
      <c r="J1708" s="1392">
        <f t="shared" si="167"/>
        <v>170.59999999999459</v>
      </c>
      <c r="K1708" s="1391">
        <f>(J1708*h01_MdeMgmt!$F$8)+1+$Q$126</f>
        <v>10.951666666666352</v>
      </c>
      <c r="L1708" s="1395">
        <f t="shared" si="162"/>
        <v>109.51666666666353</v>
      </c>
      <c r="M1708" s="1395">
        <f t="shared" si="163"/>
        <v>109</v>
      </c>
      <c r="N1708" s="1395">
        <f t="shared" si="164"/>
        <v>10.9</v>
      </c>
      <c r="O1708" t="str">
        <f t="shared" si="165"/>
        <v/>
      </c>
    </row>
    <row r="1709" spans="9:15" x14ac:dyDescent="0.55000000000000004">
      <c r="I1709" s="1394">
        <f t="shared" si="166"/>
        <v>0</v>
      </c>
      <c r="J1709" s="1392">
        <f t="shared" si="167"/>
        <v>170.69999999999459</v>
      </c>
      <c r="K1709" s="1391">
        <f>(J1709*h01_MdeMgmt!$F$8)+1+$Q$126</f>
        <v>10.957499999999685</v>
      </c>
      <c r="L1709" s="1395">
        <f t="shared" si="162"/>
        <v>109.57499999999685</v>
      </c>
      <c r="M1709" s="1395">
        <f t="shared" si="163"/>
        <v>109</v>
      </c>
      <c r="N1709" s="1395">
        <f t="shared" si="164"/>
        <v>10.9</v>
      </c>
      <c r="O1709" t="str">
        <f t="shared" si="165"/>
        <v/>
      </c>
    </row>
    <row r="1710" spans="9:15" x14ac:dyDescent="0.55000000000000004">
      <c r="I1710" s="1394">
        <f t="shared" si="166"/>
        <v>0</v>
      </c>
      <c r="J1710" s="1392">
        <f t="shared" si="167"/>
        <v>170.79999999999458</v>
      </c>
      <c r="K1710" s="1391">
        <f>(J1710*h01_MdeMgmt!$F$8)+1+$Q$126</f>
        <v>10.963333333333017</v>
      </c>
      <c r="L1710" s="1395">
        <f t="shared" si="162"/>
        <v>109.63333333333017</v>
      </c>
      <c r="M1710" s="1395">
        <f t="shared" si="163"/>
        <v>109</v>
      </c>
      <c r="N1710" s="1395">
        <f t="shared" si="164"/>
        <v>10.9</v>
      </c>
      <c r="O1710" t="str">
        <f t="shared" si="165"/>
        <v/>
      </c>
    </row>
    <row r="1711" spans="9:15" x14ac:dyDescent="0.55000000000000004">
      <c r="I1711" s="1394">
        <f t="shared" si="166"/>
        <v>0</v>
      </c>
      <c r="J1711" s="1392">
        <f t="shared" si="167"/>
        <v>170.89999999999458</v>
      </c>
      <c r="K1711" s="1391">
        <f>(J1711*h01_MdeMgmt!$F$8)+1+$Q$126</f>
        <v>10.96916666666635</v>
      </c>
      <c r="L1711" s="1395">
        <f t="shared" si="162"/>
        <v>109.69166666666351</v>
      </c>
      <c r="M1711" s="1395">
        <f t="shared" si="163"/>
        <v>109</v>
      </c>
      <c r="N1711" s="1395">
        <f t="shared" si="164"/>
        <v>10.9</v>
      </c>
      <c r="O1711" t="str">
        <f t="shared" si="165"/>
        <v/>
      </c>
    </row>
    <row r="1712" spans="9:15" x14ac:dyDescent="0.55000000000000004">
      <c r="I1712" s="1394">
        <f t="shared" si="166"/>
        <v>0</v>
      </c>
      <c r="J1712" s="1392">
        <f t="shared" si="167"/>
        <v>170.99999999999457</v>
      </c>
      <c r="K1712" s="1391">
        <f>(J1712*h01_MdeMgmt!$F$8)+1+$Q$126</f>
        <v>10.974999999999683</v>
      </c>
      <c r="L1712" s="1395">
        <f t="shared" si="162"/>
        <v>109.74999999999683</v>
      </c>
      <c r="M1712" s="1395">
        <f t="shared" si="163"/>
        <v>109</v>
      </c>
      <c r="N1712" s="1395">
        <f t="shared" si="164"/>
        <v>10.9</v>
      </c>
      <c r="O1712" t="str">
        <f t="shared" si="165"/>
        <v/>
      </c>
    </row>
    <row r="1713" spans="9:15" x14ac:dyDescent="0.55000000000000004">
      <c r="I1713" s="1394">
        <f t="shared" si="166"/>
        <v>0</v>
      </c>
      <c r="J1713" s="1392">
        <f t="shared" si="167"/>
        <v>171.09999999999457</v>
      </c>
      <c r="K1713" s="1391">
        <f>(J1713*h01_MdeMgmt!$F$8)+1+$Q$126</f>
        <v>10.980833333333017</v>
      </c>
      <c r="L1713" s="1395">
        <f t="shared" si="162"/>
        <v>109.80833333333017</v>
      </c>
      <c r="M1713" s="1395">
        <f t="shared" si="163"/>
        <v>109</v>
      </c>
      <c r="N1713" s="1395">
        <f t="shared" si="164"/>
        <v>10.9</v>
      </c>
      <c r="O1713" t="str">
        <f t="shared" si="165"/>
        <v/>
      </c>
    </row>
    <row r="1714" spans="9:15" x14ac:dyDescent="0.55000000000000004">
      <c r="I1714" s="1394">
        <f t="shared" si="166"/>
        <v>0</v>
      </c>
      <c r="J1714" s="1392">
        <f t="shared" si="167"/>
        <v>171.19999999999456</v>
      </c>
      <c r="K1714" s="1391">
        <f>(J1714*h01_MdeMgmt!$F$8)+1+$Q$126</f>
        <v>10.98666666666635</v>
      </c>
      <c r="L1714" s="1395">
        <f t="shared" si="162"/>
        <v>109.86666666666351</v>
      </c>
      <c r="M1714" s="1395">
        <f t="shared" si="163"/>
        <v>109</v>
      </c>
      <c r="N1714" s="1395">
        <f t="shared" si="164"/>
        <v>10.9</v>
      </c>
      <c r="O1714" t="str">
        <f t="shared" si="165"/>
        <v/>
      </c>
    </row>
    <row r="1715" spans="9:15" x14ac:dyDescent="0.55000000000000004">
      <c r="I1715" s="1394">
        <f t="shared" si="166"/>
        <v>0</v>
      </c>
      <c r="J1715" s="1392">
        <f t="shared" si="167"/>
        <v>171.29999999999455</v>
      </c>
      <c r="K1715" s="1391">
        <f>(J1715*h01_MdeMgmt!$F$8)+1+$Q$126</f>
        <v>10.992499999999682</v>
      </c>
      <c r="L1715" s="1395">
        <f t="shared" si="162"/>
        <v>109.92499999999681</v>
      </c>
      <c r="M1715" s="1395">
        <f t="shared" si="163"/>
        <v>109</v>
      </c>
      <c r="N1715" s="1395">
        <f t="shared" si="164"/>
        <v>10.9</v>
      </c>
      <c r="O1715" t="str">
        <f t="shared" si="165"/>
        <v/>
      </c>
    </row>
    <row r="1716" spans="9:15" x14ac:dyDescent="0.55000000000000004">
      <c r="I1716" s="1394">
        <f t="shared" si="166"/>
        <v>0</v>
      </c>
      <c r="J1716" s="1392">
        <f t="shared" si="167"/>
        <v>171.39999999999455</v>
      </c>
      <c r="K1716" s="1391">
        <f>(J1716*h01_MdeMgmt!$F$8)+1+$Q$126</f>
        <v>10.998333333333015</v>
      </c>
      <c r="L1716" s="1395">
        <f t="shared" si="162"/>
        <v>109.98333333333015</v>
      </c>
      <c r="M1716" s="1395">
        <f t="shared" si="163"/>
        <v>109</v>
      </c>
      <c r="N1716" s="1395">
        <f t="shared" si="164"/>
        <v>10.9</v>
      </c>
      <c r="O1716" t="str">
        <f t="shared" si="165"/>
        <v/>
      </c>
    </row>
    <row r="1717" spans="9:15" x14ac:dyDescent="0.55000000000000004">
      <c r="I1717" s="1394">
        <f t="shared" si="166"/>
        <v>0</v>
      </c>
      <c r="J1717" s="1392">
        <f t="shared" si="167"/>
        <v>171.49999999999454</v>
      </c>
      <c r="K1717" s="1391">
        <f>(J1717*h01_MdeMgmt!$F$8)+1+$Q$126</f>
        <v>11.004166666666348</v>
      </c>
      <c r="L1717" s="1395">
        <f t="shared" si="162"/>
        <v>110.04166666666349</v>
      </c>
      <c r="M1717" s="1395">
        <f t="shared" si="163"/>
        <v>110</v>
      </c>
      <c r="N1717" s="1395">
        <f t="shared" si="164"/>
        <v>11</v>
      </c>
      <c r="O1717">
        <f t="shared" si="165"/>
        <v>11</v>
      </c>
    </row>
    <row r="1718" spans="9:15" x14ac:dyDescent="0.55000000000000004">
      <c r="I1718" s="1394">
        <f t="shared" si="166"/>
        <v>0</v>
      </c>
      <c r="J1718" s="1392">
        <f t="shared" ref="J1718:J1781" si="168">J1717+$J$3</f>
        <v>171.59999999999454</v>
      </c>
      <c r="K1718" s="1391">
        <f>(J1718*h01_MdeMgmt!$F$8)+1+$Q$126</f>
        <v>11.009999999999682</v>
      </c>
      <c r="L1718" s="1395">
        <f t="shared" si="162"/>
        <v>110.09999999999681</v>
      </c>
      <c r="M1718" s="1395">
        <f t="shared" si="163"/>
        <v>110</v>
      </c>
      <c r="N1718" s="1395">
        <f t="shared" si="164"/>
        <v>11</v>
      </c>
      <c r="O1718">
        <f t="shared" si="165"/>
        <v>11</v>
      </c>
    </row>
    <row r="1719" spans="9:15" x14ac:dyDescent="0.55000000000000004">
      <c r="I1719" s="1394">
        <f t="shared" si="166"/>
        <v>0</v>
      </c>
      <c r="J1719" s="1392">
        <f t="shared" si="168"/>
        <v>171.69999999999453</v>
      </c>
      <c r="K1719" s="1391">
        <f>(J1719*h01_MdeMgmt!$F$8)+1+$Q$126</f>
        <v>11.015833333333015</v>
      </c>
      <c r="L1719" s="1395">
        <f t="shared" si="162"/>
        <v>110.15833333333015</v>
      </c>
      <c r="M1719" s="1395">
        <f t="shared" si="163"/>
        <v>110</v>
      </c>
      <c r="N1719" s="1395">
        <f t="shared" si="164"/>
        <v>11</v>
      </c>
      <c r="O1719">
        <f t="shared" si="165"/>
        <v>11</v>
      </c>
    </row>
    <row r="1720" spans="9:15" x14ac:dyDescent="0.55000000000000004">
      <c r="I1720" s="1394">
        <f t="shared" si="166"/>
        <v>0</v>
      </c>
      <c r="J1720" s="1392">
        <f t="shared" si="168"/>
        <v>171.79999999999453</v>
      </c>
      <c r="K1720" s="1391">
        <f>(J1720*h01_MdeMgmt!$F$8)+1+$Q$126</f>
        <v>11.021666666666347</v>
      </c>
      <c r="L1720" s="1395">
        <f t="shared" si="162"/>
        <v>110.21666666666347</v>
      </c>
      <c r="M1720" s="1395">
        <f t="shared" si="163"/>
        <v>110</v>
      </c>
      <c r="N1720" s="1395">
        <f t="shared" si="164"/>
        <v>11</v>
      </c>
      <c r="O1720">
        <f t="shared" si="165"/>
        <v>11</v>
      </c>
    </row>
    <row r="1721" spans="9:15" x14ac:dyDescent="0.55000000000000004">
      <c r="I1721" s="1394">
        <f t="shared" si="166"/>
        <v>0</v>
      </c>
      <c r="J1721" s="1392">
        <f t="shared" si="168"/>
        <v>171.89999999999452</v>
      </c>
      <c r="K1721" s="1391">
        <f>(J1721*h01_MdeMgmt!$F$8)+1+$Q$126</f>
        <v>11.02749999999968</v>
      </c>
      <c r="L1721" s="1395">
        <f t="shared" si="162"/>
        <v>110.27499999999679</v>
      </c>
      <c r="M1721" s="1395">
        <f t="shared" si="163"/>
        <v>110</v>
      </c>
      <c r="N1721" s="1395">
        <f t="shared" si="164"/>
        <v>11</v>
      </c>
      <c r="O1721">
        <f t="shared" si="165"/>
        <v>11</v>
      </c>
    </row>
    <row r="1722" spans="9:15" x14ac:dyDescent="0.55000000000000004">
      <c r="I1722" s="1394">
        <f t="shared" si="166"/>
        <v>0</v>
      </c>
      <c r="J1722" s="1392">
        <f t="shared" si="168"/>
        <v>171.99999999999451</v>
      </c>
      <c r="K1722" s="1391">
        <f>(J1722*h01_MdeMgmt!$F$8)+1+$Q$126</f>
        <v>11.033333333333013</v>
      </c>
      <c r="L1722" s="1395">
        <f t="shared" si="162"/>
        <v>110.33333333333013</v>
      </c>
      <c r="M1722" s="1395">
        <f t="shared" si="163"/>
        <v>110</v>
      </c>
      <c r="N1722" s="1395">
        <f t="shared" si="164"/>
        <v>11</v>
      </c>
      <c r="O1722">
        <f t="shared" si="165"/>
        <v>11</v>
      </c>
    </row>
    <row r="1723" spans="9:15" x14ac:dyDescent="0.55000000000000004">
      <c r="I1723" s="1394">
        <f t="shared" si="166"/>
        <v>0</v>
      </c>
      <c r="J1723" s="1392">
        <f t="shared" si="168"/>
        <v>172.09999999999451</v>
      </c>
      <c r="K1723" s="1391">
        <f>(J1723*h01_MdeMgmt!$F$8)+1+$Q$126</f>
        <v>11.039166666666347</v>
      </c>
      <c r="L1723" s="1395">
        <f t="shared" si="162"/>
        <v>110.39166666666347</v>
      </c>
      <c r="M1723" s="1395">
        <f t="shared" si="163"/>
        <v>110</v>
      </c>
      <c r="N1723" s="1395">
        <f t="shared" si="164"/>
        <v>11</v>
      </c>
      <c r="O1723">
        <f t="shared" si="165"/>
        <v>11</v>
      </c>
    </row>
    <row r="1724" spans="9:15" x14ac:dyDescent="0.55000000000000004">
      <c r="I1724" s="1394">
        <f t="shared" si="166"/>
        <v>0</v>
      </c>
      <c r="J1724" s="1392">
        <f t="shared" si="168"/>
        <v>172.1999999999945</v>
      </c>
      <c r="K1724" s="1391">
        <f>(J1724*h01_MdeMgmt!$F$8)+1+$Q$126</f>
        <v>11.04499999999968</v>
      </c>
      <c r="L1724" s="1395">
        <f t="shared" si="162"/>
        <v>110.44999999999681</v>
      </c>
      <c r="M1724" s="1395">
        <f t="shared" si="163"/>
        <v>110</v>
      </c>
      <c r="N1724" s="1395">
        <f t="shared" si="164"/>
        <v>11</v>
      </c>
      <c r="O1724">
        <f t="shared" si="165"/>
        <v>11</v>
      </c>
    </row>
    <row r="1725" spans="9:15" x14ac:dyDescent="0.55000000000000004">
      <c r="I1725" s="1394">
        <f t="shared" si="166"/>
        <v>0</v>
      </c>
      <c r="J1725" s="1392">
        <f t="shared" si="168"/>
        <v>172.2999999999945</v>
      </c>
      <c r="K1725" s="1391">
        <f>(J1725*h01_MdeMgmt!$F$8)+1+$Q$126</f>
        <v>11.050833333333012</v>
      </c>
      <c r="L1725" s="1395">
        <f t="shared" si="162"/>
        <v>110.50833333333011</v>
      </c>
      <c r="M1725" s="1395">
        <f t="shared" si="163"/>
        <v>110</v>
      </c>
      <c r="N1725" s="1395">
        <f t="shared" si="164"/>
        <v>11</v>
      </c>
      <c r="O1725">
        <f t="shared" si="165"/>
        <v>11</v>
      </c>
    </row>
    <row r="1726" spans="9:15" x14ac:dyDescent="0.55000000000000004">
      <c r="I1726" s="1394">
        <f t="shared" si="166"/>
        <v>0</v>
      </c>
      <c r="J1726" s="1392">
        <f t="shared" si="168"/>
        <v>172.39999999999449</v>
      </c>
      <c r="K1726" s="1391">
        <f>(J1726*h01_MdeMgmt!$F$8)+1+$Q$126</f>
        <v>11.056666666666345</v>
      </c>
      <c r="L1726" s="1395">
        <f t="shared" si="162"/>
        <v>110.56666666666345</v>
      </c>
      <c r="M1726" s="1395">
        <f t="shared" si="163"/>
        <v>110</v>
      </c>
      <c r="N1726" s="1395">
        <f t="shared" si="164"/>
        <v>11</v>
      </c>
      <c r="O1726">
        <f t="shared" si="165"/>
        <v>11</v>
      </c>
    </row>
    <row r="1727" spans="9:15" x14ac:dyDescent="0.55000000000000004">
      <c r="I1727" s="1394">
        <f t="shared" si="166"/>
        <v>0</v>
      </c>
      <c r="J1727" s="1392">
        <f t="shared" si="168"/>
        <v>172.49999999999449</v>
      </c>
      <c r="K1727" s="1391">
        <f>(J1727*h01_MdeMgmt!$F$8)+1+$Q$126</f>
        <v>11.062499999999678</v>
      </c>
      <c r="L1727" s="1395">
        <f t="shared" si="162"/>
        <v>110.62499999999679</v>
      </c>
      <c r="M1727" s="1395">
        <f t="shared" si="163"/>
        <v>110</v>
      </c>
      <c r="N1727" s="1395">
        <f t="shared" si="164"/>
        <v>11</v>
      </c>
      <c r="O1727">
        <f t="shared" si="165"/>
        <v>11</v>
      </c>
    </row>
    <row r="1728" spans="9:15" x14ac:dyDescent="0.55000000000000004">
      <c r="I1728" s="1394">
        <f t="shared" si="166"/>
        <v>0</v>
      </c>
      <c r="J1728" s="1392">
        <f t="shared" si="168"/>
        <v>172.59999999999448</v>
      </c>
      <c r="K1728" s="1391">
        <f>(J1728*h01_MdeMgmt!$F$8)+1+$Q$126</f>
        <v>11.068333333333012</v>
      </c>
      <c r="L1728" s="1395">
        <f t="shared" si="162"/>
        <v>110.68333333333013</v>
      </c>
      <c r="M1728" s="1395">
        <f t="shared" si="163"/>
        <v>110</v>
      </c>
      <c r="N1728" s="1395">
        <f t="shared" si="164"/>
        <v>11</v>
      </c>
      <c r="O1728">
        <f t="shared" si="165"/>
        <v>11</v>
      </c>
    </row>
    <row r="1729" spans="9:15" x14ac:dyDescent="0.55000000000000004">
      <c r="I1729" s="1394">
        <f t="shared" si="166"/>
        <v>0</v>
      </c>
      <c r="J1729" s="1392">
        <f t="shared" si="168"/>
        <v>172.69999999999447</v>
      </c>
      <c r="K1729" s="1391">
        <f>(J1729*h01_MdeMgmt!$F$8)+1+$Q$126</f>
        <v>11.074166666666345</v>
      </c>
      <c r="L1729" s="1395">
        <f t="shared" si="162"/>
        <v>110.74166666666345</v>
      </c>
      <c r="M1729" s="1395">
        <f t="shared" si="163"/>
        <v>110</v>
      </c>
      <c r="N1729" s="1395">
        <f t="shared" si="164"/>
        <v>11</v>
      </c>
      <c r="O1729">
        <f t="shared" si="165"/>
        <v>11</v>
      </c>
    </row>
    <row r="1730" spans="9:15" x14ac:dyDescent="0.55000000000000004">
      <c r="I1730" s="1394">
        <f t="shared" si="166"/>
        <v>0</v>
      </c>
      <c r="J1730" s="1392">
        <f t="shared" si="168"/>
        <v>172.79999999999447</v>
      </c>
      <c r="K1730" s="1391">
        <f>(J1730*h01_MdeMgmt!$F$8)+1+$Q$126</f>
        <v>11.079999999999677</v>
      </c>
      <c r="L1730" s="1395">
        <f t="shared" si="162"/>
        <v>110.79999999999677</v>
      </c>
      <c r="M1730" s="1395">
        <f t="shared" si="163"/>
        <v>110</v>
      </c>
      <c r="N1730" s="1395">
        <f t="shared" si="164"/>
        <v>11</v>
      </c>
      <c r="O1730">
        <f t="shared" si="165"/>
        <v>11</v>
      </c>
    </row>
    <row r="1731" spans="9:15" x14ac:dyDescent="0.55000000000000004">
      <c r="I1731" s="1394">
        <f t="shared" si="166"/>
        <v>0</v>
      </c>
      <c r="J1731" s="1392">
        <f t="shared" si="168"/>
        <v>172.89999999999446</v>
      </c>
      <c r="K1731" s="1391">
        <f>(J1731*h01_MdeMgmt!$F$8)+1+$Q$126</f>
        <v>11.08583333333301</v>
      </c>
      <c r="L1731" s="1395">
        <f t="shared" ref="L1731:L1794" si="169">K1731*10</f>
        <v>110.85833333333011</v>
      </c>
      <c r="M1731" s="1395">
        <f t="shared" ref="M1731:M1794" si="170">INT(L1731)</f>
        <v>110</v>
      </c>
      <c r="N1731" s="1395">
        <f t="shared" ref="N1731:N1794" si="171">M1731/10</f>
        <v>11</v>
      </c>
      <c r="O1731">
        <f t="shared" ref="O1731:O1794" si="172">IF(INT(N1731)=N1731,N1731,"")</f>
        <v>11</v>
      </c>
    </row>
    <row r="1732" spans="9:15" x14ac:dyDescent="0.55000000000000004">
      <c r="I1732" s="1394">
        <f t="shared" ref="I1732:I1795" si="173">INT(H1732)</f>
        <v>0</v>
      </c>
      <c r="J1732" s="1392">
        <f t="shared" si="168"/>
        <v>172.99999999999446</v>
      </c>
      <c r="K1732" s="1391">
        <f>(J1732*h01_MdeMgmt!$F$8)+1+$Q$126</f>
        <v>11.091666666666343</v>
      </c>
      <c r="L1732" s="1395">
        <f t="shared" si="169"/>
        <v>110.91666666666343</v>
      </c>
      <c r="M1732" s="1395">
        <f t="shared" si="170"/>
        <v>110</v>
      </c>
      <c r="N1732" s="1395">
        <f t="shared" si="171"/>
        <v>11</v>
      </c>
      <c r="O1732">
        <f t="shared" si="172"/>
        <v>11</v>
      </c>
    </row>
    <row r="1733" spans="9:15" x14ac:dyDescent="0.55000000000000004">
      <c r="I1733" s="1394">
        <f t="shared" si="173"/>
        <v>0</v>
      </c>
      <c r="J1733" s="1392">
        <f t="shared" si="168"/>
        <v>173.09999999999445</v>
      </c>
      <c r="K1733" s="1391">
        <f>(J1733*h01_MdeMgmt!$F$8)+1+$Q$126</f>
        <v>11.097499999999677</v>
      </c>
      <c r="L1733" s="1395">
        <f t="shared" si="169"/>
        <v>110.97499999999677</v>
      </c>
      <c r="M1733" s="1395">
        <f t="shared" si="170"/>
        <v>110</v>
      </c>
      <c r="N1733" s="1395">
        <f t="shared" si="171"/>
        <v>11</v>
      </c>
      <c r="O1733">
        <f t="shared" si="172"/>
        <v>11</v>
      </c>
    </row>
    <row r="1734" spans="9:15" x14ac:dyDescent="0.55000000000000004">
      <c r="I1734" s="1394">
        <f t="shared" si="173"/>
        <v>0</v>
      </c>
      <c r="J1734" s="1392">
        <f t="shared" si="168"/>
        <v>173.19999999999445</v>
      </c>
      <c r="K1734" s="1391">
        <f>(J1734*h01_MdeMgmt!$F$8)+1+$Q$126</f>
        <v>11.10333333333301</v>
      </c>
      <c r="L1734" s="1395">
        <f t="shared" si="169"/>
        <v>111.03333333333011</v>
      </c>
      <c r="M1734" s="1395">
        <f t="shared" si="170"/>
        <v>111</v>
      </c>
      <c r="N1734" s="1395">
        <f t="shared" si="171"/>
        <v>11.1</v>
      </c>
      <c r="O1734" t="str">
        <f t="shared" si="172"/>
        <v/>
      </c>
    </row>
    <row r="1735" spans="9:15" x14ac:dyDescent="0.55000000000000004">
      <c r="I1735" s="1394">
        <f t="shared" si="173"/>
        <v>0</v>
      </c>
      <c r="J1735" s="1392">
        <f t="shared" si="168"/>
        <v>173.29999999999444</v>
      </c>
      <c r="K1735" s="1391">
        <f>(J1735*h01_MdeMgmt!$F$8)+1+$Q$126</f>
        <v>11.109166666666342</v>
      </c>
      <c r="L1735" s="1395">
        <f t="shared" si="169"/>
        <v>111.09166666666341</v>
      </c>
      <c r="M1735" s="1395">
        <f t="shared" si="170"/>
        <v>111</v>
      </c>
      <c r="N1735" s="1395">
        <f t="shared" si="171"/>
        <v>11.1</v>
      </c>
      <c r="O1735" t="str">
        <f t="shared" si="172"/>
        <v/>
      </c>
    </row>
    <row r="1736" spans="9:15" x14ac:dyDescent="0.55000000000000004">
      <c r="I1736" s="1394">
        <f t="shared" si="173"/>
        <v>0</v>
      </c>
      <c r="J1736" s="1392">
        <f t="shared" si="168"/>
        <v>173.39999999999444</v>
      </c>
      <c r="K1736" s="1391">
        <f>(J1736*h01_MdeMgmt!$F$8)+1+$Q$126</f>
        <v>11.114999999999675</v>
      </c>
      <c r="L1736" s="1395">
        <f t="shared" si="169"/>
        <v>111.14999999999675</v>
      </c>
      <c r="M1736" s="1395">
        <f t="shared" si="170"/>
        <v>111</v>
      </c>
      <c r="N1736" s="1395">
        <f t="shared" si="171"/>
        <v>11.1</v>
      </c>
      <c r="O1736" t="str">
        <f t="shared" si="172"/>
        <v/>
      </c>
    </row>
    <row r="1737" spans="9:15" x14ac:dyDescent="0.55000000000000004">
      <c r="I1737" s="1394">
        <f t="shared" si="173"/>
        <v>0</v>
      </c>
      <c r="J1737" s="1392">
        <f t="shared" si="168"/>
        <v>173.49999999999443</v>
      </c>
      <c r="K1737" s="1391">
        <f>(J1737*h01_MdeMgmt!$F$8)+1+$Q$126</f>
        <v>11.120833333333008</v>
      </c>
      <c r="L1737" s="1395">
        <f t="shared" si="169"/>
        <v>111.20833333333009</v>
      </c>
      <c r="M1737" s="1395">
        <f t="shared" si="170"/>
        <v>111</v>
      </c>
      <c r="N1737" s="1395">
        <f t="shared" si="171"/>
        <v>11.1</v>
      </c>
      <c r="O1737" t="str">
        <f t="shared" si="172"/>
        <v/>
      </c>
    </row>
    <row r="1738" spans="9:15" x14ac:dyDescent="0.55000000000000004">
      <c r="I1738" s="1394">
        <f t="shared" si="173"/>
        <v>0</v>
      </c>
      <c r="J1738" s="1392">
        <f t="shared" si="168"/>
        <v>173.59999999999442</v>
      </c>
      <c r="K1738" s="1391">
        <f>(J1738*h01_MdeMgmt!$F$8)+1+$Q$126</f>
        <v>11.126666666666342</v>
      </c>
      <c r="L1738" s="1395">
        <f t="shared" si="169"/>
        <v>111.26666666666341</v>
      </c>
      <c r="M1738" s="1395">
        <f t="shared" si="170"/>
        <v>111</v>
      </c>
      <c r="N1738" s="1395">
        <f t="shared" si="171"/>
        <v>11.1</v>
      </c>
      <c r="O1738" t="str">
        <f t="shared" si="172"/>
        <v/>
      </c>
    </row>
    <row r="1739" spans="9:15" x14ac:dyDescent="0.55000000000000004">
      <c r="I1739" s="1394">
        <f t="shared" si="173"/>
        <v>0</v>
      </c>
      <c r="J1739" s="1392">
        <f t="shared" si="168"/>
        <v>173.69999999999442</v>
      </c>
      <c r="K1739" s="1391">
        <f>(J1739*h01_MdeMgmt!$F$8)+1+$Q$126</f>
        <v>11.132499999999675</v>
      </c>
      <c r="L1739" s="1395">
        <f t="shared" si="169"/>
        <v>111.32499999999675</v>
      </c>
      <c r="M1739" s="1395">
        <f t="shared" si="170"/>
        <v>111</v>
      </c>
      <c r="N1739" s="1395">
        <f t="shared" si="171"/>
        <v>11.1</v>
      </c>
      <c r="O1739" t="str">
        <f t="shared" si="172"/>
        <v/>
      </c>
    </row>
    <row r="1740" spans="9:15" x14ac:dyDescent="0.55000000000000004">
      <c r="I1740" s="1394">
        <f t="shared" si="173"/>
        <v>0</v>
      </c>
      <c r="J1740" s="1392">
        <f t="shared" si="168"/>
        <v>173.79999999999441</v>
      </c>
      <c r="K1740" s="1391">
        <f>(J1740*h01_MdeMgmt!$F$8)+1+$Q$126</f>
        <v>11.138333333333007</v>
      </c>
      <c r="L1740" s="1395">
        <f t="shared" si="169"/>
        <v>111.38333333333007</v>
      </c>
      <c r="M1740" s="1395">
        <f t="shared" si="170"/>
        <v>111</v>
      </c>
      <c r="N1740" s="1395">
        <f t="shared" si="171"/>
        <v>11.1</v>
      </c>
      <c r="O1740" t="str">
        <f t="shared" si="172"/>
        <v/>
      </c>
    </row>
    <row r="1741" spans="9:15" x14ac:dyDescent="0.55000000000000004">
      <c r="I1741" s="1394">
        <f t="shared" si="173"/>
        <v>0</v>
      </c>
      <c r="J1741" s="1392">
        <f t="shared" si="168"/>
        <v>173.89999999999441</v>
      </c>
      <c r="K1741" s="1391">
        <f>(J1741*h01_MdeMgmt!$F$8)+1+$Q$126</f>
        <v>11.14416666666634</v>
      </c>
      <c r="L1741" s="1395">
        <f t="shared" si="169"/>
        <v>111.44166666666339</v>
      </c>
      <c r="M1741" s="1395">
        <f t="shared" si="170"/>
        <v>111</v>
      </c>
      <c r="N1741" s="1395">
        <f t="shared" si="171"/>
        <v>11.1</v>
      </c>
      <c r="O1741" t="str">
        <f t="shared" si="172"/>
        <v/>
      </c>
    </row>
    <row r="1742" spans="9:15" x14ac:dyDescent="0.55000000000000004">
      <c r="I1742" s="1394">
        <f t="shared" si="173"/>
        <v>0</v>
      </c>
      <c r="J1742" s="1392">
        <f t="shared" si="168"/>
        <v>173.9999999999944</v>
      </c>
      <c r="K1742" s="1391">
        <f>(J1742*h01_MdeMgmt!$F$8)+1+$Q$126</f>
        <v>11.149999999999674</v>
      </c>
      <c r="L1742" s="1395">
        <f t="shared" si="169"/>
        <v>111.49999999999673</v>
      </c>
      <c r="M1742" s="1395">
        <f t="shared" si="170"/>
        <v>111</v>
      </c>
      <c r="N1742" s="1395">
        <f t="shared" si="171"/>
        <v>11.1</v>
      </c>
      <c r="O1742" t="str">
        <f t="shared" si="172"/>
        <v/>
      </c>
    </row>
    <row r="1743" spans="9:15" x14ac:dyDescent="0.55000000000000004">
      <c r="I1743" s="1394">
        <f t="shared" si="173"/>
        <v>0</v>
      </c>
      <c r="J1743" s="1392">
        <f t="shared" si="168"/>
        <v>174.0999999999944</v>
      </c>
      <c r="K1743" s="1391">
        <f>(J1743*h01_MdeMgmt!$F$8)+1+$Q$126</f>
        <v>11.155833333333007</v>
      </c>
      <c r="L1743" s="1395">
        <f t="shared" si="169"/>
        <v>111.55833333333007</v>
      </c>
      <c r="M1743" s="1395">
        <f t="shared" si="170"/>
        <v>111</v>
      </c>
      <c r="N1743" s="1395">
        <f t="shared" si="171"/>
        <v>11.1</v>
      </c>
      <c r="O1743" t="str">
        <f t="shared" si="172"/>
        <v/>
      </c>
    </row>
    <row r="1744" spans="9:15" x14ac:dyDescent="0.55000000000000004">
      <c r="I1744" s="1394">
        <f t="shared" si="173"/>
        <v>0</v>
      </c>
      <c r="J1744" s="1392">
        <f t="shared" si="168"/>
        <v>174.19999999999439</v>
      </c>
      <c r="K1744" s="1391">
        <f>(J1744*h01_MdeMgmt!$F$8)+1+$Q$126</f>
        <v>11.16166666666634</v>
      </c>
      <c r="L1744" s="1395">
        <f t="shared" si="169"/>
        <v>111.61666666666341</v>
      </c>
      <c r="M1744" s="1395">
        <f t="shared" si="170"/>
        <v>111</v>
      </c>
      <c r="N1744" s="1395">
        <f t="shared" si="171"/>
        <v>11.1</v>
      </c>
      <c r="O1744" t="str">
        <f t="shared" si="172"/>
        <v/>
      </c>
    </row>
    <row r="1745" spans="9:15" x14ac:dyDescent="0.55000000000000004">
      <c r="I1745" s="1394">
        <f t="shared" si="173"/>
        <v>0</v>
      </c>
      <c r="J1745" s="1392">
        <f t="shared" si="168"/>
        <v>174.29999999999438</v>
      </c>
      <c r="K1745" s="1391">
        <f>(J1745*h01_MdeMgmt!$F$8)+1+$Q$126</f>
        <v>11.167499999999672</v>
      </c>
      <c r="L1745" s="1395">
        <f t="shared" si="169"/>
        <v>111.67499999999671</v>
      </c>
      <c r="M1745" s="1395">
        <f t="shared" si="170"/>
        <v>111</v>
      </c>
      <c r="N1745" s="1395">
        <f t="shared" si="171"/>
        <v>11.1</v>
      </c>
      <c r="O1745" t="str">
        <f t="shared" si="172"/>
        <v/>
      </c>
    </row>
    <row r="1746" spans="9:15" x14ac:dyDescent="0.55000000000000004">
      <c r="I1746" s="1394">
        <f t="shared" si="173"/>
        <v>0</v>
      </c>
      <c r="J1746" s="1392">
        <f t="shared" si="168"/>
        <v>174.39999999999438</v>
      </c>
      <c r="K1746" s="1391">
        <f>(J1746*h01_MdeMgmt!$F$8)+1+$Q$126</f>
        <v>11.173333333333005</v>
      </c>
      <c r="L1746" s="1395">
        <f t="shared" si="169"/>
        <v>111.73333333333005</v>
      </c>
      <c r="M1746" s="1395">
        <f t="shared" si="170"/>
        <v>111</v>
      </c>
      <c r="N1746" s="1395">
        <f t="shared" si="171"/>
        <v>11.1</v>
      </c>
      <c r="O1746" t="str">
        <f t="shared" si="172"/>
        <v/>
      </c>
    </row>
    <row r="1747" spans="9:15" x14ac:dyDescent="0.55000000000000004">
      <c r="I1747" s="1394">
        <f t="shared" si="173"/>
        <v>0</v>
      </c>
      <c r="J1747" s="1392">
        <f t="shared" si="168"/>
        <v>174.49999999999437</v>
      </c>
      <c r="K1747" s="1391">
        <f>(J1747*h01_MdeMgmt!$F$8)+1+$Q$126</f>
        <v>11.179166666666339</v>
      </c>
      <c r="L1747" s="1395">
        <f t="shared" si="169"/>
        <v>111.79166666666339</v>
      </c>
      <c r="M1747" s="1395">
        <f t="shared" si="170"/>
        <v>111</v>
      </c>
      <c r="N1747" s="1395">
        <f t="shared" si="171"/>
        <v>11.1</v>
      </c>
      <c r="O1747" t="str">
        <f t="shared" si="172"/>
        <v/>
      </c>
    </row>
    <row r="1748" spans="9:15" x14ac:dyDescent="0.55000000000000004">
      <c r="I1748" s="1394">
        <f t="shared" si="173"/>
        <v>0</v>
      </c>
      <c r="J1748" s="1392">
        <f t="shared" si="168"/>
        <v>174.59999999999437</v>
      </c>
      <c r="K1748" s="1391">
        <f>(J1748*h01_MdeMgmt!$F$8)+1+$Q$126</f>
        <v>11.184999999999672</v>
      </c>
      <c r="L1748" s="1395">
        <f t="shared" si="169"/>
        <v>111.84999999999673</v>
      </c>
      <c r="M1748" s="1395">
        <f t="shared" si="170"/>
        <v>111</v>
      </c>
      <c r="N1748" s="1395">
        <f t="shared" si="171"/>
        <v>11.1</v>
      </c>
      <c r="O1748" t="str">
        <f t="shared" si="172"/>
        <v/>
      </c>
    </row>
    <row r="1749" spans="9:15" x14ac:dyDescent="0.55000000000000004">
      <c r="I1749" s="1394">
        <f t="shared" si="173"/>
        <v>0</v>
      </c>
      <c r="J1749" s="1392">
        <f t="shared" si="168"/>
        <v>174.69999999999436</v>
      </c>
      <c r="K1749" s="1391">
        <f>(J1749*h01_MdeMgmt!$F$8)+1+$Q$126</f>
        <v>11.190833333333005</v>
      </c>
      <c r="L1749" s="1395">
        <f t="shared" si="169"/>
        <v>111.90833333333005</v>
      </c>
      <c r="M1749" s="1395">
        <f t="shared" si="170"/>
        <v>111</v>
      </c>
      <c r="N1749" s="1395">
        <f t="shared" si="171"/>
        <v>11.1</v>
      </c>
      <c r="O1749" t="str">
        <f t="shared" si="172"/>
        <v/>
      </c>
    </row>
    <row r="1750" spans="9:15" x14ac:dyDescent="0.55000000000000004">
      <c r="I1750" s="1394">
        <f t="shared" si="173"/>
        <v>0</v>
      </c>
      <c r="J1750" s="1392">
        <f t="shared" si="168"/>
        <v>174.79999999999436</v>
      </c>
      <c r="K1750" s="1391">
        <f>(J1750*h01_MdeMgmt!$F$8)+1+$Q$126</f>
        <v>11.196666666666337</v>
      </c>
      <c r="L1750" s="1395">
        <f t="shared" si="169"/>
        <v>111.96666666666337</v>
      </c>
      <c r="M1750" s="1395">
        <f t="shared" si="170"/>
        <v>111</v>
      </c>
      <c r="N1750" s="1395">
        <f t="shared" si="171"/>
        <v>11.1</v>
      </c>
      <c r="O1750" t="str">
        <f t="shared" si="172"/>
        <v/>
      </c>
    </row>
    <row r="1751" spans="9:15" x14ac:dyDescent="0.55000000000000004">
      <c r="I1751" s="1394">
        <f t="shared" si="173"/>
        <v>0</v>
      </c>
      <c r="J1751" s="1392">
        <f t="shared" si="168"/>
        <v>174.89999999999435</v>
      </c>
      <c r="K1751" s="1391">
        <f>(J1751*h01_MdeMgmt!$F$8)+1+$Q$126</f>
        <v>11.20249999999967</v>
      </c>
      <c r="L1751" s="1395">
        <f t="shared" si="169"/>
        <v>112.02499999999671</v>
      </c>
      <c r="M1751" s="1395">
        <f t="shared" si="170"/>
        <v>112</v>
      </c>
      <c r="N1751" s="1395">
        <f t="shared" si="171"/>
        <v>11.2</v>
      </c>
      <c r="O1751" t="str">
        <f t="shared" si="172"/>
        <v/>
      </c>
    </row>
    <row r="1752" spans="9:15" x14ac:dyDescent="0.55000000000000004">
      <c r="I1752" s="1394">
        <f t="shared" si="173"/>
        <v>0</v>
      </c>
      <c r="J1752" s="1392">
        <f t="shared" si="168"/>
        <v>174.99999999999434</v>
      </c>
      <c r="K1752" s="1391">
        <f>(J1752*h01_MdeMgmt!$F$8)+1+$Q$126</f>
        <v>11.208333333333004</v>
      </c>
      <c r="L1752" s="1395">
        <f t="shared" si="169"/>
        <v>112.08333333333003</v>
      </c>
      <c r="M1752" s="1395">
        <f t="shared" si="170"/>
        <v>112</v>
      </c>
      <c r="N1752" s="1395">
        <f t="shared" si="171"/>
        <v>11.2</v>
      </c>
      <c r="O1752" t="str">
        <f t="shared" si="172"/>
        <v/>
      </c>
    </row>
    <row r="1753" spans="9:15" x14ac:dyDescent="0.55000000000000004">
      <c r="I1753" s="1394">
        <f t="shared" si="173"/>
        <v>0</v>
      </c>
      <c r="J1753" s="1392">
        <f t="shared" si="168"/>
        <v>175.09999999999434</v>
      </c>
      <c r="K1753" s="1391">
        <f>(J1753*h01_MdeMgmt!$F$8)+1+$Q$126</f>
        <v>11.214166666666337</v>
      </c>
      <c r="L1753" s="1395">
        <f t="shared" si="169"/>
        <v>112.14166666666337</v>
      </c>
      <c r="M1753" s="1395">
        <f t="shared" si="170"/>
        <v>112</v>
      </c>
      <c r="N1753" s="1395">
        <f t="shared" si="171"/>
        <v>11.2</v>
      </c>
      <c r="O1753" t="str">
        <f t="shared" si="172"/>
        <v/>
      </c>
    </row>
    <row r="1754" spans="9:15" x14ac:dyDescent="0.55000000000000004">
      <c r="I1754" s="1394">
        <f t="shared" si="173"/>
        <v>0</v>
      </c>
      <c r="J1754" s="1392">
        <f t="shared" si="168"/>
        <v>175.19999999999433</v>
      </c>
      <c r="K1754" s="1391">
        <f>(J1754*h01_MdeMgmt!$F$8)+1+$Q$126</f>
        <v>11.21999999999967</v>
      </c>
      <c r="L1754" s="1395">
        <f t="shared" si="169"/>
        <v>112.19999999999671</v>
      </c>
      <c r="M1754" s="1395">
        <f t="shared" si="170"/>
        <v>112</v>
      </c>
      <c r="N1754" s="1395">
        <f t="shared" si="171"/>
        <v>11.2</v>
      </c>
      <c r="O1754" t="str">
        <f t="shared" si="172"/>
        <v/>
      </c>
    </row>
    <row r="1755" spans="9:15" x14ac:dyDescent="0.55000000000000004">
      <c r="I1755" s="1394">
        <f t="shared" si="173"/>
        <v>0</v>
      </c>
      <c r="J1755" s="1392">
        <f t="shared" si="168"/>
        <v>175.29999999999433</v>
      </c>
      <c r="K1755" s="1391">
        <f>(J1755*h01_MdeMgmt!$F$8)+1+$Q$126</f>
        <v>11.225833333333002</v>
      </c>
      <c r="L1755" s="1395">
        <f t="shared" si="169"/>
        <v>112.25833333333001</v>
      </c>
      <c r="M1755" s="1395">
        <f t="shared" si="170"/>
        <v>112</v>
      </c>
      <c r="N1755" s="1395">
        <f t="shared" si="171"/>
        <v>11.2</v>
      </c>
      <c r="O1755" t="str">
        <f t="shared" si="172"/>
        <v/>
      </c>
    </row>
    <row r="1756" spans="9:15" x14ac:dyDescent="0.55000000000000004">
      <c r="I1756" s="1394">
        <f t="shared" si="173"/>
        <v>0</v>
      </c>
      <c r="J1756" s="1392">
        <f t="shared" si="168"/>
        <v>175.39999999999432</v>
      </c>
      <c r="K1756" s="1391">
        <f>(J1756*h01_MdeMgmt!$F$8)+1+$Q$126</f>
        <v>11.231666666666335</v>
      </c>
      <c r="L1756" s="1395">
        <f t="shared" si="169"/>
        <v>112.31666666666335</v>
      </c>
      <c r="M1756" s="1395">
        <f t="shared" si="170"/>
        <v>112</v>
      </c>
      <c r="N1756" s="1395">
        <f t="shared" si="171"/>
        <v>11.2</v>
      </c>
      <c r="O1756" t="str">
        <f t="shared" si="172"/>
        <v/>
      </c>
    </row>
    <row r="1757" spans="9:15" x14ac:dyDescent="0.55000000000000004">
      <c r="I1757" s="1394">
        <f t="shared" si="173"/>
        <v>0</v>
      </c>
      <c r="J1757" s="1392">
        <f t="shared" si="168"/>
        <v>175.49999999999432</v>
      </c>
      <c r="K1757" s="1391">
        <f>(J1757*h01_MdeMgmt!$F$8)+1+$Q$126</f>
        <v>11.237499999999669</v>
      </c>
      <c r="L1757" s="1395">
        <f t="shared" si="169"/>
        <v>112.37499999999669</v>
      </c>
      <c r="M1757" s="1395">
        <f t="shared" si="170"/>
        <v>112</v>
      </c>
      <c r="N1757" s="1395">
        <f t="shared" si="171"/>
        <v>11.2</v>
      </c>
      <c r="O1757" t="str">
        <f t="shared" si="172"/>
        <v/>
      </c>
    </row>
    <row r="1758" spans="9:15" x14ac:dyDescent="0.55000000000000004">
      <c r="I1758" s="1394">
        <f t="shared" si="173"/>
        <v>0</v>
      </c>
      <c r="J1758" s="1392">
        <f t="shared" si="168"/>
        <v>175.59999999999431</v>
      </c>
      <c r="K1758" s="1391">
        <f>(J1758*h01_MdeMgmt!$F$8)+1+$Q$126</f>
        <v>11.243333333333002</v>
      </c>
      <c r="L1758" s="1395">
        <f t="shared" si="169"/>
        <v>112.43333333333001</v>
      </c>
      <c r="M1758" s="1395">
        <f t="shared" si="170"/>
        <v>112</v>
      </c>
      <c r="N1758" s="1395">
        <f t="shared" si="171"/>
        <v>11.2</v>
      </c>
      <c r="O1758" t="str">
        <f t="shared" si="172"/>
        <v/>
      </c>
    </row>
    <row r="1759" spans="9:15" x14ac:dyDescent="0.55000000000000004">
      <c r="I1759" s="1394">
        <f t="shared" si="173"/>
        <v>0</v>
      </c>
      <c r="J1759" s="1392">
        <f t="shared" si="168"/>
        <v>175.6999999999943</v>
      </c>
      <c r="K1759" s="1391">
        <f>(J1759*h01_MdeMgmt!$F$8)+1+$Q$126</f>
        <v>11.249166666666335</v>
      </c>
      <c r="L1759" s="1395">
        <f t="shared" si="169"/>
        <v>112.49166666666335</v>
      </c>
      <c r="M1759" s="1395">
        <f t="shared" si="170"/>
        <v>112</v>
      </c>
      <c r="N1759" s="1395">
        <f t="shared" si="171"/>
        <v>11.2</v>
      </c>
      <c r="O1759" t="str">
        <f t="shared" si="172"/>
        <v/>
      </c>
    </row>
    <row r="1760" spans="9:15" x14ac:dyDescent="0.55000000000000004">
      <c r="I1760" s="1394">
        <f t="shared" si="173"/>
        <v>0</v>
      </c>
      <c r="J1760" s="1392">
        <f t="shared" si="168"/>
        <v>175.7999999999943</v>
      </c>
      <c r="K1760" s="1391">
        <f>(J1760*h01_MdeMgmt!$F$8)+1+$Q$126</f>
        <v>11.254999999999667</v>
      </c>
      <c r="L1760" s="1395">
        <f t="shared" si="169"/>
        <v>112.54999999999667</v>
      </c>
      <c r="M1760" s="1395">
        <f t="shared" si="170"/>
        <v>112</v>
      </c>
      <c r="N1760" s="1395">
        <f t="shared" si="171"/>
        <v>11.2</v>
      </c>
      <c r="O1760" t="str">
        <f t="shared" si="172"/>
        <v/>
      </c>
    </row>
    <row r="1761" spans="9:15" x14ac:dyDescent="0.55000000000000004">
      <c r="I1761" s="1394">
        <f t="shared" si="173"/>
        <v>0</v>
      </c>
      <c r="J1761" s="1392">
        <f t="shared" si="168"/>
        <v>175.89999999999429</v>
      </c>
      <c r="K1761" s="1391">
        <f>(J1761*h01_MdeMgmt!$F$8)+1+$Q$126</f>
        <v>11.260833333333</v>
      </c>
      <c r="L1761" s="1395">
        <f t="shared" si="169"/>
        <v>112.60833333332999</v>
      </c>
      <c r="M1761" s="1395">
        <f t="shared" si="170"/>
        <v>112</v>
      </c>
      <c r="N1761" s="1395">
        <f t="shared" si="171"/>
        <v>11.2</v>
      </c>
      <c r="O1761" t="str">
        <f t="shared" si="172"/>
        <v/>
      </c>
    </row>
    <row r="1762" spans="9:15" x14ac:dyDescent="0.55000000000000004">
      <c r="I1762" s="1394">
        <f t="shared" si="173"/>
        <v>0</v>
      </c>
      <c r="J1762" s="1392">
        <f t="shared" si="168"/>
        <v>175.99999999999429</v>
      </c>
      <c r="K1762" s="1391">
        <f>(J1762*h01_MdeMgmt!$F$8)+1+$Q$126</f>
        <v>11.266666666666334</v>
      </c>
      <c r="L1762" s="1395">
        <f t="shared" si="169"/>
        <v>112.66666666666333</v>
      </c>
      <c r="M1762" s="1395">
        <f t="shared" si="170"/>
        <v>112</v>
      </c>
      <c r="N1762" s="1395">
        <f t="shared" si="171"/>
        <v>11.2</v>
      </c>
      <c r="O1762" t="str">
        <f t="shared" si="172"/>
        <v/>
      </c>
    </row>
    <row r="1763" spans="9:15" x14ac:dyDescent="0.55000000000000004">
      <c r="I1763" s="1394">
        <f t="shared" si="173"/>
        <v>0</v>
      </c>
      <c r="J1763" s="1392">
        <f t="shared" si="168"/>
        <v>176.09999999999428</v>
      </c>
      <c r="K1763" s="1391">
        <f>(J1763*h01_MdeMgmt!$F$8)+1+$Q$126</f>
        <v>11.272499999999667</v>
      </c>
      <c r="L1763" s="1395">
        <f t="shared" si="169"/>
        <v>112.72499999999667</v>
      </c>
      <c r="M1763" s="1395">
        <f t="shared" si="170"/>
        <v>112</v>
      </c>
      <c r="N1763" s="1395">
        <f t="shared" si="171"/>
        <v>11.2</v>
      </c>
      <c r="O1763" t="str">
        <f t="shared" si="172"/>
        <v/>
      </c>
    </row>
    <row r="1764" spans="9:15" x14ac:dyDescent="0.55000000000000004">
      <c r="I1764" s="1394">
        <f t="shared" si="173"/>
        <v>0</v>
      </c>
      <c r="J1764" s="1392">
        <f t="shared" si="168"/>
        <v>176.19999999999428</v>
      </c>
      <c r="K1764" s="1391">
        <f>(J1764*h01_MdeMgmt!$F$8)+1+$Q$126</f>
        <v>11.278333333333</v>
      </c>
      <c r="L1764" s="1395">
        <f t="shared" si="169"/>
        <v>112.78333333333001</v>
      </c>
      <c r="M1764" s="1395">
        <f t="shared" si="170"/>
        <v>112</v>
      </c>
      <c r="N1764" s="1395">
        <f t="shared" si="171"/>
        <v>11.2</v>
      </c>
      <c r="O1764" t="str">
        <f t="shared" si="172"/>
        <v/>
      </c>
    </row>
    <row r="1765" spans="9:15" x14ac:dyDescent="0.55000000000000004">
      <c r="I1765" s="1394">
        <f t="shared" si="173"/>
        <v>0</v>
      </c>
      <c r="J1765" s="1392">
        <f t="shared" si="168"/>
        <v>176.29999999999427</v>
      </c>
      <c r="K1765" s="1391">
        <f>(J1765*h01_MdeMgmt!$F$8)+1+$Q$126</f>
        <v>11.284166666666332</v>
      </c>
      <c r="L1765" s="1395">
        <f t="shared" si="169"/>
        <v>112.84166666666331</v>
      </c>
      <c r="M1765" s="1395">
        <f t="shared" si="170"/>
        <v>112</v>
      </c>
      <c r="N1765" s="1395">
        <f t="shared" si="171"/>
        <v>11.2</v>
      </c>
      <c r="O1765" t="str">
        <f t="shared" si="172"/>
        <v/>
      </c>
    </row>
    <row r="1766" spans="9:15" x14ac:dyDescent="0.55000000000000004">
      <c r="I1766" s="1394">
        <f t="shared" si="173"/>
        <v>0</v>
      </c>
      <c r="J1766" s="1392">
        <f t="shared" si="168"/>
        <v>176.39999999999426</v>
      </c>
      <c r="K1766" s="1391">
        <f>(J1766*h01_MdeMgmt!$F$8)+1+$Q$126</f>
        <v>11.289999999999665</v>
      </c>
      <c r="L1766" s="1395">
        <f t="shared" si="169"/>
        <v>112.89999999999665</v>
      </c>
      <c r="M1766" s="1395">
        <f t="shared" si="170"/>
        <v>112</v>
      </c>
      <c r="N1766" s="1395">
        <f t="shared" si="171"/>
        <v>11.2</v>
      </c>
      <c r="O1766" t="str">
        <f t="shared" si="172"/>
        <v/>
      </c>
    </row>
    <row r="1767" spans="9:15" x14ac:dyDescent="0.55000000000000004">
      <c r="I1767" s="1394">
        <f t="shared" si="173"/>
        <v>0</v>
      </c>
      <c r="J1767" s="1392">
        <f t="shared" si="168"/>
        <v>176.49999999999426</v>
      </c>
      <c r="K1767" s="1391">
        <f>(J1767*h01_MdeMgmt!$F$8)+1+$Q$126</f>
        <v>11.295833333332999</v>
      </c>
      <c r="L1767" s="1395">
        <f t="shared" si="169"/>
        <v>112.95833333332999</v>
      </c>
      <c r="M1767" s="1395">
        <f t="shared" si="170"/>
        <v>112</v>
      </c>
      <c r="N1767" s="1395">
        <f t="shared" si="171"/>
        <v>11.2</v>
      </c>
      <c r="O1767" t="str">
        <f t="shared" si="172"/>
        <v/>
      </c>
    </row>
    <row r="1768" spans="9:15" x14ac:dyDescent="0.55000000000000004">
      <c r="I1768" s="1394">
        <f t="shared" si="173"/>
        <v>0</v>
      </c>
      <c r="J1768" s="1392">
        <f t="shared" si="168"/>
        <v>176.59999999999425</v>
      </c>
      <c r="K1768" s="1391">
        <f>(J1768*h01_MdeMgmt!$F$8)+1+$Q$126</f>
        <v>11.301666666666332</v>
      </c>
      <c r="L1768" s="1395">
        <f t="shared" si="169"/>
        <v>113.01666666666333</v>
      </c>
      <c r="M1768" s="1395">
        <f t="shared" si="170"/>
        <v>113</v>
      </c>
      <c r="N1768" s="1395">
        <f t="shared" si="171"/>
        <v>11.3</v>
      </c>
      <c r="O1768" t="str">
        <f t="shared" si="172"/>
        <v/>
      </c>
    </row>
    <row r="1769" spans="9:15" x14ac:dyDescent="0.55000000000000004">
      <c r="I1769" s="1394">
        <f t="shared" si="173"/>
        <v>0</v>
      </c>
      <c r="J1769" s="1392">
        <f t="shared" si="168"/>
        <v>176.69999999999425</v>
      </c>
      <c r="K1769" s="1391">
        <f>(J1769*h01_MdeMgmt!$F$8)+1+$Q$126</f>
        <v>11.307499999999665</v>
      </c>
      <c r="L1769" s="1395">
        <f t="shared" si="169"/>
        <v>113.07499999999665</v>
      </c>
      <c r="M1769" s="1395">
        <f t="shared" si="170"/>
        <v>113</v>
      </c>
      <c r="N1769" s="1395">
        <f t="shared" si="171"/>
        <v>11.3</v>
      </c>
      <c r="O1769" t="str">
        <f t="shared" si="172"/>
        <v/>
      </c>
    </row>
    <row r="1770" spans="9:15" x14ac:dyDescent="0.55000000000000004">
      <c r="I1770" s="1394">
        <f t="shared" si="173"/>
        <v>0</v>
      </c>
      <c r="J1770" s="1392">
        <f t="shared" si="168"/>
        <v>176.79999999999424</v>
      </c>
      <c r="K1770" s="1391">
        <f>(J1770*h01_MdeMgmt!$F$8)+1+$Q$126</f>
        <v>11.313333333332997</v>
      </c>
      <c r="L1770" s="1395">
        <f t="shared" si="169"/>
        <v>113.13333333332997</v>
      </c>
      <c r="M1770" s="1395">
        <f t="shared" si="170"/>
        <v>113</v>
      </c>
      <c r="N1770" s="1395">
        <f t="shared" si="171"/>
        <v>11.3</v>
      </c>
      <c r="O1770" t="str">
        <f t="shared" si="172"/>
        <v/>
      </c>
    </row>
    <row r="1771" spans="9:15" x14ac:dyDescent="0.55000000000000004">
      <c r="I1771" s="1394">
        <f t="shared" si="173"/>
        <v>0</v>
      </c>
      <c r="J1771" s="1392">
        <f t="shared" si="168"/>
        <v>176.89999999999424</v>
      </c>
      <c r="K1771" s="1391">
        <f>(J1771*h01_MdeMgmt!$F$8)+1+$Q$126</f>
        <v>11.31916666666633</v>
      </c>
      <c r="L1771" s="1395">
        <f t="shared" si="169"/>
        <v>113.19166666666331</v>
      </c>
      <c r="M1771" s="1395">
        <f t="shared" si="170"/>
        <v>113</v>
      </c>
      <c r="N1771" s="1395">
        <f t="shared" si="171"/>
        <v>11.3</v>
      </c>
      <c r="O1771" t="str">
        <f t="shared" si="172"/>
        <v/>
      </c>
    </row>
    <row r="1772" spans="9:15" x14ac:dyDescent="0.55000000000000004">
      <c r="I1772" s="1394">
        <f t="shared" si="173"/>
        <v>0</v>
      </c>
      <c r="J1772" s="1392">
        <f t="shared" si="168"/>
        <v>176.99999999999423</v>
      </c>
      <c r="K1772" s="1391">
        <f>(J1772*h01_MdeMgmt!$F$8)+1+$Q$126</f>
        <v>11.324999999999664</v>
      </c>
      <c r="L1772" s="1395">
        <f t="shared" si="169"/>
        <v>113.24999999999663</v>
      </c>
      <c r="M1772" s="1395">
        <f t="shared" si="170"/>
        <v>113</v>
      </c>
      <c r="N1772" s="1395">
        <f t="shared" si="171"/>
        <v>11.3</v>
      </c>
      <c r="O1772" t="str">
        <f t="shared" si="172"/>
        <v/>
      </c>
    </row>
    <row r="1773" spans="9:15" x14ac:dyDescent="0.55000000000000004">
      <c r="I1773" s="1394">
        <f t="shared" si="173"/>
        <v>0</v>
      </c>
      <c r="J1773" s="1392">
        <f t="shared" si="168"/>
        <v>177.09999999999422</v>
      </c>
      <c r="K1773" s="1391">
        <f>(J1773*h01_MdeMgmt!$F$8)+1+$Q$126</f>
        <v>11.330833333332997</v>
      </c>
      <c r="L1773" s="1395">
        <f t="shared" si="169"/>
        <v>113.30833333332997</v>
      </c>
      <c r="M1773" s="1395">
        <f t="shared" si="170"/>
        <v>113</v>
      </c>
      <c r="N1773" s="1395">
        <f t="shared" si="171"/>
        <v>11.3</v>
      </c>
      <c r="O1773" t="str">
        <f t="shared" si="172"/>
        <v/>
      </c>
    </row>
    <row r="1774" spans="9:15" x14ac:dyDescent="0.55000000000000004">
      <c r="I1774" s="1394">
        <f t="shared" si="173"/>
        <v>0</v>
      </c>
      <c r="J1774" s="1392">
        <f t="shared" si="168"/>
        <v>177.19999999999422</v>
      </c>
      <c r="K1774" s="1391">
        <f>(J1774*h01_MdeMgmt!$F$8)+1+$Q$126</f>
        <v>11.33666666666633</v>
      </c>
      <c r="L1774" s="1395">
        <f t="shared" si="169"/>
        <v>113.36666666666331</v>
      </c>
      <c r="M1774" s="1395">
        <f t="shared" si="170"/>
        <v>113</v>
      </c>
      <c r="N1774" s="1395">
        <f t="shared" si="171"/>
        <v>11.3</v>
      </c>
      <c r="O1774" t="str">
        <f t="shared" si="172"/>
        <v/>
      </c>
    </row>
    <row r="1775" spans="9:15" x14ac:dyDescent="0.55000000000000004">
      <c r="I1775" s="1394">
        <f t="shared" si="173"/>
        <v>0</v>
      </c>
      <c r="J1775" s="1392">
        <f t="shared" si="168"/>
        <v>177.29999999999421</v>
      </c>
      <c r="K1775" s="1391">
        <f>(J1775*h01_MdeMgmt!$F$8)+1+$Q$126</f>
        <v>11.342499999999662</v>
      </c>
      <c r="L1775" s="1395">
        <f t="shared" si="169"/>
        <v>113.42499999999661</v>
      </c>
      <c r="M1775" s="1395">
        <f t="shared" si="170"/>
        <v>113</v>
      </c>
      <c r="N1775" s="1395">
        <f t="shared" si="171"/>
        <v>11.3</v>
      </c>
      <c r="O1775" t="str">
        <f t="shared" si="172"/>
        <v/>
      </c>
    </row>
    <row r="1776" spans="9:15" x14ac:dyDescent="0.55000000000000004">
      <c r="I1776" s="1394">
        <f t="shared" si="173"/>
        <v>0</v>
      </c>
      <c r="J1776" s="1392">
        <f t="shared" si="168"/>
        <v>177.39999999999421</v>
      </c>
      <c r="K1776" s="1391">
        <f>(J1776*h01_MdeMgmt!$F$8)+1+$Q$126</f>
        <v>11.348333333332995</v>
      </c>
      <c r="L1776" s="1395">
        <f t="shared" si="169"/>
        <v>113.48333333332995</v>
      </c>
      <c r="M1776" s="1395">
        <f t="shared" si="170"/>
        <v>113</v>
      </c>
      <c r="N1776" s="1395">
        <f t="shared" si="171"/>
        <v>11.3</v>
      </c>
      <c r="O1776" t="str">
        <f t="shared" si="172"/>
        <v/>
      </c>
    </row>
    <row r="1777" spans="9:15" x14ac:dyDescent="0.55000000000000004">
      <c r="I1777" s="1394">
        <f t="shared" si="173"/>
        <v>0</v>
      </c>
      <c r="J1777" s="1392">
        <f t="shared" si="168"/>
        <v>177.4999999999942</v>
      </c>
      <c r="K1777" s="1391">
        <f>(J1777*h01_MdeMgmt!$F$8)+1+$Q$126</f>
        <v>11.354166666666329</v>
      </c>
      <c r="L1777" s="1395">
        <f t="shared" si="169"/>
        <v>113.54166666666329</v>
      </c>
      <c r="M1777" s="1395">
        <f t="shared" si="170"/>
        <v>113</v>
      </c>
      <c r="N1777" s="1395">
        <f t="shared" si="171"/>
        <v>11.3</v>
      </c>
      <c r="O1777" t="str">
        <f t="shared" si="172"/>
        <v/>
      </c>
    </row>
    <row r="1778" spans="9:15" x14ac:dyDescent="0.55000000000000004">
      <c r="I1778" s="1394">
        <f t="shared" si="173"/>
        <v>0</v>
      </c>
      <c r="J1778" s="1392">
        <f t="shared" si="168"/>
        <v>177.5999999999942</v>
      </c>
      <c r="K1778" s="1391">
        <f>(J1778*h01_MdeMgmt!$F$8)+1+$Q$126</f>
        <v>11.359999999999662</v>
      </c>
      <c r="L1778" s="1395">
        <f t="shared" si="169"/>
        <v>113.59999999999661</v>
      </c>
      <c r="M1778" s="1395">
        <f t="shared" si="170"/>
        <v>113</v>
      </c>
      <c r="N1778" s="1395">
        <f t="shared" si="171"/>
        <v>11.3</v>
      </c>
      <c r="O1778" t="str">
        <f t="shared" si="172"/>
        <v/>
      </c>
    </row>
    <row r="1779" spans="9:15" x14ac:dyDescent="0.55000000000000004">
      <c r="I1779" s="1394">
        <f t="shared" si="173"/>
        <v>0</v>
      </c>
      <c r="J1779" s="1392">
        <f t="shared" si="168"/>
        <v>177.69999999999419</v>
      </c>
      <c r="K1779" s="1391">
        <f>(J1779*h01_MdeMgmt!$F$8)+1+$Q$126</f>
        <v>11.365833333332995</v>
      </c>
      <c r="L1779" s="1395">
        <f t="shared" si="169"/>
        <v>113.65833333332995</v>
      </c>
      <c r="M1779" s="1395">
        <f t="shared" si="170"/>
        <v>113</v>
      </c>
      <c r="N1779" s="1395">
        <f t="shared" si="171"/>
        <v>11.3</v>
      </c>
      <c r="O1779" t="str">
        <f t="shared" si="172"/>
        <v/>
      </c>
    </row>
    <row r="1780" spans="9:15" x14ac:dyDescent="0.55000000000000004">
      <c r="I1780" s="1394">
        <f t="shared" si="173"/>
        <v>0</v>
      </c>
      <c r="J1780" s="1392">
        <f t="shared" si="168"/>
        <v>177.79999999999418</v>
      </c>
      <c r="K1780" s="1391">
        <f>(J1780*h01_MdeMgmt!$F$8)+1+$Q$126</f>
        <v>11.371666666666327</v>
      </c>
      <c r="L1780" s="1395">
        <f t="shared" si="169"/>
        <v>113.71666666666327</v>
      </c>
      <c r="M1780" s="1395">
        <f t="shared" si="170"/>
        <v>113</v>
      </c>
      <c r="N1780" s="1395">
        <f t="shared" si="171"/>
        <v>11.3</v>
      </c>
      <c r="O1780" t="str">
        <f t="shared" si="172"/>
        <v/>
      </c>
    </row>
    <row r="1781" spans="9:15" x14ac:dyDescent="0.55000000000000004">
      <c r="I1781" s="1394">
        <f t="shared" si="173"/>
        <v>0</v>
      </c>
      <c r="J1781" s="1392">
        <f t="shared" si="168"/>
        <v>177.89999999999418</v>
      </c>
      <c r="K1781" s="1391">
        <f>(J1781*h01_MdeMgmt!$F$8)+1+$Q$126</f>
        <v>11.37749999999966</v>
      </c>
      <c r="L1781" s="1395">
        <f t="shared" si="169"/>
        <v>113.7749999999966</v>
      </c>
      <c r="M1781" s="1395">
        <f t="shared" si="170"/>
        <v>113</v>
      </c>
      <c r="N1781" s="1395">
        <f t="shared" si="171"/>
        <v>11.3</v>
      </c>
      <c r="O1781" t="str">
        <f t="shared" si="172"/>
        <v/>
      </c>
    </row>
    <row r="1782" spans="9:15" x14ac:dyDescent="0.55000000000000004">
      <c r="I1782" s="1394">
        <f t="shared" si="173"/>
        <v>0</v>
      </c>
      <c r="J1782" s="1392">
        <f t="shared" ref="J1782:J1845" si="174">J1781+$J$3</f>
        <v>177.99999999999417</v>
      </c>
      <c r="K1782" s="1391">
        <f>(J1782*h01_MdeMgmt!$F$8)+1+$Q$126</f>
        <v>11.383333333332994</v>
      </c>
      <c r="L1782" s="1395">
        <f t="shared" si="169"/>
        <v>113.83333333332993</v>
      </c>
      <c r="M1782" s="1395">
        <f t="shared" si="170"/>
        <v>113</v>
      </c>
      <c r="N1782" s="1395">
        <f t="shared" si="171"/>
        <v>11.3</v>
      </c>
      <c r="O1782" t="str">
        <f t="shared" si="172"/>
        <v/>
      </c>
    </row>
    <row r="1783" spans="9:15" x14ac:dyDescent="0.55000000000000004">
      <c r="I1783" s="1394">
        <f t="shared" si="173"/>
        <v>0</v>
      </c>
      <c r="J1783" s="1392">
        <f t="shared" si="174"/>
        <v>178.09999999999417</v>
      </c>
      <c r="K1783" s="1391">
        <f>(J1783*h01_MdeMgmt!$F$8)+1+$Q$126</f>
        <v>11.389166666666327</v>
      </c>
      <c r="L1783" s="1395">
        <f t="shared" si="169"/>
        <v>113.89166666666327</v>
      </c>
      <c r="M1783" s="1395">
        <f t="shared" si="170"/>
        <v>113</v>
      </c>
      <c r="N1783" s="1395">
        <f t="shared" si="171"/>
        <v>11.3</v>
      </c>
      <c r="O1783" t="str">
        <f t="shared" si="172"/>
        <v/>
      </c>
    </row>
    <row r="1784" spans="9:15" x14ac:dyDescent="0.55000000000000004">
      <c r="I1784" s="1394">
        <f t="shared" si="173"/>
        <v>0</v>
      </c>
      <c r="J1784" s="1392">
        <f t="shared" si="174"/>
        <v>178.19999999999416</v>
      </c>
      <c r="K1784" s="1391">
        <f>(J1784*h01_MdeMgmt!$F$8)+1+$Q$126</f>
        <v>11.39499999999966</v>
      </c>
      <c r="L1784" s="1395">
        <f t="shared" si="169"/>
        <v>113.94999999999661</v>
      </c>
      <c r="M1784" s="1395">
        <f t="shared" si="170"/>
        <v>113</v>
      </c>
      <c r="N1784" s="1395">
        <f t="shared" si="171"/>
        <v>11.3</v>
      </c>
      <c r="O1784" t="str">
        <f t="shared" si="172"/>
        <v/>
      </c>
    </row>
    <row r="1785" spans="9:15" x14ac:dyDescent="0.55000000000000004">
      <c r="I1785" s="1394">
        <f t="shared" si="173"/>
        <v>0</v>
      </c>
      <c r="J1785" s="1392">
        <f t="shared" si="174"/>
        <v>178.29999999999416</v>
      </c>
      <c r="K1785" s="1391">
        <f>(J1785*h01_MdeMgmt!$F$8)+1+$Q$126</f>
        <v>11.400833333332992</v>
      </c>
      <c r="L1785" s="1395">
        <f t="shared" si="169"/>
        <v>114.00833333332992</v>
      </c>
      <c r="M1785" s="1395">
        <f t="shared" si="170"/>
        <v>114</v>
      </c>
      <c r="N1785" s="1395">
        <f t="shared" si="171"/>
        <v>11.4</v>
      </c>
      <c r="O1785" t="str">
        <f t="shared" si="172"/>
        <v/>
      </c>
    </row>
    <row r="1786" spans="9:15" x14ac:dyDescent="0.55000000000000004">
      <c r="I1786" s="1394">
        <f t="shared" si="173"/>
        <v>0</v>
      </c>
      <c r="J1786" s="1392">
        <f t="shared" si="174"/>
        <v>178.39999999999415</v>
      </c>
      <c r="K1786" s="1391">
        <f>(J1786*h01_MdeMgmt!$F$8)+1+$Q$126</f>
        <v>11.406666666666325</v>
      </c>
      <c r="L1786" s="1395">
        <f t="shared" si="169"/>
        <v>114.06666666666325</v>
      </c>
      <c r="M1786" s="1395">
        <f t="shared" si="170"/>
        <v>114</v>
      </c>
      <c r="N1786" s="1395">
        <f t="shared" si="171"/>
        <v>11.4</v>
      </c>
      <c r="O1786" t="str">
        <f t="shared" si="172"/>
        <v/>
      </c>
    </row>
    <row r="1787" spans="9:15" x14ac:dyDescent="0.55000000000000004">
      <c r="I1787" s="1394">
        <f t="shared" si="173"/>
        <v>0</v>
      </c>
      <c r="J1787" s="1392">
        <f t="shared" si="174"/>
        <v>178.49999999999415</v>
      </c>
      <c r="K1787" s="1391">
        <f>(J1787*h01_MdeMgmt!$F$8)+1+$Q$126</f>
        <v>11.412499999999659</v>
      </c>
      <c r="L1787" s="1395">
        <f t="shared" si="169"/>
        <v>114.12499999999659</v>
      </c>
      <c r="M1787" s="1395">
        <f t="shared" si="170"/>
        <v>114</v>
      </c>
      <c r="N1787" s="1395">
        <f t="shared" si="171"/>
        <v>11.4</v>
      </c>
      <c r="O1787" t="str">
        <f t="shared" si="172"/>
        <v/>
      </c>
    </row>
    <row r="1788" spans="9:15" x14ac:dyDescent="0.55000000000000004">
      <c r="I1788" s="1394">
        <f t="shared" si="173"/>
        <v>0</v>
      </c>
      <c r="J1788" s="1392">
        <f t="shared" si="174"/>
        <v>178.59999999999414</v>
      </c>
      <c r="K1788" s="1391">
        <f>(J1788*h01_MdeMgmt!$F$8)+1+$Q$126</f>
        <v>11.418333333332992</v>
      </c>
      <c r="L1788" s="1395">
        <f t="shared" si="169"/>
        <v>114.18333333332993</v>
      </c>
      <c r="M1788" s="1395">
        <f t="shared" si="170"/>
        <v>114</v>
      </c>
      <c r="N1788" s="1395">
        <f t="shared" si="171"/>
        <v>11.4</v>
      </c>
      <c r="O1788" t="str">
        <f t="shared" si="172"/>
        <v/>
      </c>
    </row>
    <row r="1789" spans="9:15" x14ac:dyDescent="0.55000000000000004">
      <c r="I1789" s="1394">
        <f t="shared" si="173"/>
        <v>0</v>
      </c>
      <c r="J1789" s="1392">
        <f t="shared" si="174"/>
        <v>178.69999999999413</v>
      </c>
      <c r="K1789" s="1391">
        <f>(J1789*h01_MdeMgmt!$F$8)+1+$Q$126</f>
        <v>11.424166666666325</v>
      </c>
      <c r="L1789" s="1395">
        <f t="shared" si="169"/>
        <v>114.24166666666325</v>
      </c>
      <c r="M1789" s="1395">
        <f t="shared" si="170"/>
        <v>114</v>
      </c>
      <c r="N1789" s="1395">
        <f t="shared" si="171"/>
        <v>11.4</v>
      </c>
      <c r="O1789" t="str">
        <f t="shared" si="172"/>
        <v/>
      </c>
    </row>
    <row r="1790" spans="9:15" x14ac:dyDescent="0.55000000000000004">
      <c r="I1790" s="1394">
        <f t="shared" si="173"/>
        <v>0</v>
      </c>
      <c r="J1790" s="1392">
        <f t="shared" si="174"/>
        <v>178.79999999999413</v>
      </c>
      <c r="K1790" s="1391">
        <f>(J1790*h01_MdeMgmt!$F$8)+1+$Q$126</f>
        <v>11.429999999999657</v>
      </c>
      <c r="L1790" s="1395">
        <f t="shared" si="169"/>
        <v>114.29999999999657</v>
      </c>
      <c r="M1790" s="1395">
        <f t="shared" si="170"/>
        <v>114</v>
      </c>
      <c r="N1790" s="1395">
        <f t="shared" si="171"/>
        <v>11.4</v>
      </c>
      <c r="O1790" t="str">
        <f t="shared" si="172"/>
        <v/>
      </c>
    </row>
    <row r="1791" spans="9:15" x14ac:dyDescent="0.55000000000000004">
      <c r="I1791" s="1394">
        <f t="shared" si="173"/>
        <v>0</v>
      </c>
      <c r="J1791" s="1392">
        <f t="shared" si="174"/>
        <v>178.89999999999412</v>
      </c>
      <c r="K1791" s="1391">
        <f>(J1791*h01_MdeMgmt!$F$8)+1+$Q$126</f>
        <v>11.43583333333299</v>
      </c>
      <c r="L1791" s="1395">
        <f t="shared" si="169"/>
        <v>114.35833333332991</v>
      </c>
      <c r="M1791" s="1395">
        <f t="shared" si="170"/>
        <v>114</v>
      </c>
      <c r="N1791" s="1395">
        <f t="shared" si="171"/>
        <v>11.4</v>
      </c>
      <c r="O1791" t="str">
        <f t="shared" si="172"/>
        <v/>
      </c>
    </row>
    <row r="1792" spans="9:15" x14ac:dyDescent="0.55000000000000004">
      <c r="I1792" s="1394">
        <f t="shared" si="173"/>
        <v>0</v>
      </c>
      <c r="J1792" s="1392">
        <f t="shared" si="174"/>
        <v>178.99999999999412</v>
      </c>
      <c r="K1792" s="1391">
        <f>(J1792*h01_MdeMgmt!$F$8)+1+$Q$126</f>
        <v>11.441666666666324</v>
      </c>
      <c r="L1792" s="1395">
        <f t="shared" si="169"/>
        <v>114.41666666666323</v>
      </c>
      <c r="M1792" s="1395">
        <f t="shared" si="170"/>
        <v>114</v>
      </c>
      <c r="N1792" s="1395">
        <f t="shared" si="171"/>
        <v>11.4</v>
      </c>
      <c r="O1792" t="str">
        <f t="shared" si="172"/>
        <v/>
      </c>
    </row>
    <row r="1793" spans="9:15" x14ac:dyDescent="0.55000000000000004">
      <c r="I1793" s="1394">
        <f t="shared" si="173"/>
        <v>0</v>
      </c>
      <c r="J1793" s="1392">
        <f t="shared" si="174"/>
        <v>179.09999999999411</v>
      </c>
      <c r="K1793" s="1391">
        <f>(J1793*h01_MdeMgmt!$F$8)+1+$Q$126</f>
        <v>11.447499999999657</v>
      </c>
      <c r="L1793" s="1395">
        <f t="shared" si="169"/>
        <v>114.47499999999657</v>
      </c>
      <c r="M1793" s="1395">
        <f t="shared" si="170"/>
        <v>114</v>
      </c>
      <c r="N1793" s="1395">
        <f t="shared" si="171"/>
        <v>11.4</v>
      </c>
      <c r="O1793" t="str">
        <f t="shared" si="172"/>
        <v/>
      </c>
    </row>
    <row r="1794" spans="9:15" x14ac:dyDescent="0.55000000000000004">
      <c r="I1794" s="1394">
        <f t="shared" si="173"/>
        <v>0</v>
      </c>
      <c r="J1794" s="1392">
        <f t="shared" si="174"/>
        <v>179.19999999999411</v>
      </c>
      <c r="K1794" s="1391">
        <f>(J1794*h01_MdeMgmt!$F$8)+1+$Q$126</f>
        <v>11.45333333333299</v>
      </c>
      <c r="L1794" s="1395">
        <f t="shared" si="169"/>
        <v>114.53333333332991</v>
      </c>
      <c r="M1794" s="1395">
        <f t="shared" si="170"/>
        <v>114</v>
      </c>
      <c r="N1794" s="1395">
        <f t="shared" si="171"/>
        <v>11.4</v>
      </c>
      <c r="O1794" t="str">
        <f t="shared" si="172"/>
        <v/>
      </c>
    </row>
    <row r="1795" spans="9:15" x14ac:dyDescent="0.55000000000000004">
      <c r="I1795" s="1394">
        <f t="shared" si="173"/>
        <v>0</v>
      </c>
      <c r="J1795" s="1392">
        <f t="shared" si="174"/>
        <v>179.2999999999941</v>
      </c>
      <c r="K1795" s="1391">
        <f>(J1795*h01_MdeMgmt!$F$8)+1+$Q$126</f>
        <v>11.459166666666322</v>
      </c>
      <c r="L1795" s="1395">
        <f t="shared" ref="L1795:L1858" si="175">K1795*10</f>
        <v>114.59166666666322</v>
      </c>
      <c r="M1795" s="1395">
        <f t="shared" ref="M1795:M1858" si="176">INT(L1795)</f>
        <v>114</v>
      </c>
      <c r="N1795" s="1395">
        <f t="shared" ref="N1795:N1858" si="177">M1795/10</f>
        <v>11.4</v>
      </c>
      <c r="O1795" t="str">
        <f t="shared" ref="O1795:O1858" si="178">IF(INT(N1795)=N1795,N1795,"")</f>
        <v/>
      </c>
    </row>
    <row r="1796" spans="9:15" x14ac:dyDescent="0.55000000000000004">
      <c r="I1796" s="1394">
        <f t="shared" ref="I1796:I1859" si="179">INT(H1796)</f>
        <v>0</v>
      </c>
      <c r="J1796" s="1392">
        <f t="shared" si="174"/>
        <v>179.39999999999409</v>
      </c>
      <c r="K1796" s="1391">
        <f>(J1796*h01_MdeMgmt!$F$8)+1+$Q$126</f>
        <v>11.464999999999655</v>
      </c>
      <c r="L1796" s="1395">
        <f t="shared" si="175"/>
        <v>114.64999999999655</v>
      </c>
      <c r="M1796" s="1395">
        <f t="shared" si="176"/>
        <v>114</v>
      </c>
      <c r="N1796" s="1395">
        <f t="shared" si="177"/>
        <v>11.4</v>
      </c>
      <c r="O1796" t="str">
        <f t="shared" si="178"/>
        <v/>
      </c>
    </row>
    <row r="1797" spans="9:15" x14ac:dyDescent="0.55000000000000004">
      <c r="I1797" s="1394">
        <f t="shared" si="179"/>
        <v>0</v>
      </c>
      <c r="J1797" s="1392">
        <f t="shared" si="174"/>
        <v>179.49999999999409</v>
      </c>
      <c r="K1797" s="1391">
        <f>(J1797*h01_MdeMgmt!$F$8)+1+$Q$126</f>
        <v>11.470833333332989</v>
      </c>
      <c r="L1797" s="1395">
        <f t="shared" si="175"/>
        <v>114.70833333332989</v>
      </c>
      <c r="M1797" s="1395">
        <f t="shared" si="176"/>
        <v>114</v>
      </c>
      <c r="N1797" s="1395">
        <f t="shared" si="177"/>
        <v>11.4</v>
      </c>
      <c r="O1797" t="str">
        <f t="shared" si="178"/>
        <v/>
      </c>
    </row>
    <row r="1798" spans="9:15" x14ac:dyDescent="0.55000000000000004">
      <c r="I1798" s="1394">
        <f t="shared" si="179"/>
        <v>0</v>
      </c>
      <c r="J1798" s="1392">
        <f t="shared" si="174"/>
        <v>179.59999999999408</v>
      </c>
      <c r="K1798" s="1391">
        <f>(J1798*h01_MdeMgmt!$F$8)+1+$Q$126</f>
        <v>11.476666666666322</v>
      </c>
      <c r="L1798" s="1395">
        <f t="shared" si="175"/>
        <v>114.76666666666321</v>
      </c>
      <c r="M1798" s="1395">
        <f t="shared" si="176"/>
        <v>114</v>
      </c>
      <c r="N1798" s="1395">
        <f t="shared" si="177"/>
        <v>11.4</v>
      </c>
      <c r="O1798" t="str">
        <f t="shared" si="178"/>
        <v/>
      </c>
    </row>
    <row r="1799" spans="9:15" x14ac:dyDescent="0.55000000000000004">
      <c r="I1799" s="1394">
        <f t="shared" si="179"/>
        <v>0</v>
      </c>
      <c r="J1799" s="1392">
        <f t="shared" si="174"/>
        <v>179.69999999999408</v>
      </c>
      <c r="K1799" s="1391">
        <f>(J1799*h01_MdeMgmt!$F$8)+1+$Q$126</f>
        <v>11.482499999999655</v>
      </c>
      <c r="L1799" s="1395">
        <f t="shared" si="175"/>
        <v>114.82499999999655</v>
      </c>
      <c r="M1799" s="1395">
        <f t="shared" si="176"/>
        <v>114</v>
      </c>
      <c r="N1799" s="1395">
        <f t="shared" si="177"/>
        <v>11.4</v>
      </c>
      <c r="O1799" t="str">
        <f t="shared" si="178"/>
        <v/>
      </c>
    </row>
    <row r="1800" spans="9:15" x14ac:dyDescent="0.55000000000000004">
      <c r="I1800" s="1394">
        <f t="shared" si="179"/>
        <v>0</v>
      </c>
      <c r="J1800" s="1392">
        <f t="shared" si="174"/>
        <v>179.79999999999407</v>
      </c>
      <c r="K1800" s="1391">
        <f>(J1800*h01_MdeMgmt!$F$8)+1+$Q$126</f>
        <v>11.488333333332987</v>
      </c>
      <c r="L1800" s="1395">
        <f t="shared" si="175"/>
        <v>114.88333333332987</v>
      </c>
      <c r="M1800" s="1395">
        <f t="shared" si="176"/>
        <v>114</v>
      </c>
      <c r="N1800" s="1395">
        <f t="shared" si="177"/>
        <v>11.4</v>
      </c>
      <c r="O1800" t="str">
        <f t="shared" si="178"/>
        <v/>
      </c>
    </row>
    <row r="1801" spans="9:15" x14ac:dyDescent="0.55000000000000004">
      <c r="I1801" s="1394">
        <f t="shared" si="179"/>
        <v>0</v>
      </c>
      <c r="J1801" s="1392">
        <f t="shared" si="174"/>
        <v>179.89999999999407</v>
      </c>
      <c r="K1801" s="1391">
        <f>(J1801*h01_MdeMgmt!$F$8)+1+$Q$126</f>
        <v>11.49416666666632</v>
      </c>
      <c r="L1801" s="1395">
        <f t="shared" si="175"/>
        <v>114.9416666666632</v>
      </c>
      <c r="M1801" s="1395">
        <f t="shared" si="176"/>
        <v>114</v>
      </c>
      <c r="N1801" s="1395">
        <f t="shared" si="177"/>
        <v>11.4</v>
      </c>
      <c r="O1801" t="str">
        <f t="shared" si="178"/>
        <v/>
      </c>
    </row>
    <row r="1802" spans="9:15" x14ac:dyDescent="0.55000000000000004">
      <c r="I1802" s="1394">
        <f t="shared" si="179"/>
        <v>0</v>
      </c>
      <c r="J1802" s="1392">
        <f t="shared" si="174"/>
        <v>179.99999999999406</v>
      </c>
      <c r="K1802" s="1391">
        <f>(J1802*h01_MdeMgmt!$F$8)+1+$Q$126</f>
        <v>11.499999999999654</v>
      </c>
      <c r="L1802" s="1395">
        <f t="shared" si="175"/>
        <v>114.99999999999653</v>
      </c>
      <c r="M1802" s="1395">
        <f t="shared" si="176"/>
        <v>114</v>
      </c>
      <c r="N1802" s="1395">
        <f t="shared" si="177"/>
        <v>11.4</v>
      </c>
      <c r="O1802" t="str">
        <f t="shared" si="178"/>
        <v/>
      </c>
    </row>
    <row r="1803" spans="9:15" x14ac:dyDescent="0.55000000000000004">
      <c r="I1803" s="1394">
        <f t="shared" si="179"/>
        <v>0</v>
      </c>
      <c r="J1803" s="1392">
        <f t="shared" si="174"/>
        <v>180.09999999999405</v>
      </c>
      <c r="K1803" s="1391">
        <f>(J1803*h01_MdeMgmt!$F$8)+1+$Q$126</f>
        <v>11.505833333332987</v>
      </c>
      <c r="L1803" s="1395">
        <f t="shared" si="175"/>
        <v>115.05833333332987</v>
      </c>
      <c r="M1803" s="1395">
        <f t="shared" si="176"/>
        <v>115</v>
      </c>
      <c r="N1803" s="1395">
        <f t="shared" si="177"/>
        <v>11.5</v>
      </c>
      <c r="O1803" t="str">
        <f t="shared" si="178"/>
        <v/>
      </c>
    </row>
    <row r="1804" spans="9:15" x14ac:dyDescent="0.55000000000000004">
      <c r="I1804" s="1394">
        <f t="shared" si="179"/>
        <v>0</v>
      </c>
      <c r="J1804" s="1392">
        <f t="shared" si="174"/>
        <v>180.19999999999405</v>
      </c>
      <c r="K1804" s="1391">
        <f>(J1804*h01_MdeMgmt!$F$8)+1+$Q$126</f>
        <v>11.51166666666632</v>
      </c>
      <c r="L1804" s="1395">
        <f t="shared" si="175"/>
        <v>115.11666666666321</v>
      </c>
      <c r="M1804" s="1395">
        <f t="shared" si="176"/>
        <v>115</v>
      </c>
      <c r="N1804" s="1395">
        <f t="shared" si="177"/>
        <v>11.5</v>
      </c>
      <c r="O1804" t="str">
        <f t="shared" si="178"/>
        <v/>
      </c>
    </row>
    <row r="1805" spans="9:15" x14ac:dyDescent="0.55000000000000004">
      <c r="I1805" s="1394">
        <f t="shared" si="179"/>
        <v>0</v>
      </c>
      <c r="J1805" s="1392">
        <f t="shared" si="174"/>
        <v>180.29999999999404</v>
      </c>
      <c r="K1805" s="1391">
        <f>(J1805*h01_MdeMgmt!$F$8)+1+$Q$126</f>
        <v>11.517499999999652</v>
      </c>
      <c r="L1805" s="1395">
        <f t="shared" si="175"/>
        <v>115.17499999999652</v>
      </c>
      <c r="M1805" s="1395">
        <f t="shared" si="176"/>
        <v>115</v>
      </c>
      <c r="N1805" s="1395">
        <f t="shared" si="177"/>
        <v>11.5</v>
      </c>
      <c r="O1805" t="str">
        <f t="shared" si="178"/>
        <v/>
      </c>
    </row>
    <row r="1806" spans="9:15" x14ac:dyDescent="0.55000000000000004">
      <c r="I1806" s="1394">
        <f t="shared" si="179"/>
        <v>0</v>
      </c>
      <c r="J1806" s="1392">
        <f t="shared" si="174"/>
        <v>180.39999999999404</v>
      </c>
      <c r="K1806" s="1391">
        <f>(J1806*h01_MdeMgmt!$F$8)+1+$Q$126</f>
        <v>11.523333333332985</v>
      </c>
      <c r="L1806" s="1395">
        <f t="shared" si="175"/>
        <v>115.23333333332985</v>
      </c>
      <c r="M1806" s="1395">
        <f t="shared" si="176"/>
        <v>115</v>
      </c>
      <c r="N1806" s="1395">
        <f t="shared" si="177"/>
        <v>11.5</v>
      </c>
      <c r="O1806" t="str">
        <f t="shared" si="178"/>
        <v/>
      </c>
    </row>
    <row r="1807" spans="9:15" x14ac:dyDescent="0.55000000000000004">
      <c r="I1807" s="1394">
        <f t="shared" si="179"/>
        <v>0</v>
      </c>
      <c r="J1807" s="1392">
        <f t="shared" si="174"/>
        <v>180.49999999999403</v>
      </c>
      <c r="K1807" s="1391">
        <f>(J1807*h01_MdeMgmt!$F$8)+1+$Q$126</f>
        <v>11.529166666666319</v>
      </c>
      <c r="L1807" s="1395">
        <f t="shared" si="175"/>
        <v>115.29166666666319</v>
      </c>
      <c r="M1807" s="1395">
        <f t="shared" si="176"/>
        <v>115</v>
      </c>
      <c r="N1807" s="1395">
        <f t="shared" si="177"/>
        <v>11.5</v>
      </c>
      <c r="O1807" t="str">
        <f t="shared" si="178"/>
        <v/>
      </c>
    </row>
    <row r="1808" spans="9:15" x14ac:dyDescent="0.55000000000000004">
      <c r="I1808" s="1394">
        <f t="shared" si="179"/>
        <v>0</v>
      </c>
      <c r="J1808" s="1392">
        <f t="shared" si="174"/>
        <v>180.59999999999403</v>
      </c>
      <c r="K1808" s="1391">
        <f>(J1808*h01_MdeMgmt!$F$8)+1+$Q$126</f>
        <v>11.534999999999652</v>
      </c>
      <c r="L1808" s="1395">
        <f t="shared" si="175"/>
        <v>115.34999999999653</v>
      </c>
      <c r="M1808" s="1395">
        <f t="shared" si="176"/>
        <v>115</v>
      </c>
      <c r="N1808" s="1395">
        <f t="shared" si="177"/>
        <v>11.5</v>
      </c>
      <c r="O1808" t="str">
        <f t="shared" si="178"/>
        <v/>
      </c>
    </row>
    <row r="1809" spans="9:15" x14ac:dyDescent="0.55000000000000004">
      <c r="I1809" s="1394">
        <f t="shared" si="179"/>
        <v>0</v>
      </c>
      <c r="J1809" s="1392">
        <f t="shared" si="174"/>
        <v>180.69999999999402</v>
      </c>
      <c r="K1809" s="1391">
        <f>(J1809*h01_MdeMgmt!$F$8)+1+$Q$126</f>
        <v>11.540833333332985</v>
      </c>
      <c r="L1809" s="1395">
        <f t="shared" si="175"/>
        <v>115.40833333332985</v>
      </c>
      <c r="M1809" s="1395">
        <f t="shared" si="176"/>
        <v>115</v>
      </c>
      <c r="N1809" s="1395">
        <f t="shared" si="177"/>
        <v>11.5</v>
      </c>
      <c r="O1809" t="str">
        <f t="shared" si="178"/>
        <v/>
      </c>
    </row>
    <row r="1810" spans="9:15" x14ac:dyDescent="0.55000000000000004">
      <c r="I1810" s="1394">
        <f t="shared" si="179"/>
        <v>0</v>
      </c>
      <c r="J1810" s="1392">
        <f t="shared" si="174"/>
        <v>180.79999999999401</v>
      </c>
      <c r="K1810" s="1391">
        <f>(J1810*h01_MdeMgmt!$F$8)+1+$Q$126</f>
        <v>11.546666666666317</v>
      </c>
      <c r="L1810" s="1395">
        <f t="shared" si="175"/>
        <v>115.46666666666317</v>
      </c>
      <c r="M1810" s="1395">
        <f t="shared" si="176"/>
        <v>115</v>
      </c>
      <c r="N1810" s="1395">
        <f t="shared" si="177"/>
        <v>11.5</v>
      </c>
      <c r="O1810" t="str">
        <f t="shared" si="178"/>
        <v/>
      </c>
    </row>
    <row r="1811" spans="9:15" x14ac:dyDescent="0.55000000000000004">
      <c r="I1811" s="1394">
        <f t="shared" si="179"/>
        <v>0</v>
      </c>
      <c r="J1811" s="1392">
        <f t="shared" si="174"/>
        <v>180.89999999999401</v>
      </c>
      <c r="K1811" s="1391">
        <f>(J1811*h01_MdeMgmt!$F$8)+1+$Q$126</f>
        <v>11.55249999999965</v>
      </c>
      <c r="L1811" s="1395">
        <f t="shared" si="175"/>
        <v>115.52499999999651</v>
      </c>
      <c r="M1811" s="1395">
        <f t="shared" si="176"/>
        <v>115</v>
      </c>
      <c r="N1811" s="1395">
        <f t="shared" si="177"/>
        <v>11.5</v>
      </c>
      <c r="O1811" t="str">
        <f t="shared" si="178"/>
        <v/>
      </c>
    </row>
    <row r="1812" spans="9:15" x14ac:dyDescent="0.55000000000000004">
      <c r="I1812" s="1394">
        <f t="shared" si="179"/>
        <v>0</v>
      </c>
      <c r="J1812" s="1392">
        <f t="shared" si="174"/>
        <v>180.999999999994</v>
      </c>
      <c r="K1812" s="1391">
        <f>(J1812*h01_MdeMgmt!$F$8)+1+$Q$126</f>
        <v>11.558333333332984</v>
      </c>
      <c r="L1812" s="1395">
        <f t="shared" si="175"/>
        <v>115.58333333332983</v>
      </c>
      <c r="M1812" s="1395">
        <f t="shared" si="176"/>
        <v>115</v>
      </c>
      <c r="N1812" s="1395">
        <f t="shared" si="177"/>
        <v>11.5</v>
      </c>
      <c r="O1812" t="str">
        <f t="shared" si="178"/>
        <v/>
      </c>
    </row>
    <row r="1813" spans="9:15" x14ac:dyDescent="0.55000000000000004">
      <c r="I1813" s="1394">
        <f t="shared" si="179"/>
        <v>0</v>
      </c>
      <c r="J1813" s="1392">
        <f t="shared" si="174"/>
        <v>181.099999999994</v>
      </c>
      <c r="K1813" s="1391">
        <f>(J1813*h01_MdeMgmt!$F$8)+1+$Q$126</f>
        <v>11.564166666666317</v>
      </c>
      <c r="L1813" s="1395">
        <f t="shared" si="175"/>
        <v>115.64166666666317</v>
      </c>
      <c r="M1813" s="1395">
        <f t="shared" si="176"/>
        <v>115</v>
      </c>
      <c r="N1813" s="1395">
        <f t="shared" si="177"/>
        <v>11.5</v>
      </c>
      <c r="O1813" t="str">
        <f t="shared" si="178"/>
        <v/>
      </c>
    </row>
    <row r="1814" spans="9:15" x14ac:dyDescent="0.55000000000000004">
      <c r="I1814" s="1394">
        <f t="shared" si="179"/>
        <v>0</v>
      </c>
      <c r="J1814" s="1392">
        <f t="shared" si="174"/>
        <v>181.19999999999399</v>
      </c>
      <c r="K1814" s="1391">
        <f>(J1814*h01_MdeMgmt!$F$8)+1+$Q$126</f>
        <v>11.56999999999965</v>
      </c>
      <c r="L1814" s="1395">
        <f t="shared" si="175"/>
        <v>115.69999999999651</v>
      </c>
      <c r="M1814" s="1395">
        <f t="shared" si="176"/>
        <v>115</v>
      </c>
      <c r="N1814" s="1395">
        <f t="shared" si="177"/>
        <v>11.5</v>
      </c>
      <c r="O1814" t="str">
        <f t="shared" si="178"/>
        <v/>
      </c>
    </row>
    <row r="1815" spans="9:15" x14ac:dyDescent="0.55000000000000004">
      <c r="I1815" s="1394">
        <f t="shared" si="179"/>
        <v>0</v>
      </c>
      <c r="J1815" s="1392">
        <f t="shared" si="174"/>
        <v>181.29999999999399</v>
      </c>
      <c r="K1815" s="1391">
        <f>(J1815*h01_MdeMgmt!$F$8)+1+$Q$126</f>
        <v>11.575833333332982</v>
      </c>
      <c r="L1815" s="1395">
        <f t="shared" si="175"/>
        <v>115.75833333332982</v>
      </c>
      <c r="M1815" s="1395">
        <f t="shared" si="176"/>
        <v>115</v>
      </c>
      <c r="N1815" s="1395">
        <f t="shared" si="177"/>
        <v>11.5</v>
      </c>
      <c r="O1815" t="str">
        <f t="shared" si="178"/>
        <v/>
      </c>
    </row>
    <row r="1816" spans="9:15" x14ac:dyDescent="0.55000000000000004">
      <c r="I1816" s="1394">
        <f t="shared" si="179"/>
        <v>0</v>
      </c>
      <c r="J1816" s="1392">
        <f t="shared" si="174"/>
        <v>181.39999999999398</v>
      </c>
      <c r="K1816" s="1391">
        <f>(J1816*h01_MdeMgmt!$F$8)+1+$Q$126</f>
        <v>11.581666666666315</v>
      </c>
      <c r="L1816" s="1395">
        <f t="shared" si="175"/>
        <v>115.81666666666315</v>
      </c>
      <c r="M1816" s="1395">
        <f t="shared" si="176"/>
        <v>115</v>
      </c>
      <c r="N1816" s="1395">
        <f t="shared" si="177"/>
        <v>11.5</v>
      </c>
      <c r="O1816" t="str">
        <f t="shared" si="178"/>
        <v/>
      </c>
    </row>
    <row r="1817" spans="9:15" x14ac:dyDescent="0.55000000000000004">
      <c r="I1817" s="1394">
        <f t="shared" si="179"/>
        <v>0</v>
      </c>
      <c r="J1817" s="1392">
        <f t="shared" si="174"/>
        <v>181.49999999999397</v>
      </c>
      <c r="K1817" s="1391">
        <f>(J1817*h01_MdeMgmt!$F$8)+1+$Q$126</f>
        <v>11.587499999999649</v>
      </c>
      <c r="L1817" s="1395">
        <f t="shared" si="175"/>
        <v>115.87499999999649</v>
      </c>
      <c r="M1817" s="1395">
        <f t="shared" si="176"/>
        <v>115</v>
      </c>
      <c r="N1817" s="1395">
        <f t="shared" si="177"/>
        <v>11.5</v>
      </c>
      <c r="O1817" t="str">
        <f t="shared" si="178"/>
        <v/>
      </c>
    </row>
    <row r="1818" spans="9:15" x14ac:dyDescent="0.55000000000000004">
      <c r="I1818" s="1394">
        <f t="shared" si="179"/>
        <v>0</v>
      </c>
      <c r="J1818" s="1392">
        <f t="shared" si="174"/>
        <v>181.59999999999397</v>
      </c>
      <c r="K1818" s="1391">
        <f>(J1818*h01_MdeMgmt!$F$8)+1+$Q$126</f>
        <v>11.593333333332982</v>
      </c>
      <c r="L1818" s="1395">
        <f t="shared" si="175"/>
        <v>115.93333333332981</v>
      </c>
      <c r="M1818" s="1395">
        <f t="shared" si="176"/>
        <v>115</v>
      </c>
      <c r="N1818" s="1395">
        <f t="shared" si="177"/>
        <v>11.5</v>
      </c>
      <c r="O1818" t="str">
        <f t="shared" si="178"/>
        <v/>
      </c>
    </row>
    <row r="1819" spans="9:15" x14ac:dyDescent="0.55000000000000004">
      <c r="I1819" s="1394">
        <f t="shared" si="179"/>
        <v>0</v>
      </c>
      <c r="J1819" s="1392">
        <f t="shared" si="174"/>
        <v>181.69999999999396</v>
      </c>
      <c r="K1819" s="1391">
        <f>(J1819*h01_MdeMgmt!$F$8)+1+$Q$126</f>
        <v>11.599166666666315</v>
      </c>
      <c r="L1819" s="1395">
        <f t="shared" si="175"/>
        <v>115.99166666666315</v>
      </c>
      <c r="M1819" s="1395">
        <f t="shared" si="176"/>
        <v>115</v>
      </c>
      <c r="N1819" s="1395">
        <f t="shared" si="177"/>
        <v>11.5</v>
      </c>
      <c r="O1819" t="str">
        <f t="shared" si="178"/>
        <v/>
      </c>
    </row>
    <row r="1820" spans="9:15" x14ac:dyDescent="0.55000000000000004">
      <c r="I1820" s="1394">
        <f t="shared" si="179"/>
        <v>0</v>
      </c>
      <c r="J1820" s="1392">
        <f t="shared" si="174"/>
        <v>181.79999999999396</v>
      </c>
      <c r="K1820" s="1391">
        <f>(J1820*h01_MdeMgmt!$F$8)+1+$Q$126</f>
        <v>11.604999999999647</v>
      </c>
      <c r="L1820" s="1395">
        <f t="shared" si="175"/>
        <v>116.04999999999647</v>
      </c>
      <c r="M1820" s="1395">
        <f t="shared" si="176"/>
        <v>116</v>
      </c>
      <c r="N1820" s="1395">
        <f t="shared" si="177"/>
        <v>11.6</v>
      </c>
      <c r="O1820" t="str">
        <f t="shared" si="178"/>
        <v/>
      </c>
    </row>
    <row r="1821" spans="9:15" x14ac:dyDescent="0.55000000000000004">
      <c r="I1821" s="1394">
        <f t="shared" si="179"/>
        <v>0</v>
      </c>
      <c r="J1821" s="1392">
        <f t="shared" si="174"/>
        <v>181.89999999999395</v>
      </c>
      <c r="K1821" s="1391">
        <f>(J1821*h01_MdeMgmt!$F$8)+1+$Q$126</f>
        <v>11.61083333333298</v>
      </c>
      <c r="L1821" s="1395">
        <f t="shared" si="175"/>
        <v>116.1083333333298</v>
      </c>
      <c r="M1821" s="1395">
        <f t="shared" si="176"/>
        <v>116</v>
      </c>
      <c r="N1821" s="1395">
        <f t="shared" si="177"/>
        <v>11.6</v>
      </c>
      <c r="O1821" t="str">
        <f t="shared" si="178"/>
        <v/>
      </c>
    </row>
    <row r="1822" spans="9:15" x14ac:dyDescent="0.55000000000000004">
      <c r="I1822" s="1394">
        <f t="shared" si="179"/>
        <v>0</v>
      </c>
      <c r="J1822" s="1392">
        <f t="shared" si="174"/>
        <v>181.99999999999395</v>
      </c>
      <c r="K1822" s="1391">
        <f>(J1822*h01_MdeMgmt!$F$8)+1+$Q$126</f>
        <v>11.616666666666314</v>
      </c>
      <c r="L1822" s="1395">
        <f t="shared" si="175"/>
        <v>116.16666666666313</v>
      </c>
      <c r="M1822" s="1395">
        <f t="shared" si="176"/>
        <v>116</v>
      </c>
      <c r="N1822" s="1395">
        <f t="shared" si="177"/>
        <v>11.6</v>
      </c>
      <c r="O1822" t="str">
        <f t="shared" si="178"/>
        <v/>
      </c>
    </row>
    <row r="1823" spans="9:15" x14ac:dyDescent="0.55000000000000004">
      <c r="I1823" s="1394">
        <f t="shared" si="179"/>
        <v>0</v>
      </c>
      <c r="J1823" s="1392">
        <f t="shared" si="174"/>
        <v>182.09999999999394</v>
      </c>
      <c r="K1823" s="1391">
        <f>(J1823*h01_MdeMgmt!$F$8)+1+$Q$126</f>
        <v>11.622499999999647</v>
      </c>
      <c r="L1823" s="1395">
        <f t="shared" si="175"/>
        <v>116.22499999999647</v>
      </c>
      <c r="M1823" s="1395">
        <f t="shared" si="176"/>
        <v>116</v>
      </c>
      <c r="N1823" s="1395">
        <f t="shared" si="177"/>
        <v>11.6</v>
      </c>
      <c r="O1823" t="str">
        <f t="shared" si="178"/>
        <v/>
      </c>
    </row>
    <row r="1824" spans="9:15" x14ac:dyDescent="0.55000000000000004">
      <c r="I1824" s="1394">
        <f t="shared" si="179"/>
        <v>0</v>
      </c>
      <c r="J1824" s="1392">
        <f t="shared" si="174"/>
        <v>182.19999999999393</v>
      </c>
      <c r="K1824" s="1391">
        <f>(J1824*h01_MdeMgmt!$F$8)+1+$Q$126</f>
        <v>11.62833333333298</v>
      </c>
      <c r="L1824" s="1395">
        <f t="shared" si="175"/>
        <v>116.28333333332981</v>
      </c>
      <c r="M1824" s="1395">
        <f t="shared" si="176"/>
        <v>116</v>
      </c>
      <c r="N1824" s="1395">
        <f t="shared" si="177"/>
        <v>11.6</v>
      </c>
      <c r="O1824" t="str">
        <f t="shared" si="178"/>
        <v/>
      </c>
    </row>
    <row r="1825" spans="9:15" x14ac:dyDescent="0.55000000000000004">
      <c r="I1825" s="1394">
        <f t="shared" si="179"/>
        <v>0</v>
      </c>
      <c r="J1825" s="1392">
        <f t="shared" si="174"/>
        <v>182.29999999999393</v>
      </c>
      <c r="K1825" s="1391">
        <f>(J1825*h01_MdeMgmt!$F$8)+1+$Q$126</f>
        <v>11.634166666666312</v>
      </c>
      <c r="L1825" s="1395">
        <f t="shared" si="175"/>
        <v>116.34166666666312</v>
      </c>
      <c r="M1825" s="1395">
        <f t="shared" si="176"/>
        <v>116</v>
      </c>
      <c r="N1825" s="1395">
        <f t="shared" si="177"/>
        <v>11.6</v>
      </c>
      <c r="O1825" t="str">
        <f t="shared" si="178"/>
        <v/>
      </c>
    </row>
    <row r="1826" spans="9:15" x14ac:dyDescent="0.55000000000000004">
      <c r="I1826" s="1394">
        <f t="shared" si="179"/>
        <v>0</v>
      </c>
      <c r="J1826" s="1392">
        <f t="shared" si="174"/>
        <v>182.39999999999392</v>
      </c>
      <c r="K1826" s="1391">
        <f>(J1826*h01_MdeMgmt!$F$8)+1+$Q$126</f>
        <v>11.639999999999645</v>
      </c>
      <c r="L1826" s="1395">
        <f t="shared" si="175"/>
        <v>116.39999999999645</v>
      </c>
      <c r="M1826" s="1395">
        <f t="shared" si="176"/>
        <v>116</v>
      </c>
      <c r="N1826" s="1395">
        <f t="shared" si="177"/>
        <v>11.6</v>
      </c>
      <c r="O1826" t="str">
        <f t="shared" si="178"/>
        <v/>
      </c>
    </row>
    <row r="1827" spans="9:15" x14ac:dyDescent="0.55000000000000004">
      <c r="I1827" s="1394">
        <f t="shared" si="179"/>
        <v>0</v>
      </c>
      <c r="J1827" s="1392">
        <f t="shared" si="174"/>
        <v>182.49999999999392</v>
      </c>
      <c r="K1827" s="1391">
        <f>(J1827*h01_MdeMgmt!$F$8)+1+$Q$126</f>
        <v>11.645833333332979</v>
      </c>
      <c r="L1827" s="1395">
        <f t="shared" si="175"/>
        <v>116.45833333332979</v>
      </c>
      <c r="M1827" s="1395">
        <f t="shared" si="176"/>
        <v>116</v>
      </c>
      <c r="N1827" s="1395">
        <f t="shared" si="177"/>
        <v>11.6</v>
      </c>
      <c r="O1827" t="str">
        <f t="shared" si="178"/>
        <v/>
      </c>
    </row>
    <row r="1828" spans="9:15" x14ac:dyDescent="0.55000000000000004">
      <c r="I1828" s="1394">
        <f t="shared" si="179"/>
        <v>0</v>
      </c>
      <c r="J1828" s="1392">
        <f t="shared" si="174"/>
        <v>182.59999999999391</v>
      </c>
      <c r="K1828" s="1391">
        <f>(J1828*h01_MdeMgmt!$F$8)+1+$Q$126</f>
        <v>11.651666666666312</v>
      </c>
      <c r="L1828" s="1395">
        <f t="shared" si="175"/>
        <v>116.51666666666313</v>
      </c>
      <c r="M1828" s="1395">
        <f t="shared" si="176"/>
        <v>116</v>
      </c>
      <c r="N1828" s="1395">
        <f t="shared" si="177"/>
        <v>11.6</v>
      </c>
      <c r="O1828" t="str">
        <f t="shared" si="178"/>
        <v/>
      </c>
    </row>
    <row r="1829" spans="9:15" x14ac:dyDescent="0.55000000000000004">
      <c r="I1829" s="1394">
        <f t="shared" si="179"/>
        <v>0</v>
      </c>
      <c r="J1829" s="1392">
        <f t="shared" si="174"/>
        <v>182.69999999999391</v>
      </c>
      <c r="K1829" s="1391">
        <f>(J1829*h01_MdeMgmt!$F$8)+1+$Q$126</f>
        <v>11.657499999999645</v>
      </c>
      <c r="L1829" s="1395">
        <f t="shared" si="175"/>
        <v>116.57499999999645</v>
      </c>
      <c r="M1829" s="1395">
        <f t="shared" si="176"/>
        <v>116</v>
      </c>
      <c r="N1829" s="1395">
        <f t="shared" si="177"/>
        <v>11.6</v>
      </c>
      <c r="O1829" t="str">
        <f t="shared" si="178"/>
        <v/>
      </c>
    </row>
    <row r="1830" spans="9:15" x14ac:dyDescent="0.55000000000000004">
      <c r="I1830" s="1394">
        <f t="shared" si="179"/>
        <v>0</v>
      </c>
      <c r="J1830" s="1392">
        <f t="shared" si="174"/>
        <v>182.7999999999939</v>
      </c>
      <c r="K1830" s="1391">
        <f>(J1830*h01_MdeMgmt!$F$8)+1+$Q$126</f>
        <v>11.663333333332977</v>
      </c>
      <c r="L1830" s="1395">
        <f t="shared" si="175"/>
        <v>116.63333333332977</v>
      </c>
      <c r="M1830" s="1395">
        <f t="shared" si="176"/>
        <v>116</v>
      </c>
      <c r="N1830" s="1395">
        <f t="shared" si="177"/>
        <v>11.6</v>
      </c>
      <c r="O1830" t="str">
        <f t="shared" si="178"/>
        <v/>
      </c>
    </row>
    <row r="1831" spans="9:15" x14ac:dyDescent="0.55000000000000004">
      <c r="I1831" s="1394">
        <f t="shared" si="179"/>
        <v>0</v>
      </c>
      <c r="J1831" s="1392">
        <f t="shared" si="174"/>
        <v>182.8999999999939</v>
      </c>
      <c r="K1831" s="1391">
        <f>(J1831*h01_MdeMgmt!$F$8)+1+$Q$126</f>
        <v>11.66916666666631</v>
      </c>
      <c r="L1831" s="1395">
        <f t="shared" si="175"/>
        <v>116.69166666666311</v>
      </c>
      <c r="M1831" s="1395">
        <f t="shared" si="176"/>
        <v>116</v>
      </c>
      <c r="N1831" s="1395">
        <f t="shared" si="177"/>
        <v>11.6</v>
      </c>
      <c r="O1831" t="str">
        <f t="shared" si="178"/>
        <v/>
      </c>
    </row>
    <row r="1832" spans="9:15" x14ac:dyDescent="0.55000000000000004">
      <c r="I1832" s="1394">
        <f t="shared" si="179"/>
        <v>0</v>
      </c>
      <c r="J1832" s="1392">
        <f t="shared" si="174"/>
        <v>182.99999999999389</v>
      </c>
      <c r="K1832" s="1391">
        <f>(J1832*h01_MdeMgmt!$F$8)+1+$Q$126</f>
        <v>11.674999999999644</v>
      </c>
      <c r="L1832" s="1395">
        <f t="shared" si="175"/>
        <v>116.74999999999643</v>
      </c>
      <c r="M1832" s="1395">
        <f t="shared" si="176"/>
        <v>116</v>
      </c>
      <c r="N1832" s="1395">
        <f t="shared" si="177"/>
        <v>11.6</v>
      </c>
      <c r="O1832" t="str">
        <f t="shared" si="178"/>
        <v/>
      </c>
    </row>
    <row r="1833" spans="9:15" x14ac:dyDescent="0.55000000000000004">
      <c r="I1833" s="1394">
        <f t="shared" si="179"/>
        <v>0</v>
      </c>
      <c r="J1833" s="1392">
        <f t="shared" si="174"/>
        <v>183.09999999999388</v>
      </c>
      <c r="K1833" s="1391">
        <f>(J1833*h01_MdeMgmt!$F$8)+1+$Q$126</f>
        <v>11.680833333332977</v>
      </c>
      <c r="L1833" s="1395">
        <f t="shared" si="175"/>
        <v>116.80833333332977</v>
      </c>
      <c r="M1833" s="1395">
        <f t="shared" si="176"/>
        <v>116</v>
      </c>
      <c r="N1833" s="1395">
        <f t="shared" si="177"/>
        <v>11.6</v>
      </c>
      <c r="O1833" t="str">
        <f t="shared" si="178"/>
        <v/>
      </c>
    </row>
    <row r="1834" spans="9:15" x14ac:dyDescent="0.55000000000000004">
      <c r="I1834" s="1394">
        <f t="shared" si="179"/>
        <v>0</v>
      </c>
      <c r="J1834" s="1392">
        <f t="shared" si="174"/>
        <v>183.19999999999388</v>
      </c>
      <c r="K1834" s="1391">
        <f>(J1834*h01_MdeMgmt!$F$8)+1+$Q$126</f>
        <v>11.68666666666631</v>
      </c>
      <c r="L1834" s="1395">
        <f t="shared" si="175"/>
        <v>116.86666666666311</v>
      </c>
      <c r="M1834" s="1395">
        <f t="shared" si="176"/>
        <v>116</v>
      </c>
      <c r="N1834" s="1395">
        <f t="shared" si="177"/>
        <v>11.6</v>
      </c>
      <c r="O1834" t="str">
        <f t="shared" si="178"/>
        <v/>
      </c>
    </row>
    <row r="1835" spans="9:15" x14ac:dyDescent="0.55000000000000004">
      <c r="I1835" s="1394">
        <f t="shared" si="179"/>
        <v>0</v>
      </c>
      <c r="J1835" s="1392">
        <f t="shared" si="174"/>
        <v>183.29999999999387</v>
      </c>
      <c r="K1835" s="1391">
        <f>(J1835*h01_MdeMgmt!$F$8)+1+$Q$126</f>
        <v>11.692499999999642</v>
      </c>
      <c r="L1835" s="1395">
        <f t="shared" si="175"/>
        <v>116.92499999999642</v>
      </c>
      <c r="M1835" s="1395">
        <f t="shared" si="176"/>
        <v>116</v>
      </c>
      <c r="N1835" s="1395">
        <f t="shared" si="177"/>
        <v>11.6</v>
      </c>
      <c r="O1835" t="str">
        <f t="shared" si="178"/>
        <v/>
      </c>
    </row>
    <row r="1836" spans="9:15" x14ac:dyDescent="0.55000000000000004">
      <c r="I1836" s="1394">
        <f t="shared" si="179"/>
        <v>0</v>
      </c>
      <c r="J1836" s="1392">
        <f t="shared" si="174"/>
        <v>183.39999999999387</v>
      </c>
      <c r="K1836" s="1391">
        <f>(J1836*h01_MdeMgmt!$F$8)+1+$Q$126</f>
        <v>11.698333333332975</v>
      </c>
      <c r="L1836" s="1395">
        <f t="shared" si="175"/>
        <v>116.98333333332975</v>
      </c>
      <c r="M1836" s="1395">
        <f t="shared" si="176"/>
        <v>116</v>
      </c>
      <c r="N1836" s="1395">
        <f t="shared" si="177"/>
        <v>11.6</v>
      </c>
      <c r="O1836" t="str">
        <f t="shared" si="178"/>
        <v/>
      </c>
    </row>
    <row r="1837" spans="9:15" x14ac:dyDescent="0.55000000000000004">
      <c r="I1837" s="1394">
        <f t="shared" si="179"/>
        <v>0</v>
      </c>
      <c r="J1837" s="1392">
        <f t="shared" si="174"/>
        <v>183.49999999999386</v>
      </c>
      <c r="K1837" s="1391">
        <f>(J1837*h01_MdeMgmt!$F$8)+1+$Q$126</f>
        <v>11.704166666666309</v>
      </c>
      <c r="L1837" s="1395">
        <f t="shared" si="175"/>
        <v>117.04166666666309</v>
      </c>
      <c r="M1837" s="1395">
        <f t="shared" si="176"/>
        <v>117</v>
      </c>
      <c r="N1837" s="1395">
        <f t="shared" si="177"/>
        <v>11.7</v>
      </c>
      <c r="O1837" t="str">
        <f t="shared" si="178"/>
        <v/>
      </c>
    </row>
    <row r="1838" spans="9:15" x14ac:dyDescent="0.55000000000000004">
      <c r="I1838" s="1394">
        <f t="shared" si="179"/>
        <v>0</v>
      </c>
      <c r="J1838" s="1392">
        <f t="shared" si="174"/>
        <v>183.59999999999386</v>
      </c>
      <c r="K1838" s="1391">
        <f>(J1838*h01_MdeMgmt!$F$8)+1+$Q$126</f>
        <v>11.709999999999642</v>
      </c>
      <c r="L1838" s="1395">
        <f t="shared" si="175"/>
        <v>117.09999999999641</v>
      </c>
      <c r="M1838" s="1395">
        <f t="shared" si="176"/>
        <v>117</v>
      </c>
      <c r="N1838" s="1395">
        <f t="shared" si="177"/>
        <v>11.7</v>
      </c>
      <c r="O1838" t="str">
        <f t="shared" si="178"/>
        <v/>
      </c>
    </row>
    <row r="1839" spans="9:15" x14ac:dyDescent="0.55000000000000004">
      <c r="I1839" s="1394">
        <f t="shared" si="179"/>
        <v>0</v>
      </c>
      <c r="J1839" s="1392">
        <f t="shared" si="174"/>
        <v>183.69999999999385</v>
      </c>
      <c r="K1839" s="1391">
        <f>(J1839*h01_MdeMgmt!$F$8)+1+$Q$126</f>
        <v>11.715833333332975</v>
      </c>
      <c r="L1839" s="1395">
        <f t="shared" si="175"/>
        <v>117.15833333332975</v>
      </c>
      <c r="M1839" s="1395">
        <f t="shared" si="176"/>
        <v>117</v>
      </c>
      <c r="N1839" s="1395">
        <f t="shared" si="177"/>
        <v>11.7</v>
      </c>
      <c r="O1839" t="str">
        <f t="shared" si="178"/>
        <v/>
      </c>
    </row>
    <row r="1840" spans="9:15" x14ac:dyDescent="0.55000000000000004">
      <c r="I1840" s="1394">
        <f t="shared" si="179"/>
        <v>0</v>
      </c>
      <c r="J1840" s="1392">
        <f t="shared" si="174"/>
        <v>183.79999999999384</v>
      </c>
      <c r="K1840" s="1391">
        <f>(J1840*h01_MdeMgmt!$F$8)+1+$Q$126</f>
        <v>11.721666666666307</v>
      </c>
      <c r="L1840" s="1395">
        <f t="shared" si="175"/>
        <v>117.21666666666307</v>
      </c>
      <c r="M1840" s="1395">
        <f t="shared" si="176"/>
        <v>117</v>
      </c>
      <c r="N1840" s="1395">
        <f t="shared" si="177"/>
        <v>11.7</v>
      </c>
      <c r="O1840" t="str">
        <f t="shared" si="178"/>
        <v/>
      </c>
    </row>
    <row r="1841" spans="9:15" x14ac:dyDescent="0.55000000000000004">
      <c r="I1841" s="1394">
        <f t="shared" si="179"/>
        <v>0</v>
      </c>
      <c r="J1841" s="1392">
        <f t="shared" si="174"/>
        <v>183.89999999999384</v>
      </c>
      <c r="K1841" s="1391">
        <f>(J1841*h01_MdeMgmt!$F$8)+1+$Q$126</f>
        <v>11.72749999999964</v>
      </c>
      <c r="L1841" s="1395">
        <f t="shared" si="175"/>
        <v>117.2749999999964</v>
      </c>
      <c r="M1841" s="1395">
        <f t="shared" si="176"/>
        <v>117</v>
      </c>
      <c r="N1841" s="1395">
        <f t="shared" si="177"/>
        <v>11.7</v>
      </c>
      <c r="O1841" t="str">
        <f t="shared" si="178"/>
        <v/>
      </c>
    </row>
    <row r="1842" spans="9:15" x14ac:dyDescent="0.55000000000000004">
      <c r="I1842" s="1394">
        <f t="shared" si="179"/>
        <v>0</v>
      </c>
      <c r="J1842" s="1392">
        <f t="shared" si="174"/>
        <v>183.99999999999383</v>
      </c>
      <c r="K1842" s="1391">
        <f>(J1842*h01_MdeMgmt!$F$8)+1+$Q$126</f>
        <v>11.733333333332974</v>
      </c>
      <c r="L1842" s="1395">
        <f t="shared" si="175"/>
        <v>117.33333333332973</v>
      </c>
      <c r="M1842" s="1395">
        <f t="shared" si="176"/>
        <v>117</v>
      </c>
      <c r="N1842" s="1395">
        <f t="shared" si="177"/>
        <v>11.7</v>
      </c>
      <c r="O1842" t="str">
        <f t="shared" si="178"/>
        <v/>
      </c>
    </row>
    <row r="1843" spans="9:15" x14ac:dyDescent="0.55000000000000004">
      <c r="I1843" s="1394">
        <f t="shared" si="179"/>
        <v>0</v>
      </c>
      <c r="J1843" s="1392">
        <f t="shared" si="174"/>
        <v>184.09999999999383</v>
      </c>
      <c r="K1843" s="1391">
        <f>(J1843*h01_MdeMgmt!$F$8)+1+$Q$126</f>
        <v>11.739166666666307</v>
      </c>
      <c r="L1843" s="1395">
        <f t="shared" si="175"/>
        <v>117.39166666666307</v>
      </c>
      <c r="M1843" s="1395">
        <f t="shared" si="176"/>
        <v>117</v>
      </c>
      <c r="N1843" s="1395">
        <f t="shared" si="177"/>
        <v>11.7</v>
      </c>
      <c r="O1843" t="str">
        <f t="shared" si="178"/>
        <v/>
      </c>
    </row>
    <row r="1844" spans="9:15" x14ac:dyDescent="0.55000000000000004">
      <c r="I1844" s="1394">
        <f t="shared" si="179"/>
        <v>0</v>
      </c>
      <c r="J1844" s="1392">
        <f t="shared" si="174"/>
        <v>184.19999999999382</v>
      </c>
      <c r="K1844" s="1391">
        <f>(J1844*h01_MdeMgmt!$F$8)+1+$Q$126</f>
        <v>11.74499999999964</v>
      </c>
      <c r="L1844" s="1395">
        <f t="shared" si="175"/>
        <v>117.44999999999641</v>
      </c>
      <c r="M1844" s="1395">
        <f t="shared" si="176"/>
        <v>117</v>
      </c>
      <c r="N1844" s="1395">
        <f t="shared" si="177"/>
        <v>11.7</v>
      </c>
      <c r="O1844" t="str">
        <f t="shared" si="178"/>
        <v/>
      </c>
    </row>
    <row r="1845" spans="9:15" x14ac:dyDescent="0.55000000000000004">
      <c r="I1845" s="1394">
        <f t="shared" si="179"/>
        <v>0</v>
      </c>
      <c r="J1845" s="1392">
        <f t="shared" si="174"/>
        <v>184.29999999999382</v>
      </c>
      <c r="K1845" s="1391">
        <f>(J1845*h01_MdeMgmt!$F$8)+1+$Q$126</f>
        <v>11.750833333332972</v>
      </c>
      <c r="L1845" s="1395">
        <f t="shared" si="175"/>
        <v>117.50833333332972</v>
      </c>
      <c r="M1845" s="1395">
        <f t="shared" si="176"/>
        <v>117</v>
      </c>
      <c r="N1845" s="1395">
        <f t="shared" si="177"/>
        <v>11.7</v>
      </c>
      <c r="O1845" t="str">
        <f t="shared" si="178"/>
        <v/>
      </c>
    </row>
    <row r="1846" spans="9:15" x14ac:dyDescent="0.55000000000000004">
      <c r="I1846" s="1394">
        <f t="shared" si="179"/>
        <v>0</v>
      </c>
      <c r="J1846" s="1392">
        <f t="shared" ref="J1846:J1909" si="180">J1845+$J$3</f>
        <v>184.39999999999381</v>
      </c>
      <c r="K1846" s="1391">
        <f>(J1846*h01_MdeMgmt!$F$8)+1+$Q$126</f>
        <v>11.756666666666305</v>
      </c>
      <c r="L1846" s="1395">
        <f t="shared" si="175"/>
        <v>117.56666666666305</v>
      </c>
      <c r="M1846" s="1395">
        <f t="shared" si="176"/>
        <v>117</v>
      </c>
      <c r="N1846" s="1395">
        <f t="shared" si="177"/>
        <v>11.7</v>
      </c>
      <c r="O1846" t="str">
        <f t="shared" si="178"/>
        <v/>
      </c>
    </row>
    <row r="1847" spans="9:15" x14ac:dyDescent="0.55000000000000004">
      <c r="I1847" s="1394">
        <f t="shared" si="179"/>
        <v>0</v>
      </c>
      <c r="J1847" s="1392">
        <f t="shared" si="180"/>
        <v>184.4999999999938</v>
      </c>
      <c r="K1847" s="1391">
        <f>(J1847*h01_MdeMgmt!$F$8)+1+$Q$126</f>
        <v>11.762499999999639</v>
      </c>
      <c r="L1847" s="1395">
        <f t="shared" si="175"/>
        <v>117.62499999999639</v>
      </c>
      <c r="M1847" s="1395">
        <f t="shared" si="176"/>
        <v>117</v>
      </c>
      <c r="N1847" s="1395">
        <f t="shared" si="177"/>
        <v>11.7</v>
      </c>
      <c r="O1847" t="str">
        <f t="shared" si="178"/>
        <v/>
      </c>
    </row>
    <row r="1848" spans="9:15" x14ac:dyDescent="0.55000000000000004">
      <c r="I1848" s="1394">
        <f t="shared" si="179"/>
        <v>0</v>
      </c>
      <c r="J1848" s="1392">
        <f t="shared" si="180"/>
        <v>184.5999999999938</v>
      </c>
      <c r="K1848" s="1391">
        <f>(J1848*h01_MdeMgmt!$F$8)+1+$Q$126</f>
        <v>11.768333333332972</v>
      </c>
      <c r="L1848" s="1395">
        <f t="shared" si="175"/>
        <v>117.68333333332973</v>
      </c>
      <c r="M1848" s="1395">
        <f t="shared" si="176"/>
        <v>117</v>
      </c>
      <c r="N1848" s="1395">
        <f t="shared" si="177"/>
        <v>11.7</v>
      </c>
      <c r="O1848" t="str">
        <f t="shared" si="178"/>
        <v/>
      </c>
    </row>
    <row r="1849" spans="9:15" x14ac:dyDescent="0.55000000000000004">
      <c r="I1849" s="1394">
        <f t="shared" si="179"/>
        <v>0</v>
      </c>
      <c r="J1849" s="1392">
        <f t="shared" si="180"/>
        <v>184.69999999999379</v>
      </c>
      <c r="K1849" s="1391">
        <f>(J1849*h01_MdeMgmt!$F$8)+1+$Q$126</f>
        <v>11.774166666666305</v>
      </c>
      <c r="L1849" s="1395">
        <f t="shared" si="175"/>
        <v>117.74166666666305</v>
      </c>
      <c r="M1849" s="1395">
        <f t="shared" si="176"/>
        <v>117</v>
      </c>
      <c r="N1849" s="1395">
        <f t="shared" si="177"/>
        <v>11.7</v>
      </c>
      <c r="O1849" t="str">
        <f t="shared" si="178"/>
        <v/>
      </c>
    </row>
    <row r="1850" spans="9:15" x14ac:dyDescent="0.55000000000000004">
      <c r="I1850" s="1394">
        <f t="shared" si="179"/>
        <v>0</v>
      </c>
      <c r="J1850" s="1392">
        <f t="shared" si="180"/>
        <v>184.79999999999379</v>
      </c>
      <c r="K1850" s="1391">
        <f>(J1850*h01_MdeMgmt!$F$8)+1+$Q$126</f>
        <v>11.779999999999637</v>
      </c>
      <c r="L1850" s="1395">
        <f t="shared" si="175"/>
        <v>117.79999999999637</v>
      </c>
      <c r="M1850" s="1395">
        <f t="shared" si="176"/>
        <v>117</v>
      </c>
      <c r="N1850" s="1395">
        <f t="shared" si="177"/>
        <v>11.7</v>
      </c>
      <c r="O1850" t="str">
        <f t="shared" si="178"/>
        <v/>
      </c>
    </row>
    <row r="1851" spans="9:15" x14ac:dyDescent="0.55000000000000004">
      <c r="I1851" s="1394">
        <f t="shared" si="179"/>
        <v>0</v>
      </c>
      <c r="J1851" s="1392">
        <f t="shared" si="180"/>
        <v>184.89999999999378</v>
      </c>
      <c r="K1851" s="1391">
        <f>(J1851*h01_MdeMgmt!$F$8)+1+$Q$126</f>
        <v>11.78583333333297</v>
      </c>
      <c r="L1851" s="1395">
        <f t="shared" si="175"/>
        <v>117.85833333332971</v>
      </c>
      <c r="M1851" s="1395">
        <f t="shared" si="176"/>
        <v>117</v>
      </c>
      <c r="N1851" s="1395">
        <f t="shared" si="177"/>
        <v>11.7</v>
      </c>
      <c r="O1851" t="str">
        <f t="shared" si="178"/>
        <v/>
      </c>
    </row>
    <row r="1852" spans="9:15" x14ac:dyDescent="0.55000000000000004">
      <c r="I1852" s="1394">
        <f t="shared" si="179"/>
        <v>0</v>
      </c>
      <c r="J1852" s="1392">
        <f t="shared" si="180"/>
        <v>184.99999999999378</v>
      </c>
      <c r="K1852" s="1391">
        <f>(J1852*h01_MdeMgmt!$F$8)+1+$Q$126</f>
        <v>11.791666666666304</v>
      </c>
      <c r="L1852" s="1395">
        <f t="shared" si="175"/>
        <v>117.91666666666303</v>
      </c>
      <c r="M1852" s="1395">
        <f t="shared" si="176"/>
        <v>117</v>
      </c>
      <c r="N1852" s="1395">
        <f t="shared" si="177"/>
        <v>11.7</v>
      </c>
      <c r="O1852" t="str">
        <f t="shared" si="178"/>
        <v/>
      </c>
    </row>
    <row r="1853" spans="9:15" x14ac:dyDescent="0.55000000000000004">
      <c r="I1853" s="1394">
        <f t="shared" si="179"/>
        <v>0</v>
      </c>
      <c r="J1853" s="1392">
        <f t="shared" si="180"/>
        <v>185.09999999999377</v>
      </c>
      <c r="K1853" s="1391">
        <f>(J1853*h01_MdeMgmt!$F$8)+1+$Q$126</f>
        <v>11.797499999999637</v>
      </c>
      <c r="L1853" s="1395">
        <f t="shared" si="175"/>
        <v>117.97499999999637</v>
      </c>
      <c r="M1853" s="1395">
        <f t="shared" si="176"/>
        <v>117</v>
      </c>
      <c r="N1853" s="1395">
        <f t="shared" si="177"/>
        <v>11.7</v>
      </c>
      <c r="O1853" t="str">
        <f t="shared" si="178"/>
        <v/>
      </c>
    </row>
    <row r="1854" spans="9:15" x14ac:dyDescent="0.55000000000000004">
      <c r="I1854" s="1394">
        <f t="shared" si="179"/>
        <v>0</v>
      </c>
      <c r="J1854" s="1392">
        <f t="shared" si="180"/>
        <v>185.19999999999376</v>
      </c>
      <c r="K1854" s="1391">
        <f>(J1854*h01_MdeMgmt!$F$8)+1+$Q$126</f>
        <v>11.80333333333297</v>
      </c>
      <c r="L1854" s="1395">
        <f t="shared" si="175"/>
        <v>118.03333333332971</v>
      </c>
      <c r="M1854" s="1395">
        <f t="shared" si="176"/>
        <v>118</v>
      </c>
      <c r="N1854" s="1395">
        <f t="shared" si="177"/>
        <v>11.8</v>
      </c>
      <c r="O1854" t="str">
        <f t="shared" si="178"/>
        <v/>
      </c>
    </row>
    <row r="1855" spans="9:15" x14ac:dyDescent="0.55000000000000004">
      <c r="I1855" s="1394">
        <f t="shared" si="179"/>
        <v>0</v>
      </c>
      <c r="J1855" s="1392">
        <f t="shared" si="180"/>
        <v>185.29999999999376</v>
      </c>
      <c r="K1855" s="1391">
        <f>(J1855*h01_MdeMgmt!$F$8)+1+$Q$126</f>
        <v>11.809166666666302</v>
      </c>
      <c r="L1855" s="1395">
        <f t="shared" si="175"/>
        <v>118.09166666666302</v>
      </c>
      <c r="M1855" s="1395">
        <f t="shared" si="176"/>
        <v>118</v>
      </c>
      <c r="N1855" s="1395">
        <f t="shared" si="177"/>
        <v>11.8</v>
      </c>
      <c r="O1855" t="str">
        <f t="shared" si="178"/>
        <v/>
      </c>
    </row>
    <row r="1856" spans="9:15" x14ac:dyDescent="0.55000000000000004">
      <c r="I1856" s="1394">
        <f t="shared" si="179"/>
        <v>0</v>
      </c>
      <c r="J1856" s="1392">
        <f t="shared" si="180"/>
        <v>185.39999999999375</v>
      </c>
      <c r="K1856" s="1391">
        <f>(J1856*h01_MdeMgmt!$F$8)+1+$Q$126</f>
        <v>11.814999999999635</v>
      </c>
      <c r="L1856" s="1395">
        <f t="shared" si="175"/>
        <v>118.14999999999635</v>
      </c>
      <c r="M1856" s="1395">
        <f t="shared" si="176"/>
        <v>118</v>
      </c>
      <c r="N1856" s="1395">
        <f t="shared" si="177"/>
        <v>11.8</v>
      </c>
      <c r="O1856" t="str">
        <f t="shared" si="178"/>
        <v/>
      </c>
    </row>
    <row r="1857" spans="9:15" x14ac:dyDescent="0.55000000000000004">
      <c r="I1857" s="1394">
        <f t="shared" si="179"/>
        <v>0</v>
      </c>
      <c r="J1857" s="1392">
        <f t="shared" si="180"/>
        <v>185.49999999999375</v>
      </c>
      <c r="K1857" s="1391">
        <f>(J1857*h01_MdeMgmt!$F$8)+1+$Q$126</f>
        <v>11.820833333332969</v>
      </c>
      <c r="L1857" s="1395">
        <f t="shared" si="175"/>
        <v>118.20833333332969</v>
      </c>
      <c r="M1857" s="1395">
        <f t="shared" si="176"/>
        <v>118</v>
      </c>
      <c r="N1857" s="1395">
        <f t="shared" si="177"/>
        <v>11.8</v>
      </c>
      <c r="O1857" t="str">
        <f t="shared" si="178"/>
        <v/>
      </c>
    </row>
    <row r="1858" spans="9:15" x14ac:dyDescent="0.55000000000000004">
      <c r="I1858" s="1394">
        <f t="shared" si="179"/>
        <v>0</v>
      </c>
      <c r="J1858" s="1392">
        <f t="shared" si="180"/>
        <v>185.59999999999374</v>
      </c>
      <c r="K1858" s="1391">
        <f>(J1858*h01_MdeMgmt!$F$8)+1+$Q$126</f>
        <v>11.826666666666302</v>
      </c>
      <c r="L1858" s="1395">
        <f t="shared" si="175"/>
        <v>118.26666666666301</v>
      </c>
      <c r="M1858" s="1395">
        <f t="shared" si="176"/>
        <v>118</v>
      </c>
      <c r="N1858" s="1395">
        <f t="shared" si="177"/>
        <v>11.8</v>
      </c>
      <c r="O1858" t="str">
        <f t="shared" si="178"/>
        <v/>
      </c>
    </row>
    <row r="1859" spans="9:15" x14ac:dyDescent="0.55000000000000004">
      <c r="I1859" s="1394">
        <f t="shared" si="179"/>
        <v>0</v>
      </c>
      <c r="J1859" s="1392">
        <f t="shared" si="180"/>
        <v>185.69999999999374</v>
      </c>
      <c r="K1859" s="1391">
        <f>(J1859*h01_MdeMgmt!$F$8)+1+$Q$126</f>
        <v>11.832499999999635</v>
      </c>
      <c r="L1859" s="1395">
        <f t="shared" ref="L1859:L1922" si="181">K1859*10</f>
        <v>118.32499999999635</v>
      </c>
      <c r="M1859" s="1395">
        <f t="shared" ref="M1859:M1922" si="182">INT(L1859)</f>
        <v>118</v>
      </c>
      <c r="N1859" s="1395">
        <f t="shared" ref="N1859:N1922" si="183">M1859/10</f>
        <v>11.8</v>
      </c>
      <c r="O1859" t="str">
        <f t="shared" ref="O1859:O1922" si="184">IF(INT(N1859)=N1859,N1859,"")</f>
        <v/>
      </c>
    </row>
    <row r="1860" spans="9:15" x14ac:dyDescent="0.55000000000000004">
      <c r="I1860" s="1394">
        <f t="shared" ref="I1860:I1923" si="185">INT(H1860)</f>
        <v>0</v>
      </c>
      <c r="J1860" s="1392">
        <f t="shared" si="180"/>
        <v>185.79999999999373</v>
      </c>
      <c r="K1860" s="1391">
        <f>(J1860*h01_MdeMgmt!$F$8)+1+$Q$126</f>
        <v>11.838333333332967</v>
      </c>
      <c r="L1860" s="1395">
        <f t="shared" si="181"/>
        <v>118.38333333332967</v>
      </c>
      <c r="M1860" s="1395">
        <f t="shared" si="182"/>
        <v>118</v>
      </c>
      <c r="N1860" s="1395">
        <f t="shared" si="183"/>
        <v>11.8</v>
      </c>
      <c r="O1860" t="str">
        <f t="shared" si="184"/>
        <v/>
      </c>
    </row>
    <row r="1861" spans="9:15" x14ac:dyDescent="0.55000000000000004">
      <c r="I1861" s="1394">
        <f t="shared" si="185"/>
        <v>0</v>
      </c>
      <c r="J1861" s="1392">
        <f t="shared" si="180"/>
        <v>185.89999999999372</v>
      </c>
      <c r="K1861" s="1391">
        <f>(J1861*h01_MdeMgmt!$F$8)+1+$Q$126</f>
        <v>11.8441666666663</v>
      </c>
      <c r="L1861" s="1395">
        <f t="shared" si="181"/>
        <v>118.441666666663</v>
      </c>
      <c r="M1861" s="1395">
        <f t="shared" si="182"/>
        <v>118</v>
      </c>
      <c r="N1861" s="1395">
        <f t="shared" si="183"/>
        <v>11.8</v>
      </c>
      <c r="O1861" t="str">
        <f t="shared" si="184"/>
        <v/>
      </c>
    </row>
    <row r="1862" spans="9:15" x14ac:dyDescent="0.55000000000000004">
      <c r="I1862" s="1394">
        <f t="shared" si="185"/>
        <v>0</v>
      </c>
      <c r="J1862" s="1392">
        <f t="shared" si="180"/>
        <v>185.99999999999372</v>
      </c>
      <c r="K1862" s="1391">
        <f>(J1862*h01_MdeMgmt!$F$8)+1+$Q$126</f>
        <v>11.849999999999634</v>
      </c>
      <c r="L1862" s="1395">
        <f t="shared" si="181"/>
        <v>118.49999999999633</v>
      </c>
      <c r="M1862" s="1395">
        <f t="shared" si="182"/>
        <v>118</v>
      </c>
      <c r="N1862" s="1395">
        <f t="shared" si="183"/>
        <v>11.8</v>
      </c>
      <c r="O1862" t="str">
        <f t="shared" si="184"/>
        <v/>
      </c>
    </row>
    <row r="1863" spans="9:15" x14ac:dyDescent="0.55000000000000004">
      <c r="I1863" s="1394">
        <f t="shared" si="185"/>
        <v>0</v>
      </c>
      <c r="J1863" s="1392">
        <f t="shared" si="180"/>
        <v>186.09999999999371</v>
      </c>
      <c r="K1863" s="1391">
        <f>(J1863*h01_MdeMgmt!$F$8)+1+$Q$126</f>
        <v>11.855833333332967</v>
      </c>
      <c r="L1863" s="1395">
        <f t="shared" si="181"/>
        <v>118.55833333332967</v>
      </c>
      <c r="M1863" s="1395">
        <f t="shared" si="182"/>
        <v>118</v>
      </c>
      <c r="N1863" s="1395">
        <f t="shared" si="183"/>
        <v>11.8</v>
      </c>
      <c r="O1863" t="str">
        <f t="shared" si="184"/>
        <v/>
      </c>
    </row>
    <row r="1864" spans="9:15" x14ac:dyDescent="0.55000000000000004">
      <c r="I1864" s="1394">
        <f t="shared" si="185"/>
        <v>0</v>
      </c>
      <c r="J1864" s="1392">
        <f t="shared" si="180"/>
        <v>186.19999999999371</v>
      </c>
      <c r="K1864" s="1391">
        <f>(J1864*h01_MdeMgmt!$F$8)+1+$Q$126</f>
        <v>11.8616666666663</v>
      </c>
      <c r="L1864" s="1395">
        <f t="shared" si="181"/>
        <v>118.61666666666301</v>
      </c>
      <c r="M1864" s="1395">
        <f t="shared" si="182"/>
        <v>118</v>
      </c>
      <c r="N1864" s="1395">
        <f t="shared" si="183"/>
        <v>11.8</v>
      </c>
      <c r="O1864" t="str">
        <f t="shared" si="184"/>
        <v/>
      </c>
    </row>
    <row r="1865" spans="9:15" x14ac:dyDescent="0.55000000000000004">
      <c r="I1865" s="1394">
        <f t="shared" si="185"/>
        <v>0</v>
      </c>
      <c r="J1865" s="1392">
        <f t="shared" si="180"/>
        <v>186.2999999999937</v>
      </c>
      <c r="K1865" s="1391">
        <f>(J1865*h01_MdeMgmt!$F$8)+1+$Q$126</f>
        <v>11.867499999999632</v>
      </c>
      <c r="L1865" s="1395">
        <f t="shared" si="181"/>
        <v>118.67499999999632</v>
      </c>
      <c r="M1865" s="1395">
        <f t="shared" si="182"/>
        <v>118</v>
      </c>
      <c r="N1865" s="1395">
        <f t="shared" si="183"/>
        <v>11.8</v>
      </c>
      <c r="O1865" t="str">
        <f t="shared" si="184"/>
        <v/>
      </c>
    </row>
    <row r="1866" spans="9:15" x14ac:dyDescent="0.55000000000000004">
      <c r="I1866" s="1394">
        <f t="shared" si="185"/>
        <v>0</v>
      </c>
      <c r="J1866" s="1392">
        <f t="shared" si="180"/>
        <v>186.3999999999937</v>
      </c>
      <c r="K1866" s="1391">
        <f>(J1866*h01_MdeMgmt!$F$8)+1+$Q$126</f>
        <v>11.873333333332965</v>
      </c>
      <c r="L1866" s="1395">
        <f t="shared" si="181"/>
        <v>118.73333333332965</v>
      </c>
      <c r="M1866" s="1395">
        <f t="shared" si="182"/>
        <v>118</v>
      </c>
      <c r="N1866" s="1395">
        <f t="shared" si="183"/>
        <v>11.8</v>
      </c>
      <c r="O1866" t="str">
        <f t="shared" si="184"/>
        <v/>
      </c>
    </row>
    <row r="1867" spans="9:15" x14ac:dyDescent="0.55000000000000004">
      <c r="I1867" s="1394">
        <f t="shared" si="185"/>
        <v>0</v>
      </c>
      <c r="J1867" s="1392">
        <f t="shared" si="180"/>
        <v>186.49999999999369</v>
      </c>
      <c r="K1867" s="1391">
        <f>(J1867*h01_MdeMgmt!$F$8)+1+$Q$126</f>
        <v>11.879166666666299</v>
      </c>
      <c r="L1867" s="1395">
        <f t="shared" si="181"/>
        <v>118.79166666666299</v>
      </c>
      <c r="M1867" s="1395">
        <f t="shared" si="182"/>
        <v>118</v>
      </c>
      <c r="N1867" s="1395">
        <f t="shared" si="183"/>
        <v>11.8</v>
      </c>
      <c r="O1867" t="str">
        <f t="shared" si="184"/>
        <v/>
      </c>
    </row>
    <row r="1868" spans="9:15" x14ac:dyDescent="0.55000000000000004">
      <c r="I1868" s="1394">
        <f t="shared" si="185"/>
        <v>0</v>
      </c>
      <c r="J1868" s="1392">
        <f t="shared" si="180"/>
        <v>186.59999999999368</v>
      </c>
      <c r="K1868" s="1391">
        <f>(J1868*h01_MdeMgmt!$F$8)+1+$Q$126</f>
        <v>11.884999999999632</v>
      </c>
      <c r="L1868" s="1395">
        <f t="shared" si="181"/>
        <v>118.84999999999633</v>
      </c>
      <c r="M1868" s="1395">
        <f t="shared" si="182"/>
        <v>118</v>
      </c>
      <c r="N1868" s="1395">
        <f t="shared" si="183"/>
        <v>11.8</v>
      </c>
      <c r="O1868" t="str">
        <f t="shared" si="184"/>
        <v/>
      </c>
    </row>
    <row r="1869" spans="9:15" x14ac:dyDescent="0.55000000000000004">
      <c r="I1869" s="1394">
        <f t="shared" si="185"/>
        <v>0</v>
      </c>
      <c r="J1869" s="1392">
        <f t="shared" si="180"/>
        <v>186.69999999999368</v>
      </c>
      <c r="K1869" s="1391">
        <f>(J1869*h01_MdeMgmt!$F$8)+1+$Q$126</f>
        <v>11.890833333332965</v>
      </c>
      <c r="L1869" s="1395">
        <f t="shared" si="181"/>
        <v>118.90833333332965</v>
      </c>
      <c r="M1869" s="1395">
        <f t="shared" si="182"/>
        <v>118</v>
      </c>
      <c r="N1869" s="1395">
        <f t="shared" si="183"/>
        <v>11.8</v>
      </c>
      <c r="O1869" t="str">
        <f t="shared" si="184"/>
        <v/>
      </c>
    </row>
    <row r="1870" spans="9:15" x14ac:dyDescent="0.55000000000000004">
      <c r="I1870" s="1394">
        <f t="shared" si="185"/>
        <v>0</v>
      </c>
      <c r="J1870" s="1392">
        <f t="shared" si="180"/>
        <v>186.79999999999367</v>
      </c>
      <c r="K1870" s="1391">
        <f>(J1870*h01_MdeMgmt!$F$8)+1+$Q$126</f>
        <v>11.896666666666297</v>
      </c>
      <c r="L1870" s="1395">
        <f t="shared" si="181"/>
        <v>118.96666666666297</v>
      </c>
      <c r="M1870" s="1395">
        <f t="shared" si="182"/>
        <v>118</v>
      </c>
      <c r="N1870" s="1395">
        <f t="shared" si="183"/>
        <v>11.8</v>
      </c>
      <c r="O1870" t="str">
        <f t="shared" si="184"/>
        <v/>
      </c>
    </row>
    <row r="1871" spans="9:15" x14ac:dyDescent="0.55000000000000004">
      <c r="I1871" s="1394">
        <f t="shared" si="185"/>
        <v>0</v>
      </c>
      <c r="J1871" s="1392">
        <f t="shared" si="180"/>
        <v>186.89999999999367</v>
      </c>
      <c r="K1871" s="1391">
        <f>(J1871*h01_MdeMgmt!$F$8)+1+$Q$126</f>
        <v>11.90249999999963</v>
      </c>
      <c r="L1871" s="1395">
        <f t="shared" si="181"/>
        <v>119.02499999999631</v>
      </c>
      <c r="M1871" s="1395">
        <f t="shared" si="182"/>
        <v>119</v>
      </c>
      <c r="N1871" s="1395">
        <f t="shared" si="183"/>
        <v>11.9</v>
      </c>
      <c r="O1871" t="str">
        <f t="shared" si="184"/>
        <v/>
      </c>
    </row>
    <row r="1872" spans="9:15" x14ac:dyDescent="0.55000000000000004">
      <c r="I1872" s="1394">
        <f t="shared" si="185"/>
        <v>0</v>
      </c>
      <c r="J1872" s="1392">
        <f t="shared" si="180"/>
        <v>186.99999999999366</v>
      </c>
      <c r="K1872" s="1391">
        <f>(J1872*h01_MdeMgmt!$F$8)+1+$Q$126</f>
        <v>11.908333333332964</v>
      </c>
      <c r="L1872" s="1395">
        <f t="shared" si="181"/>
        <v>119.08333333332963</v>
      </c>
      <c r="M1872" s="1395">
        <f t="shared" si="182"/>
        <v>119</v>
      </c>
      <c r="N1872" s="1395">
        <f t="shared" si="183"/>
        <v>11.9</v>
      </c>
      <c r="O1872" t="str">
        <f t="shared" si="184"/>
        <v/>
      </c>
    </row>
    <row r="1873" spans="9:15" x14ac:dyDescent="0.55000000000000004">
      <c r="I1873" s="1394">
        <f t="shared" si="185"/>
        <v>0</v>
      </c>
      <c r="J1873" s="1392">
        <f t="shared" si="180"/>
        <v>187.09999999999366</v>
      </c>
      <c r="K1873" s="1391">
        <f>(J1873*h01_MdeMgmt!$F$8)+1+$Q$126</f>
        <v>11.914166666666297</v>
      </c>
      <c r="L1873" s="1395">
        <f t="shared" si="181"/>
        <v>119.14166666666297</v>
      </c>
      <c r="M1873" s="1395">
        <f t="shared" si="182"/>
        <v>119</v>
      </c>
      <c r="N1873" s="1395">
        <f t="shared" si="183"/>
        <v>11.9</v>
      </c>
      <c r="O1873" t="str">
        <f t="shared" si="184"/>
        <v/>
      </c>
    </row>
    <row r="1874" spans="9:15" x14ac:dyDescent="0.55000000000000004">
      <c r="I1874" s="1394">
        <f t="shared" si="185"/>
        <v>0</v>
      </c>
      <c r="J1874" s="1392">
        <f t="shared" si="180"/>
        <v>187.19999999999365</v>
      </c>
      <c r="K1874" s="1391">
        <f>(J1874*h01_MdeMgmt!$F$8)+1+$Q$126</f>
        <v>11.91999999999963</v>
      </c>
      <c r="L1874" s="1395">
        <f t="shared" si="181"/>
        <v>119.19999999999631</v>
      </c>
      <c r="M1874" s="1395">
        <f t="shared" si="182"/>
        <v>119</v>
      </c>
      <c r="N1874" s="1395">
        <f t="shared" si="183"/>
        <v>11.9</v>
      </c>
      <c r="O1874" t="str">
        <f t="shared" si="184"/>
        <v/>
      </c>
    </row>
    <row r="1875" spans="9:15" x14ac:dyDescent="0.55000000000000004">
      <c r="I1875" s="1394">
        <f t="shared" si="185"/>
        <v>0</v>
      </c>
      <c r="J1875" s="1392">
        <f t="shared" si="180"/>
        <v>187.29999999999364</v>
      </c>
      <c r="K1875" s="1391">
        <f>(J1875*h01_MdeMgmt!$F$8)+1+$Q$126</f>
        <v>11.925833333332962</v>
      </c>
      <c r="L1875" s="1395">
        <f t="shared" si="181"/>
        <v>119.25833333332962</v>
      </c>
      <c r="M1875" s="1395">
        <f t="shared" si="182"/>
        <v>119</v>
      </c>
      <c r="N1875" s="1395">
        <f t="shared" si="183"/>
        <v>11.9</v>
      </c>
      <c r="O1875" t="str">
        <f t="shared" si="184"/>
        <v/>
      </c>
    </row>
    <row r="1876" spans="9:15" x14ac:dyDescent="0.55000000000000004">
      <c r="I1876" s="1394">
        <f t="shared" si="185"/>
        <v>0</v>
      </c>
      <c r="J1876" s="1392">
        <f t="shared" si="180"/>
        <v>187.39999999999364</v>
      </c>
      <c r="K1876" s="1391">
        <f>(J1876*h01_MdeMgmt!$F$8)+1+$Q$126</f>
        <v>11.931666666666295</v>
      </c>
      <c r="L1876" s="1395">
        <f t="shared" si="181"/>
        <v>119.31666666666295</v>
      </c>
      <c r="M1876" s="1395">
        <f t="shared" si="182"/>
        <v>119</v>
      </c>
      <c r="N1876" s="1395">
        <f t="shared" si="183"/>
        <v>11.9</v>
      </c>
      <c r="O1876" t="str">
        <f t="shared" si="184"/>
        <v/>
      </c>
    </row>
    <row r="1877" spans="9:15" x14ac:dyDescent="0.55000000000000004">
      <c r="I1877" s="1394">
        <f t="shared" si="185"/>
        <v>0</v>
      </c>
      <c r="J1877" s="1392">
        <f t="shared" si="180"/>
        <v>187.49999999999363</v>
      </c>
      <c r="K1877" s="1391">
        <f>(J1877*h01_MdeMgmt!$F$8)+1+$Q$126</f>
        <v>11.937499999999629</v>
      </c>
      <c r="L1877" s="1395">
        <f t="shared" si="181"/>
        <v>119.37499999999629</v>
      </c>
      <c r="M1877" s="1395">
        <f t="shared" si="182"/>
        <v>119</v>
      </c>
      <c r="N1877" s="1395">
        <f t="shared" si="183"/>
        <v>11.9</v>
      </c>
      <c r="O1877" t="str">
        <f t="shared" si="184"/>
        <v/>
      </c>
    </row>
    <row r="1878" spans="9:15" x14ac:dyDescent="0.55000000000000004">
      <c r="I1878" s="1394">
        <f t="shared" si="185"/>
        <v>0</v>
      </c>
      <c r="J1878" s="1392">
        <f t="shared" si="180"/>
        <v>187.59999999999363</v>
      </c>
      <c r="K1878" s="1391">
        <f>(J1878*h01_MdeMgmt!$F$8)+1+$Q$126</f>
        <v>11.943333333332962</v>
      </c>
      <c r="L1878" s="1395">
        <f t="shared" si="181"/>
        <v>119.43333333332961</v>
      </c>
      <c r="M1878" s="1395">
        <f t="shared" si="182"/>
        <v>119</v>
      </c>
      <c r="N1878" s="1395">
        <f t="shared" si="183"/>
        <v>11.9</v>
      </c>
      <c r="O1878" t="str">
        <f t="shared" si="184"/>
        <v/>
      </c>
    </row>
    <row r="1879" spans="9:15" x14ac:dyDescent="0.55000000000000004">
      <c r="I1879" s="1394">
        <f t="shared" si="185"/>
        <v>0</v>
      </c>
      <c r="J1879" s="1392">
        <f t="shared" si="180"/>
        <v>187.69999999999362</v>
      </c>
      <c r="K1879" s="1391">
        <f>(J1879*h01_MdeMgmt!$F$8)+1+$Q$126</f>
        <v>11.949166666666295</v>
      </c>
      <c r="L1879" s="1395">
        <f t="shared" si="181"/>
        <v>119.49166666666295</v>
      </c>
      <c r="M1879" s="1395">
        <f t="shared" si="182"/>
        <v>119</v>
      </c>
      <c r="N1879" s="1395">
        <f t="shared" si="183"/>
        <v>11.9</v>
      </c>
      <c r="O1879" t="str">
        <f t="shared" si="184"/>
        <v/>
      </c>
    </row>
    <row r="1880" spans="9:15" x14ac:dyDescent="0.55000000000000004">
      <c r="I1880" s="1394">
        <f t="shared" si="185"/>
        <v>0</v>
      </c>
      <c r="J1880" s="1392">
        <f t="shared" si="180"/>
        <v>187.79999999999362</v>
      </c>
      <c r="K1880" s="1391">
        <f>(J1880*h01_MdeMgmt!$F$8)+1+$Q$126</f>
        <v>11.954999999999627</v>
      </c>
      <c r="L1880" s="1395">
        <f t="shared" si="181"/>
        <v>119.54999999999627</v>
      </c>
      <c r="M1880" s="1395">
        <f t="shared" si="182"/>
        <v>119</v>
      </c>
      <c r="N1880" s="1395">
        <f t="shared" si="183"/>
        <v>11.9</v>
      </c>
      <c r="O1880" t="str">
        <f t="shared" si="184"/>
        <v/>
      </c>
    </row>
    <row r="1881" spans="9:15" x14ac:dyDescent="0.55000000000000004">
      <c r="I1881" s="1394">
        <f t="shared" si="185"/>
        <v>0</v>
      </c>
      <c r="J1881" s="1392">
        <f t="shared" si="180"/>
        <v>187.89999999999361</v>
      </c>
      <c r="K1881" s="1391">
        <f>(J1881*h01_MdeMgmt!$F$8)+1+$Q$126</f>
        <v>11.96083333333296</v>
      </c>
      <c r="L1881" s="1395">
        <f t="shared" si="181"/>
        <v>119.6083333333296</v>
      </c>
      <c r="M1881" s="1395">
        <f t="shared" si="182"/>
        <v>119</v>
      </c>
      <c r="N1881" s="1395">
        <f t="shared" si="183"/>
        <v>11.9</v>
      </c>
      <c r="O1881" t="str">
        <f t="shared" si="184"/>
        <v/>
      </c>
    </row>
    <row r="1882" spans="9:15" x14ac:dyDescent="0.55000000000000004">
      <c r="I1882" s="1394">
        <f t="shared" si="185"/>
        <v>0</v>
      </c>
      <c r="J1882" s="1392">
        <f t="shared" si="180"/>
        <v>187.99999999999361</v>
      </c>
      <c r="K1882" s="1391">
        <f>(J1882*h01_MdeMgmt!$F$8)+1+$Q$126</f>
        <v>11.966666666666294</v>
      </c>
      <c r="L1882" s="1395">
        <f t="shared" si="181"/>
        <v>119.66666666666293</v>
      </c>
      <c r="M1882" s="1395">
        <f t="shared" si="182"/>
        <v>119</v>
      </c>
      <c r="N1882" s="1395">
        <f t="shared" si="183"/>
        <v>11.9</v>
      </c>
      <c r="O1882" t="str">
        <f t="shared" si="184"/>
        <v/>
      </c>
    </row>
    <row r="1883" spans="9:15" x14ac:dyDescent="0.55000000000000004">
      <c r="I1883" s="1394">
        <f t="shared" si="185"/>
        <v>0</v>
      </c>
      <c r="J1883" s="1392">
        <f t="shared" si="180"/>
        <v>188.0999999999936</v>
      </c>
      <c r="K1883" s="1391">
        <f>(J1883*h01_MdeMgmt!$F$8)+1+$Q$126</f>
        <v>11.972499999999627</v>
      </c>
      <c r="L1883" s="1395">
        <f t="shared" si="181"/>
        <v>119.72499999999627</v>
      </c>
      <c r="M1883" s="1395">
        <f t="shared" si="182"/>
        <v>119</v>
      </c>
      <c r="N1883" s="1395">
        <f t="shared" si="183"/>
        <v>11.9</v>
      </c>
      <c r="O1883" t="str">
        <f t="shared" si="184"/>
        <v/>
      </c>
    </row>
    <row r="1884" spans="9:15" x14ac:dyDescent="0.55000000000000004">
      <c r="I1884" s="1394">
        <f t="shared" si="185"/>
        <v>0</v>
      </c>
      <c r="J1884" s="1392">
        <f t="shared" si="180"/>
        <v>188.19999999999359</v>
      </c>
      <c r="K1884" s="1391">
        <f>(J1884*h01_MdeMgmt!$F$8)+1+$Q$126</f>
        <v>11.97833333333296</v>
      </c>
      <c r="L1884" s="1395">
        <f t="shared" si="181"/>
        <v>119.78333333332961</v>
      </c>
      <c r="M1884" s="1395">
        <f t="shared" si="182"/>
        <v>119</v>
      </c>
      <c r="N1884" s="1395">
        <f t="shared" si="183"/>
        <v>11.9</v>
      </c>
      <c r="O1884" t="str">
        <f t="shared" si="184"/>
        <v/>
      </c>
    </row>
    <row r="1885" spans="9:15" x14ac:dyDescent="0.55000000000000004">
      <c r="I1885" s="1394">
        <f t="shared" si="185"/>
        <v>0</v>
      </c>
      <c r="J1885" s="1392">
        <f t="shared" si="180"/>
        <v>188.29999999999359</v>
      </c>
      <c r="K1885" s="1391">
        <f>(J1885*h01_MdeMgmt!$F$8)+1+$Q$126</f>
        <v>11.984166666666292</v>
      </c>
      <c r="L1885" s="1395">
        <f t="shared" si="181"/>
        <v>119.84166666666292</v>
      </c>
      <c r="M1885" s="1395">
        <f t="shared" si="182"/>
        <v>119</v>
      </c>
      <c r="N1885" s="1395">
        <f t="shared" si="183"/>
        <v>11.9</v>
      </c>
      <c r="O1885" t="str">
        <f t="shared" si="184"/>
        <v/>
      </c>
    </row>
    <row r="1886" spans="9:15" x14ac:dyDescent="0.55000000000000004">
      <c r="I1886" s="1394">
        <f t="shared" si="185"/>
        <v>0</v>
      </c>
      <c r="J1886" s="1392">
        <f t="shared" si="180"/>
        <v>188.39999999999358</v>
      </c>
      <c r="K1886" s="1391">
        <f>(J1886*h01_MdeMgmt!$F$8)+1+$Q$126</f>
        <v>11.989999999999625</v>
      </c>
      <c r="L1886" s="1395">
        <f t="shared" si="181"/>
        <v>119.89999999999625</v>
      </c>
      <c r="M1886" s="1395">
        <f t="shared" si="182"/>
        <v>119</v>
      </c>
      <c r="N1886" s="1395">
        <f t="shared" si="183"/>
        <v>11.9</v>
      </c>
      <c r="O1886" t="str">
        <f t="shared" si="184"/>
        <v/>
      </c>
    </row>
    <row r="1887" spans="9:15" x14ac:dyDescent="0.55000000000000004">
      <c r="I1887" s="1394">
        <f t="shared" si="185"/>
        <v>0</v>
      </c>
      <c r="J1887" s="1392">
        <f t="shared" si="180"/>
        <v>188.49999999999358</v>
      </c>
      <c r="K1887" s="1391">
        <f>(J1887*h01_MdeMgmt!$F$8)+1+$Q$126</f>
        <v>11.995833333332959</v>
      </c>
      <c r="L1887" s="1395">
        <f t="shared" si="181"/>
        <v>119.95833333332959</v>
      </c>
      <c r="M1887" s="1395">
        <f t="shared" si="182"/>
        <v>119</v>
      </c>
      <c r="N1887" s="1395">
        <f t="shared" si="183"/>
        <v>11.9</v>
      </c>
      <c r="O1887" t="str">
        <f t="shared" si="184"/>
        <v/>
      </c>
    </row>
    <row r="1888" spans="9:15" x14ac:dyDescent="0.55000000000000004">
      <c r="I1888" s="1394">
        <f t="shared" si="185"/>
        <v>0</v>
      </c>
      <c r="J1888" s="1392">
        <f t="shared" si="180"/>
        <v>188.59999999999357</v>
      </c>
      <c r="K1888" s="1391">
        <f>(J1888*h01_MdeMgmt!$F$8)+1+$Q$126</f>
        <v>12.001666666666292</v>
      </c>
      <c r="L1888" s="1395">
        <f t="shared" si="181"/>
        <v>120.01666666666293</v>
      </c>
      <c r="M1888" s="1395">
        <f t="shared" si="182"/>
        <v>120</v>
      </c>
      <c r="N1888" s="1395">
        <f t="shared" si="183"/>
        <v>12</v>
      </c>
      <c r="O1888">
        <f t="shared" si="184"/>
        <v>12</v>
      </c>
    </row>
    <row r="1889" spans="9:15" x14ac:dyDescent="0.55000000000000004">
      <c r="I1889" s="1394">
        <f t="shared" si="185"/>
        <v>0</v>
      </c>
      <c r="J1889" s="1392">
        <f t="shared" si="180"/>
        <v>188.69999999999357</v>
      </c>
      <c r="K1889" s="1391">
        <f>(J1889*h01_MdeMgmt!$F$8)+1+$Q$126</f>
        <v>12.007499999999625</v>
      </c>
      <c r="L1889" s="1395">
        <f t="shared" si="181"/>
        <v>120.07499999999625</v>
      </c>
      <c r="M1889" s="1395">
        <f t="shared" si="182"/>
        <v>120</v>
      </c>
      <c r="N1889" s="1395">
        <f t="shared" si="183"/>
        <v>12</v>
      </c>
      <c r="O1889">
        <f t="shared" si="184"/>
        <v>12</v>
      </c>
    </row>
    <row r="1890" spans="9:15" x14ac:dyDescent="0.55000000000000004">
      <c r="I1890" s="1394">
        <f t="shared" si="185"/>
        <v>0</v>
      </c>
      <c r="J1890" s="1392">
        <f t="shared" si="180"/>
        <v>188.79999999999356</v>
      </c>
      <c r="K1890" s="1391">
        <f>(J1890*h01_MdeMgmt!$F$8)+1+$Q$126</f>
        <v>12.013333333332957</v>
      </c>
      <c r="L1890" s="1395">
        <f t="shared" si="181"/>
        <v>120.13333333332957</v>
      </c>
      <c r="M1890" s="1395">
        <f t="shared" si="182"/>
        <v>120</v>
      </c>
      <c r="N1890" s="1395">
        <f t="shared" si="183"/>
        <v>12</v>
      </c>
      <c r="O1890">
        <f t="shared" si="184"/>
        <v>12</v>
      </c>
    </row>
    <row r="1891" spans="9:15" x14ac:dyDescent="0.55000000000000004">
      <c r="I1891" s="1394">
        <f t="shared" si="185"/>
        <v>0</v>
      </c>
      <c r="J1891" s="1392">
        <f t="shared" si="180"/>
        <v>188.89999999999355</v>
      </c>
      <c r="K1891" s="1391">
        <f>(J1891*h01_MdeMgmt!$F$8)+1+$Q$126</f>
        <v>12.01916666666629</v>
      </c>
      <c r="L1891" s="1395">
        <f t="shared" si="181"/>
        <v>120.19166666666291</v>
      </c>
      <c r="M1891" s="1395">
        <f t="shared" si="182"/>
        <v>120</v>
      </c>
      <c r="N1891" s="1395">
        <f t="shared" si="183"/>
        <v>12</v>
      </c>
      <c r="O1891">
        <f t="shared" si="184"/>
        <v>12</v>
      </c>
    </row>
    <row r="1892" spans="9:15" x14ac:dyDescent="0.55000000000000004">
      <c r="I1892" s="1394">
        <f t="shared" si="185"/>
        <v>0</v>
      </c>
      <c r="J1892" s="1392">
        <f t="shared" si="180"/>
        <v>188.99999999999355</v>
      </c>
      <c r="K1892" s="1391">
        <f>(J1892*h01_MdeMgmt!$F$8)+1+$Q$126</f>
        <v>12.024999999999624</v>
      </c>
      <c r="L1892" s="1395">
        <f t="shared" si="181"/>
        <v>120.24999999999623</v>
      </c>
      <c r="M1892" s="1395">
        <f t="shared" si="182"/>
        <v>120</v>
      </c>
      <c r="N1892" s="1395">
        <f t="shared" si="183"/>
        <v>12</v>
      </c>
      <c r="O1892">
        <f t="shared" si="184"/>
        <v>12</v>
      </c>
    </row>
    <row r="1893" spans="9:15" x14ac:dyDescent="0.55000000000000004">
      <c r="I1893" s="1394">
        <f t="shared" si="185"/>
        <v>0</v>
      </c>
      <c r="J1893" s="1392">
        <f t="shared" si="180"/>
        <v>189.09999999999354</v>
      </c>
      <c r="K1893" s="1391">
        <f>(J1893*h01_MdeMgmt!$F$8)+1+$Q$126</f>
        <v>12.030833333332957</v>
      </c>
      <c r="L1893" s="1395">
        <f t="shared" si="181"/>
        <v>120.30833333332957</v>
      </c>
      <c r="M1893" s="1395">
        <f t="shared" si="182"/>
        <v>120</v>
      </c>
      <c r="N1893" s="1395">
        <f t="shared" si="183"/>
        <v>12</v>
      </c>
      <c r="O1893">
        <f t="shared" si="184"/>
        <v>12</v>
      </c>
    </row>
    <row r="1894" spans="9:15" x14ac:dyDescent="0.55000000000000004">
      <c r="I1894" s="1394">
        <f t="shared" si="185"/>
        <v>0</v>
      </c>
      <c r="J1894" s="1392">
        <f t="shared" si="180"/>
        <v>189.19999999999354</v>
      </c>
      <c r="K1894" s="1391">
        <f>(J1894*h01_MdeMgmt!$F$8)+1+$Q$126</f>
        <v>12.03666666666629</v>
      </c>
      <c r="L1894" s="1395">
        <f t="shared" si="181"/>
        <v>120.36666666666291</v>
      </c>
      <c r="M1894" s="1395">
        <f t="shared" si="182"/>
        <v>120</v>
      </c>
      <c r="N1894" s="1395">
        <f t="shared" si="183"/>
        <v>12</v>
      </c>
      <c r="O1894">
        <f t="shared" si="184"/>
        <v>12</v>
      </c>
    </row>
    <row r="1895" spans="9:15" x14ac:dyDescent="0.55000000000000004">
      <c r="I1895" s="1394">
        <f t="shared" si="185"/>
        <v>0</v>
      </c>
      <c r="J1895" s="1392">
        <f t="shared" si="180"/>
        <v>189.29999999999353</v>
      </c>
      <c r="K1895" s="1391">
        <f>(J1895*h01_MdeMgmt!$F$8)+1+$Q$126</f>
        <v>12.042499999999622</v>
      </c>
      <c r="L1895" s="1395">
        <f t="shared" si="181"/>
        <v>120.42499999999622</v>
      </c>
      <c r="M1895" s="1395">
        <f t="shared" si="182"/>
        <v>120</v>
      </c>
      <c r="N1895" s="1395">
        <f t="shared" si="183"/>
        <v>12</v>
      </c>
      <c r="O1895">
        <f t="shared" si="184"/>
        <v>12</v>
      </c>
    </row>
    <row r="1896" spans="9:15" x14ac:dyDescent="0.55000000000000004">
      <c r="I1896" s="1394">
        <f t="shared" si="185"/>
        <v>0</v>
      </c>
      <c r="J1896" s="1392">
        <f t="shared" si="180"/>
        <v>189.39999999999353</v>
      </c>
      <c r="K1896" s="1391">
        <f>(J1896*h01_MdeMgmt!$F$8)+1+$Q$126</f>
        <v>12.048333333332955</v>
      </c>
      <c r="L1896" s="1395">
        <f t="shared" si="181"/>
        <v>120.48333333332955</v>
      </c>
      <c r="M1896" s="1395">
        <f t="shared" si="182"/>
        <v>120</v>
      </c>
      <c r="N1896" s="1395">
        <f t="shared" si="183"/>
        <v>12</v>
      </c>
      <c r="O1896">
        <f t="shared" si="184"/>
        <v>12</v>
      </c>
    </row>
    <row r="1897" spans="9:15" x14ac:dyDescent="0.55000000000000004">
      <c r="I1897" s="1394">
        <f t="shared" si="185"/>
        <v>0</v>
      </c>
      <c r="J1897" s="1392">
        <f t="shared" si="180"/>
        <v>189.49999999999352</v>
      </c>
      <c r="K1897" s="1391">
        <f>(J1897*h01_MdeMgmt!$F$8)+1+$Q$126</f>
        <v>12.054166666666289</v>
      </c>
      <c r="L1897" s="1395">
        <f t="shared" si="181"/>
        <v>120.54166666666289</v>
      </c>
      <c r="M1897" s="1395">
        <f t="shared" si="182"/>
        <v>120</v>
      </c>
      <c r="N1897" s="1395">
        <f t="shared" si="183"/>
        <v>12</v>
      </c>
      <c r="O1897">
        <f t="shared" si="184"/>
        <v>12</v>
      </c>
    </row>
    <row r="1898" spans="9:15" x14ac:dyDescent="0.55000000000000004">
      <c r="I1898" s="1394">
        <f t="shared" si="185"/>
        <v>0</v>
      </c>
      <c r="J1898" s="1392">
        <f t="shared" si="180"/>
        <v>189.59999999999351</v>
      </c>
      <c r="K1898" s="1391">
        <f>(J1898*h01_MdeMgmt!$F$8)+1+$Q$126</f>
        <v>12.059999999999622</v>
      </c>
      <c r="L1898" s="1395">
        <f t="shared" si="181"/>
        <v>120.59999999999621</v>
      </c>
      <c r="M1898" s="1395">
        <f t="shared" si="182"/>
        <v>120</v>
      </c>
      <c r="N1898" s="1395">
        <f t="shared" si="183"/>
        <v>12</v>
      </c>
      <c r="O1898">
        <f t="shared" si="184"/>
        <v>12</v>
      </c>
    </row>
    <row r="1899" spans="9:15" x14ac:dyDescent="0.55000000000000004">
      <c r="I1899" s="1394">
        <f t="shared" si="185"/>
        <v>0</v>
      </c>
      <c r="J1899" s="1392">
        <f t="shared" si="180"/>
        <v>189.69999999999351</v>
      </c>
      <c r="K1899" s="1391">
        <f>(J1899*h01_MdeMgmt!$F$8)+1+$Q$126</f>
        <v>12.065833333332955</v>
      </c>
      <c r="L1899" s="1395">
        <f t="shared" si="181"/>
        <v>120.65833333332955</v>
      </c>
      <c r="M1899" s="1395">
        <f t="shared" si="182"/>
        <v>120</v>
      </c>
      <c r="N1899" s="1395">
        <f t="shared" si="183"/>
        <v>12</v>
      </c>
      <c r="O1899">
        <f t="shared" si="184"/>
        <v>12</v>
      </c>
    </row>
    <row r="1900" spans="9:15" x14ac:dyDescent="0.55000000000000004">
      <c r="I1900" s="1394">
        <f t="shared" si="185"/>
        <v>0</v>
      </c>
      <c r="J1900" s="1392">
        <f t="shared" si="180"/>
        <v>189.7999999999935</v>
      </c>
      <c r="K1900" s="1391">
        <f>(J1900*h01_MdeMgmt!$F$8)+1+$Q$126</f>
        <v>12.071666666666287</v>
      </c>
      <c r="L1900" s="1395">
        <f t="shared" si="181"/>
        <v>120.71666666666287</v>
      </c>
      <c r="M1900" s="1395">
        <f t="shared" si="182"/>
        <v>120</v>
      </c>
      <c r="N1900" s="1395">
        <f t="shared" si="183"/>
        <v>12</v>
      </c>
      <c r="O1900">
        <f t="shared" si="184"/>
        <v>12</v>
      </c>
    </row>
    <row r="1901" spans="9:15" x14ac:dyDescent="0.55000000000000004">
      <c r="I1901" s="1394">
        <f t="shared" si="185"/>
        <v>0</v>
      </c>
      <c r="J1901" s="1392">
        <f t="shared" si="180"/>
        <v>189.8999999999935</v>
      </c>
      <c r="K1901" s="1391">
        <f>(J1901*h01_MdeMgmt!$F$8)+1+$Q$126</f>
        <v>12.07749999999962</v>
      </c>
      <c r="L1901" s="1395">
        <f t="shared" si="181"/>
        <v>120.7749999999962</v>
      </c>
      <c r="M1901" s="1395">
        <f t="shared" si="182"/>
        <v>120</v>
      </c>
      <c r="N1901" s="1395">
        <f t="shared" si="183"/>
        <v>12</v>
      </c>
      <c r="O1901">
        <f t="shared" si="184"/>
        <v>12</v>
      </c>
    </row>
    <row r="1902" spans="9:15" x14ac:dyDescent="0.55000000000000004">
      <c r="I1902" s="1394">
        <f t="shared" si="185"/>
        <v>0</v>
      </c>
      <c r="J1902" s="1392">
        <f t="shared" si="180"/>
        <v>189.99999999999349</v>
      </c>
      <c r="K1902" s="1391">
        <f>(J1902*h01_MdeMgmt!$F$8)+1+$Q$126</f>
        <v>12.083333333332954</v>
      </c>
      <c r="L1902" s="1395">
        <f t="shared" si="181"/>
        <v>120.83333333332953</v>
      </c>
      <c r="M1902" s="1395">
        <f t="shared" si="182"/>
        <v>120</v>
      </c>
      <c r="N1902" s="1395">
        <f t="shared" si="183"/>
        <v>12</v>
      </c>
      <c r="O1902">
        <f t="shared" si="184"/>
        <v>12</v>
      </c>
    </row>
    <row r="1903" spans="9:15" x14ac:dyDescent="0.55000000000000004">
      <c r="I1903" s="1394">
        <f t="shared" si="185"/>
        <v>0</v>
      </c>
      <c r="J1903" s="1392">
        <f t="shared" si="180"/>
        <v>190.09999999999349</v>
      </c>
      <c r="K1903" s="1391">
        <f>(J1903*h01_MdeMgmt!$F$8)+1+$Q$126</f>
        <v>12.089166666666287</v>
      </c>
      <c r="L1903" s="1395">
        <f t="shared" si="181"/>
        <v>120.89166666666287</v>
      </c>
      <c r="M1903" s="1395">
        <f t="shared" si="182"/>
        <v>120</v>
      </c>
      <c r="N1903" s="1395">
        <f t="shared" si="183"/>
        <v>12</v>
      </c>
      <c r="O1903">
        <f t="shared" si="184"/>
        <v>12</v>
      </c>
    </row>
    <row r="1904" spans="9:15" x14ac:dyDescent="0.55000000000000004">
      <c r="I1904" s="1394">
        <f t="shared" si="185"/>
        <v>0</v>
      </c>
      <c r="J1904" s="1392">
        <f t="shared" si="180"/>
        <v>190.19999999999348</v>
      </c>
      <c r="K1904" s="1391">
        <f>(J1904*h01_MdeMgmt!$F$8)+1+$Q$126</f>
        <v>12.09499999999962</v>
      </c>
      <c r="L1904" s="1395">
        <f t="shared" si="181"/>
        <v>120.94999999999621</v>
      </c>
      <c r="M1904" s="1395">
        <f t="shared" si="182"/>
        <v>120</v>
      </c>
      <c r="N1904" s="1395">
        <f t="shared" si="183"/>
        <v>12</v>
      </c>
      <c r="O1904">
        <f t="shared" si="184"/>
        <v>12</v>
      </c>
    </row>
    <row r="1905" spans="9:15" x14ac:dyDescent="0.55000000000000004">
      <c r="I1905" s="1394">
        <f t="shared" si="185"/>
        <v>0</v>
      </c>
      <c r="J1905" s="1392">
        <f t="shared" si="180"/>
        <v>190.29999999999347</v>
      </c>
      <c r="K1905" s="1391">
        <f>(J1905*h01_MdeMgmt!$F$8)+1+$Q$126</f>
        <v>12.100833333332952</v>
      </c>
      <c r="L1905" s="1395">
        <f t="shared" si="181"/>
        <v>121.00833333332952</v>
      </c>
      <c r="M1905" s="1395">
        <f t="shared" si="182"/>
        <v>121</v>
      </c>
      <c r="N1905" s="1395">
        <f t="shared" si="183"/>
        <v>12.1</v>
      </c>
      <c r="O1905" t="str">
        <f t="shared" si="184"/>
        <v/>
      </c>
    </row>
    <row r="1906" spans="9:15" x14ac:dyDescent="0.55000000000000004">
      <c r="I1906" s="1394">
        <f t="shared" si="185"/>
        <v>0</v>
      </c>
      <c r="J1906" s="1392">
        <f t="shared" si="180"/>
        <v>190.39999999999347</v>
      </c>
      <c r="K1906" s="1391">
        <f>(J1906*h01_MdeMgmt!$F$8)+1+$Q$126</f>
        <v>12.106666666666285</v>
      </c>
      <c r="L1906" s="1395">
        <f t="shared" si="181"/>
        <v>121.06666666666285</v>
      </c>
      <c r="M1906" s="1395">
        <f t="shared" si="182"/>
        <v>121</v>
      </c>
      <c r="N1906" s="1395">
        <f t="shared" si="183"/>
        <v>12.1</v>
      </c>
      <c r="O1906" t="str">
        <f t="shared" si="184"/>
        <v/>
      </c>
    </row>
    <row r="1907" spans="9:15" x14ac:dyDescent="0.55000000000000004">
      <c r="I1907" s="1394">
        <f t="shared" si="185"/>
        <v>0</v>
      </c>
      <c r="J1907" s="1392">
        <f t="shared" si="180"/>
        <v>190.49999999999346</v>
      </c>
      <c r="K1907" s="1391">
        <f>(J1907*h01_MdeMgmt!$F$8)+1+$Q$126</f>
        <v>12.112499999999619</v>
      </c>
      <c r="L1907" s="1395">
        <f t="shared" si="181"/>
        <v>121.12499999999619</v>
      </c>
      <c r="M1907" s="1395">
        <f t="shared" si="182"/>
        <v>121</v>
      </c>
      <c r="N1907" s="1395">
        <f t="shared" si="183"/>
        <v>12.1</v>
      </c>
      <c r="O1907" t="str">
        <f t="shared" si="184"/>
        <v/>
      </c>
    </row>
    <row r="1908" spans="9:15" x14ac:dyDescent="0.55000000000000004">
      <c r="I1908" s="1394">
        <f t="shared" si="185"/>
        <v>0</v>
      </c>
      <c r="J1908" s="1392">
        <f t="shared" si="180"/>
        <v>190.59999999999346</v>
      </c>
      <c r="K1908" s="1391">
        <f>(J1908*h01_MdeMgmt!$F$8)+1+$Q$126</f>
        <v>12.118333333332952</v>
      </c>
      <c r="L1908" s="1395">
        <f t="shared" si="181"/>
        <v>121.18333333332953</v>
      </c>
      <c r="M1908" s="1395">
        <f t="shared" si="182"/>
        <v>121</v>
      </c>
      <c r="N1908" s="1395">
        <f t="shared" si="183"/>
        <v>12.1</v>
      </c>
      <c r="O1908" t="str">
        <f t="shared" si="184"/>
        <v/>
      </c>
    </row>
    <row r="1909" spans="9:15" x14ac:dyDescent="0.55000000000000004">
      <c r="I1909" s="1394">
        <f t="shared" si="185"/>
        <v>0</v>
      </c>
      <c r="J1909" s="1392">
        <f t="shared" si="180"/>
        <v>190.69999999999345</v>
      </c>
      <c r="K1909" s="1391">
        <f>(J1909*h01_MdeMgmt!$F$8)+1+$Q$126</f>
        <v>12.124166666666286</v>
      </c>
      <c r="L1909" s="1395">
        <f t="shared" si="181"/>
        <v>121.24166666666285</v>
      </c>
      <c r="M1909" s="1395">
        <f t="shared" si="182"/>
        <v>121</v>
      </c>
      <c r="N1909" s="1395">
        <f t="shared" si="183"/>
        <v>12.1</v>
      </c>
      <c r="O1909" t="str">
        <f t="shared" si="184"/>
        <v/>
      </c>
    </row>
    <row r="1910" spans="9:15" x14ac:dyDescent="0.55000000000000004">
      <c r="I1910" s="1394">
        <f t="shared" si="185"/>
        <v>0</v>
      </c>
      <c r="J1910" s="1392">
        <f t="shared" ref="J1910:J1973" si="186">J1909+$J$3</f>
        <v>190.79999999999345</v>
      </c>
      <c r="K1910" s="1391">
        <f>(J1910*h01_MdeMgmt!$F$8)+1+$Q$126</f>
        <v>12.129999999999617</v>
      </c>
      <c r="L1910" s="1395">
        <f t="shared" si="181"/>
        <v>121.29999999999617</v>
      </c>
      <c r="M1910" s="1395">
        <f t="shared" si="182"/>
        <v>121</v>
      </c>
      <c r="N1910" s="1395">
        <f t="shared" si="183"/>
        <v>12.1</v>
      </c>
      <c r="O1910" t="str">
        <f t="shared" si="184"/>
        <v/>
      </c>
    </row>
    <row r="1911" spans="9:15" x14ac:dyDescent="0.55000000000000004">
      <c r="I1911" s="1394">
        <f t="shared" si="185"/>
        <v>0</v>
      </c>
      <c r="J1911" s="1392">
        <f t="shared" si="186"/>
        <v>190.89999999999344</v>
      </c>
      <c r="K1911" s="1391">
        <f>(J1911*h01_MdeMgmt!$F$8)+1+$Q$126</f>
        <v>12.13583333333295</v>
      </c>
      <c r="L1911" s="1395">
        <f t="shared" si="181"/>
        <v>121.35833333332951</v>
      </c>
      <c r="M1911" s="1395">
        <f t="shared" si="182"/>
        <v>121</v>
      </c>
      <c r="N1911" s="1395">
        <f t="shared" si="183"/>
        <v>12.1</v>
      </c>
      <c r="O1911" t="str">
        <f t="shared" si="184"/>
        <v/>
      </c>
    </row>
    <row r="1912" spans="9:15" x14ac:dyDescent="0.55000000000000004">
      <c r="I1912" s="1394">
        <f t="shared" si="185"/>
        <v>0</v>
      </c>
      <c r="J1912" s="1392">
        <f t="shared" si="186"/>
        <v>190.99999999999343</v>
      </c>
      <c r="K1912" s="1391">
        <f>(J1912*h01_MdeMgmt!$F$8)+1+$Q$126</f>
        <v>12.141666666666284</v>
      </c>
      <c r="L1912" s="1395">
        <f t="shared" si="181"/>
        <v>121.41666666666283</v>
      </c>
      <c r="M1912" s="1395">
        <f t="shared" si="182"/>
        <v>121</v>
      </c>
      <c r="N1912" s="1395">
        <f t="shared" si="183"/>
        <v>12.1</v>
      </c>
      <c r="O1912" t="str">
        <f t="shared" si="184"/>
        <v/>
      </c>
    </row>
    <row r="1913" spans="9:15" x14ac:dyDescent="0.55000000000000004">
      <c r="I1913" s="1394">
        <f t="shared" si="185"/>
        <v>0</v>
      </c>
      <c r="J1913" s="1392">
        <f t="shared" si="186"/>
        <v>191.09999999999343</v>
      </c>
      <c r="K1913" s="1391">
        <f>(J1913*h01_MdeMgmt!$F$8)+1+$Q$126</f>
        <v>12.147499999999617</v>
      </c>
      <c r="L1913" s="1395">
        <f t="shared" si="181"/>
        <v>121.47499999999617</v>
      </c>
      <c r="M1913" s="1395">
        <f t="shared" si="182"/>
        <v>121</v>
      </c>
      <c r="N1913" s="1395">
        <f t="shared" si="183"/>
        <v>12.1</v>
      </c>
      <c r="O1913" t="str">
        <f t="shared" si="184"/>
        <v/>
      </c>
    </row>
    <row r="1914" spans="9:15" x14ac:dyDescent="0.55000000000000004">
      <c r="I1914" s="1394">
        <f t="shared" si="185"/>
        <v>0</v>
      </c>
      <c r="J1914" s="1392">
        <f t="shared" si="186"/>
        <v>191.19999999999342</v>
      </c>
      <c r="K1914" s="1391">
        <f>(J1914*h01_MdeMgmt!$F$8)+1+$Q$126</f>
        <v>12.153333333332951</v>
      </c>
      <c r="L1914" s="1395">
        <f t="shared" si="181"/>
        <v>121.53333333332951</v>
      </c>
      <c r="M1914" s="1395">
        <f t="shared" si="182"/>
        <v>121</v>
      </c>
      <c r="N1914" s="1395">
        <f t="shared" si="183"/>
        <v>12.1</v>
      </c>
      <c r="O1914" t="str">
        <f t="shared" si="184"/>
        <v/>
      </c>
    </row>
    <row r="1915" spans="9:15" x14ac:dyDescent="0.55000000000000004">
      <c r="I1915" s="1394">
        <f t="shared" si="185"/>
        <v>0</v>
      </c>
      <c r="J1915" s="1392">
        <f t="shared" si="186"/>
        <v>191.29999999999342</v>
      </c>
      <c r="K1915" s="1391">
        <f>(J1915*h01_MdeMgmt!$F$8)+1+$Q$126</f>
        <v>12.159166666666282</v>
      </c>
      <c r="L1915" s="1395">
        <f t="shared" si="181"/>
        <v>121.59166666666282</v>
      </c>
      <c r="M1915" s="1395">
        <f t="shared" si="182"/>
        <v>121</v>
      </c>
      <c r="N1915" s="1395">
        <f t="shared" si="183"/>
        <v>12.1</v>
      </c>
      <c r="O1915" t="str">
        <f t="shared" si="184"/>
        <v/>
      </c>
    </row>
    <row r="1916" spans="9:15" x14ac:dyDescent="0.55000000000000004">
      <c r="I1916" s="1394">
        <f t="shared" si="185"/>
        <v>0</v>
      </c>
      <c r="J1916" s="1392">
        <f t="shared" si="186"/>
        <v>191.39999999999341</v>
      </c>
      <c r="K1916" s="1391">
        <f>(J1916*h01_MdeMgmt!$F$8)+1+$Q$126</f>
        <v>12.164999999999615</v>
      </c>
      <c r="L1916" s="1395">
        <f t="shared" si="181"/>
        <v>121.64999999999615</v>
      </c>
      <c r="M1916" s="1395">
        <f t="shared" si="182"/>
        <v>121</v>
      </c>
      <c r="N1916" s="1395">
        <f t="shared" si="183"/>
        <v>12.1</v>
      </c>
      <c r="O1916" t="str">
        <f t="shared" si="184"/>
        <v/>
      </c>
    </row>
    <row r="1917" spans="9:15" x14ac:dyDescent="0.55000000000000004">
      <c r="I1917" s="1394">
        <f t="shared" si="185"/>
        <v>0</v>
      </c>
      <c r="J1917" s="1392">
        <f t="shared" si="186"/>
        <v>191.49999999999341</v>
      </c>
      <c r="K1917" s="1391">
        <f>(J1917*h01_MdeMgmt!$F$8)+1+$Q$126</f>
        <v>12.170833333332949</v>
      </c>
      <c r="L1917" s="1395">
        <f t="shared" si="181"/>
        <v>121.70833333332949</v>
      </c>
      <c r="M1917" s="1395">
        <f t="shared" si="182"/>
        <v>121</v>
      </c>
      <c r="N1917" s="1395">
        <f t="shared" si="183"/>
        <v>12.1</v>
      </c>
      <c r="O1917" t="str">
        <f t="shared" si="184"/>
        <v/>
      </c>
    </row>
    <row r="1918" spans="9:15" x14ac:dyDescent="0.55000000000000004">
      <c r="I1918" s="1394">
        <f t="shared" si="185"/>
        <v>0</v>
      </c>
      <c r="J1918" s="1392">
        <f t="shared" si="186"/>
        <v>191.5999999999934</v>
      </c>
      <c r="K1918" s="1391">
        <f>(J1918*h01_MdeMgmt!$F$8)+1+$Q$126</f>
        <v>12.176666666666282</v>
      </c>
      <c r="L1918" s="1395">
        <f t="shared" si="181"/>
        <v>121.76666666666281</v>
      </c>
      <c r="M1918" s="1395">
        <f t="shared" si="182"/>
        <v>121</v>
      </c>
      <c r="N1918" s="1395">
        <f t="shared" si="183"/>
        <v>12.1</v>
      </c>
      <c r="O1918" t="str">
        <f t="shared" si="184"/>
        <v/>
      </c>
    </row>
    <row r="1919" spans="9:15" x14ac:dyDescent="0.55000000000000004">
      <c r="I1919" s="1394">
        <f t="shared" si="185"/>
        <v>0</v>
      </c>
      <c r="J1919" s="1392">
        <f t="shared" si="186"/>
        <v>191.69999999999339</v>
      </c>
      <c r="K1919" s="1391">
        <f>(J1919*h01_MdeMgmt!$F$8)+1+$Q$126</f>
        <v>12.182499999999616</v>
      </c>
      <c r="L1919" s="1395">
        <f t="shared" si="181"/>
        <v>121.82499999999615</v>
      </c>
      <c r="M1919" s="1395">
        <f t="shared" si="182"/>
        <v>121</v>
      </c>
      <c r="N1919" s="1395">
        <f t="shared" si="183"/>
        <v>12.1</v>
      </c>
      <c r="O1919" t="str">
        <f t="shared" si="184"/>
        <v/>
      </c>
    </row>
    <row r="1920" spans="9:15" x14ac:dyDescent="0.55000000000000004">
      <c r="I1920" s="1394">
        <f t="shared" si="185"/>
        <v>0</v>
      </c>
      <c r="J1920" s="1392">
        <f t="shared" si="186"/>
        <v>191.79999999999339</v>
      </c>
      <c r="K1920" s="1391">
        <f>(J1920*h01_MdeMgmt!$F$8)+1+$Q$126</f>
        <v>12.188333333332947</v>
      </c>
      <c r="L1920" s="1395">
        <f t="shared" si="181"/>
        <v>121.88333333332947</v>
      </c>
      <c r="M1920" s="1395">
        <f t="shared" si="182"/>
        <v>121</v>
      </c>
      <c r="N1920" s="1395">
        <f t="shared" si="183"/>
        <v>12.1</v>
      </c>
      <c r="O1920" t="str">
        <f t="shared" si="184"/>
        <v/>
      </c>
    </row>
    <row r="1921" spans="9:15" x14ac:dyDescent="0.55000000000000004">
      <c r="I1921" s="1394">
        <f t="shared" si="185"/>
        <v>0</v>
      </c>
      <c r="J1921" s="1392">
        <f t="shared" si="186"/>
        <v>191.89999999999338</v>
      </c>
      <c r="K1921" s="1391">
        <f>(J1921*h01_MdeMgmt!$F$8)+1+$Q$126</f>
        <v>12.19416666666628</v>
      </c>
      <c r="L1921" s="1395">
        <f t="shared" si="181"/>
        <v>121.9416666666628</v>
      </c>
      <c r="M1921" s="1395">
        <f t="shared" si="182"/>
        <v>121</v>
      </c>
      <c r="N1921" s="1395">
        <f t="shared" si="183"/>
        <v>12.1</v>
      </c>
      <c r="O1921" t="str">
        <f t="shared" si="184"/>
        <v/>
      </c>
    </row>
    <row r="1922" spans="9:15" x14ac:dyDescent="0.55000000000000004">
      <c r="I1922" s="1394">
        <f t="shared" si="185"/>
        <v>0</v>
      </c>
      <c r="J1922" s="1392">
        <f t="shared" si="186"/>
        <v>191.99999999999338</v>
      </c>
      <c r="K1922" s="1391">
        <f>(J1922*h01_MdeMgmt!$F$8)+1+$Q$126</f>
        <v>12.199999999999614</v>
      </c>
      <c r="L1922" s="1395">
        <f t="shared" si="181"/>
        <v>121.99999999999613</v>
      </c>
      <c r="M1922" s="1395">
        <f t="shared" si="182"/>
        <v>121</v>
      </c>
      <c r="N1922" s="1395">
        <f t="shared" si="183"/>
        <v>12.1</v>
      </c>
      <c r="O1922" t="str">
        <f t="shared" si="184"/>
        <v/>
      </c>
    </row>
    <row r="1923" spans="9:15" x14ac:dyDescent="0.55000000000000004">
      <c r="I1923" s="1394">
        <f t="shared" si="185"/>
        <v>0</v>
      </c>
      <c r="J1923" s="1392">
        <f t="shared" si="186"/>
        <v>192.09999999999337</v>
      </c>
      <c r="K1923" s="1391">
        <f>(J1923*h01_MdeMgmt!$F$8)+1+$Q$126</f>
        <v>12.205833333332947</v>
      </c>
      <c r="L1923" s="1395">
        <f t="shared" ref="L1923:L1986" si="187">K1923*10</f>
        <v>122.05833333332947</v>
      </c>
      <c r="M1923" s="1395">
        <f t="shared" ref="M1923:M1986" si="188">INT(L1923)</f>
        <v>122</v>
      </c>
      <c r="N1923" s="1395">
        <f t="shared" ref="N1923:N1986" si="189">M1923/10</f>
        <v>12.2</v>
      </c>
      <c r="O1923" t="str">
        <f t="shared" ref="O1923:O1986" si="190">IF(INT(N1923)=N1923,N1923,"")</f>
        <v/>
      </c>
    </row>
    <row r="1924" spans="9:15" x14ac:dyDescent="0.55000000000000004">
      <c r="I1924" s="1394">
        <f t="shared" ref="I1924:I1987" si="191">INT(H1924)</f>
        <v>0</v>
      </c>
      <c r="J1924" s="1392">
        <f t="shared" si="186"/>
        <v>192.19999999999337</v>
      </c>
      <c r="K1924" s="1391">
        <f>(J1924*h01_MdeMgmt!$F$8)+1+$Q$126</f>
        <v>12.211666666666281</v>
      </c>
      <c r="L1924" s="1395">
        <f t="shared" si="187"/>
        <v>122.11666666666281</v>
      </c>
      <c r="M1924" s="1395">
        <f t="shared" si="188"/>
        <v>122</v>
      </c>
      <c r="N1924" s="1395">
        <f t="shared" si="189"/>
        <v>12.2</v>
      </c>
      <c r="O1924" t="str">
        <f t="shared" si="190"/>
        <v/>
      </c>
    </row>
    <row r="1925" spans="9:15" x14ac:dyDescent="0.55000000000000004">
      <c r="I1925" s="1394">
        <f t="shared" si="191"/>
        <v>0</v>
      </c>
      <c r="J1925" s="1392">
        <f t="shared" si="186"/>
        <v>192.29999999999336</v>
      </c>
      <c r="K1925" s="1391">
        <f>(J1925*h01_MdeMgmt!$F$8)+1+$Q$126</f>
        <v>12.217499999999612</v>
      </c>
      <c r="L1925" s="1395">
        <f t="shared" si="187"/>
        <v>122.17499999999612</v>
      </c>
      <c r="M1925" s="1395">
        <f t="shared" si="188"/>
        <v>122</v>
      </c>
      <c r="N1925" s="1395">
        <f t="shared" si="189"/>
        <v>12.2</v>
      </c>
      <c r="O1925" t="str">
        <f t="shared" si="190"/>
        <v/>
      </c>
    </row>
    <row r="1926" spans="9:15" x14ac:dyDescent="0.55000000000000004">
      <c r="I1926" s="1394">
        <f t="shared" si="191"/>
        <v>0</v>
      </c>
      <c r="J1926" s="1392">
        <f t="shared" si="186"/>
        <v>192.39999999999336</v>
      </c>
      <c r="K1926" s="1391">
        <f>(J1926*h01_MdeMgmt!$F$8)+1+$Q$126</f>
        <v>12.223333333332945</v>
      </c>
      <c r="L1926" s="1395">
        <f t="shared" si="187"/>
        <v>122.23333333332945</v>
      </c>
      <c r="M1926" s="1395">
        <f t="shared" si="188"/>
        <v>122</v>
      </c>
      <c r="N1926" s="1395">
        <f t="shared" si="189"/>
        <v>12.2</v>
      </c>
      <c r="O1926" t="str">
        <f t="shared" si="190"/>
        <v/>
      </c>
    </row>
    <row r="1927" spans="9:15" x14ac:dyDescent="0.55000000000000004">
      <c r="I1927" s="1394">
        <f t="shared" si="191"/>
        <v>0</v>
      </c>
      <c r="J1927" s="1392">
        <f t="shared" si="186"/>
        <v>192.49999999999335</v>
      </c>
      <c r="K1927" s="1391">
        <f>(J1927*h01_MdeMgmt!$F$8)+1+$Q$126</f>
        <v>12.229166666666279</v>
      </c>
      <c r="L1927" s="1395">
        <f t="shared" si="187"/>
        <v>122.29166666666279</v>
      </c>
      <c r="M1927" s="1395">
        <f t="shared" si="188"/>
        <v>122</v>
      </c>
      <c r="N1927" s="1395">
        <f t="shared" si="189"/>
        <v>12.2</v>
      </c>
      <c r="O1927" t="str">
        <f t="shared" si="190"/>
        <v/>
      </c>
    </row>
    <row r="1928" spans="9:15" x14ac:dyDescent="0.55000000000000004">
      <c r="I1928" s="1394">
        <f t="shared" si="191"/>
        <v>0</v>
      </c>
      <c r="J1928" s="1392">
        <f t="shared" si="186"/>
        <v>192.59999999999334</v>
      </c>
      <c r="K1928" s="1391">
        <f>(J1928*h01_MdeMgmt!$F$8)+1+$Q$126</f>
        <v>12.234999999999612</v>
      </c>
      <c r="L1928" s="1395">
        <f t="shared" si="187"/>
        <v>122.34999999999613</v>
      </c>
      <c r="M1928" s="1395">
        <f t="shared" si="188"/>
        <v>122</v>
      </c>
      <c r="N1928" s="1395">
        <f t="shared" si="189"/>
        <v>12.2</v>
      </c>
      <c r="O1928" t="str">
        <f t="shared" si="190"/>
        <v/>
      </c>
    </row>
    <row r="1929" spans="9:15" x14ac:dyDescent="0.55000000000000004">
      <c r="I1929" s="1394">
        <f t="shared" si="191"/>
        <v>0</v>
      </c>
      <c r="J1929" s="1392">
        <f t="shared" si="186"/>
        <v>192.69999999999334</v>
      </c>
      <c r="K1929" s="1391">
        <f>(J1929*h01_MdeMgmt!$F$8)+1+$Q$126</f>
        <v>12.240833333332946</v>
      </c>
      <c r="L1929" s="1395">
        <f t="shared" si="187"/>
        <v>122.40833333332945</v>
      </c>
      <c r="M1929" s="1395">
        <f t="shared" si="188"/>
        <v>122</v>
      </c>
      <c r="N1929" s="1395">
        <f t="shared" si="189"/>
        <v>12.2</v>
      </c>
      <c r="O1929" t="str">
        <f t="shared" si="190"/>
        <v/>
      </c>
    </row>
    <row r="1930" spans="9:15" x14ac:dyDescent="0.55000000000000004">
      <c r="I1930" s="1394">
        <f t="shared" si="191"/>
        <v>0</v>
      </c>
      <c r="J1930" s="1392">
        <f t="shared" si="186"/>
        <v>192.79999999999333</v>
      </c>
      <c r="K1930" s="1391">
        <f>(J1930*h01_MdeMgmt!$F$8)+1+$Q$126</f>
        <v>12.246666666666277</v>
      </c>
      <c r="L1930" s="1395">
        <f t="shared" si="187"/>
        <v>122.46666666666277</v>
      </c>
      <c r="M1930" s="1395">
        <f t="shared" si="188"/>
        <v>122</v>
      </c>
      <c r="N1930" s="1395">
        <f t="shared" si="189"/>
        <v>12.2</v>
      </c>
      <c r="O1930" t="str">
        <f t="shared" si="190"/>
        <v/>
      </c>
    </row>
    <row r="1931" spans="9:15" x14ac:dyDescent="0.55000000000000004">
      <c r="I1931" s="1394">
        <f t="shared" si="191"/>
        <v>0</v>
      </c>
      <c r="J1931" s="1392">
        <f t="shared" si="186"/>
        <v>192.89999999999333</v>
      </c>
      <c r="K1931" s="1391">
        <f>(J1931*h01_MdeMgmt!$F$8)+1+$Q$126</f>
        <v>12.25249999999961</v>
      </c>
      <c r="L1931" s="1395">
        <f t="shared" si="187"/>
        <v>122.52499999999611</v>
      </c>
      <c r="M1931" s="1395">
        <f t="shared" si="188"/>
        <v>122</v>
      </c>
      <c r="N1931" s="1395">
        <f t="shared" si="189"/>
        <v>12.2</v>
      </c>
      <c r="O1931" t="str">
        <f t="shared" si="190"/>
        <v/>
      </c>
    </row>
    <row r="1932" spans="9:15" x14ac:dyDescent="0.55000000000000004">
      <c r="I1932" s="1394">
        <f t="shared" si="191"/>
        <v>0</v>
      </c>
      <c r="J1932" s="1392">
        <f t="shared" si="186"/>
        <v>192.99999999999332</v>
      </c>
      <c r="K1932" s="1391">
        <f>(J1932*h01_MdeMgmt!$F$8)+1+$Q$126</f>
        <v>12.258333333332944</v>
      </c>
      <c r="L1932" s="1395">
        <f t="shared" si="187"/>
        <v>122.58333333332943</v>
      </c>
      <c r="M1932" s="1395">
        <f t="shared" si="188"/>
        <v>122</v>
      </c>
      <c r="N1932" s="1395">
        <f t="shared" si="189"/>
        <v>12.2</v>
      </c>
      <c r="O1932" t="str">
        <f t="shared" si="190"/>
        <v/>
      </c>
    </row>
    <row r="1933" spans="9:15" x14ac:dyDescent="0.55000000000000004">
      <c r="I1933" s="1394">
        <f t="shared" si="191"/>
        <v>0</v>
      </c>
      <c r="J1933" s="1392">
        <f t="shared" si="186"/>
        <v>193.09999999999332</v>
      </c>
      <c r="K1933" s="1391">
        <f>(J1933*h01_MdeMgmt!$F$8)+1+$Q$126</f>
        <v>12.264166666666277</v>
      </c>
      <c r="L1933" s="1395">
        <f t="shared" si="187"/>
        <v>122.64166666666277</v>
      </c>
      <c r="M1933" s="1395">
        <f t="shared" si="188"/>
        <v>122</v>
      </c>
      <c r="N1933" s="1395">
        <f t="shared" si="189"/>
        <v>12.2</v>
      </c>
      <c r="O1933" t="str">
        <f t="shared" si="190"/>
        <v/>
      </c>
    </row>
    <row r="1934" spans="9:15" x14ac:dyDescent="0.55000000000000004">
      <c r="I1934" s="1394">
        <f t="shared" si="191"/>
        <v>0</v>
      </c>
      <c r="J1934" s="1392">
        <f t="shared" si="186"/>
        <v>193.19999999999331</v>
      </c>
      <c r="K1934" s="1391">
        <f>(J1934*h01_MdeMgmt!$F$8)+1+$Q$126</f>
        <v>12.269999999999611</v>
      </c>
      <c r="L1934" s="1395">
        <f t="shared" si="187"/>
        <v>122.69999999999611</v>
      </c>
      <c r="M1934" s="1395">
        <f t="shared" si="188"/>
        <v>122</v>
      </c>
      <c r="N1934" s="1395">
        <f t="shared" si="189"/>
        <v>12.2</v>
      </c>
      <c r="O1934" t="str">
        <f t="shared" si="190"/>
        <v/>
      </c>
    </row>
    <row r="1935" spans="9:15" x14ac:dyDescent="0.55000000000000004">
      <c r="I1935" s="1394">
        <f t="shared" si="191"/>
        <v>0</v>
      </c>
      <c r="J1935" s="1392">
        <f t="shared" si="186"/>
        <v>193.2999999999933</v>
      </c>
      <c r="K1935" s="1391">
        <f>(J1935*h01_MdeMgmt!$F$8)+1+$Q$126</f>
        <v>12.275833333332942</v>
      </c>
      <c r="L1935" s="1395">
        <f t="shared" si="187"/>
        <v>122.75833333332942</v>
      </c>
      <c r="M1935" s="1395">
        <f t="shared" si="188"/>
        <v>122</v>
      </c>
      <c r="N1935" s="1395">
        <f t="shared" si="189"/>
        <v>12.2</v>
      </c>
      <c r="O1935" t="str">
        <f t="shared" si="190"/>
        <v/>
      </c>
    </row>
    <row r="1936" spans="9:15" x14ac:dyDescent="0.55000000000000004">
      <c r="I1936" s="1394">
        <f t="shared" si="191"/>
        <v>0</v>
      </c>
      <c r="J1936" s="1392">
        <f t="shared" si="186"/>
        <v>193.3999999999933</v>
      </c>
      <c r="K1936" s="1391">
        <f>(J1936*h01_MdeMgmt!$F$8)+1+$Q$126</f>
        <v>12.281666666666275</v>
      </c>
      <c r="L1936" s="1395">
        <f t="shared" si="187"/>
        <v>122.81666666666275</v>
      </c>
      <c r="M1936" s="1395">
        <f t="shared" si="188"/>
        <v>122</v>
      </c>
      <c r="N1936" s="1395">
        <f t="shared" si="189"/>
        <v>12.2</v>
      </c>
      <c r="O1936" t="str">
        <f t="shared" si="190"/>
        <v/>
      </c>
    </row>
    <row r="1937" spans="9:15" x14ac:dyDescent="0.55000000000000004">
      <c r="I1937" s="1394">
        <f t="shared" si="191"/>
        <v>0</v>
      </c>
      <c r="J1937" s="1392">
        <f t="shared" si="186"/>
        <v>193.49999999999329</v>
      </c>
      <c r="K1937" s="1391">
        <f>(J1937*h01_MdeMgmt!$F$8)+1+$Q$126</f>
        <v>12.287499999999609</v>
      </c>
      <c r="L1937" s="1395">
        <f t="shared" si="187"/>
        <v>122.87499999999609</v>
      </c>
      <c r="M1937" s="1395">
        <f t="shared" si="188"/>
        <v>122</v>
      </c>
      <c r="N1937" s="1395">
        <f t="shared" si="189"/>
        <v>12.2</v>
      </c>
      <c r="O1937" t="str">
        <f t="shared" si="190"/>
        <v/>
      </c>
    </row>
    <row r="1938" spans="9:15" x14ac:dyDescent="0.55000000000000004">
      <c r="I1938" s="1394">
        <f t="shared" si="191"/>
        <v>0</v>
      </c>
      <c r="J1938" s="1392">
        <f t="shared" si="186"/>
        <v>193.59999999999329</v>
      </c>
      <c r="K1938" s="1391">
        <f>(J1938*h01_MdeMgmt!$F$8)+1+$Q$126</f>
        <v>12.293333333332942</v>
      </c>
      <c r="L1938" s="1395">
        <f t="shared" si="187"/>
        <v>122.93333333332941</v>
      </c>
      <c r="M1938" s="1395">
        <f t="shared" si="188"/>
        <v>122</v>
      </c>
      <c r="N1938" s="1395">
        <f t="shared" si="189"/>
        <v>12.2</v>
      </c>
      <c r="O1938" t="str">
        <f t="shared" si="190"/>
        <v/>
      </c>
    </row>
    <row r="1939" spans="9:15" x14ac:dyDescent="0.55000000000000004">
      <c r="I1939" s="1394">
        <f t="shared" si="191"/>
        <v>0</v>
      </c>
      <c r="J1939" s="1392">
        <f t="shared" si="186"/>
        <v>193.69999999999328</v>
      </c>
      <c r="K1939" s="1391">
        <f>(J1939*h01_MdeMgmt!$F$8)+1+$Q$126</f>
        <v>12.299166666666276</v>
      </c>
      <c r="L1939" s="1395">
        <f t="shared" si="187"/>
        <v>122.99166666666275</v>
      </c>
      <c r="M1939" s="1395">
        <f t="shared" si="188"/>
        <v>122</v>
      </c>
      <c r="N1939" s="1395">
        <f t="shared" si="189"/>
        <v>12.2</v>
      </c>
      <c r="O1939" t="str">
        <f t="shared" si="190"/>
        <v/>
      </c>
    </row>
    <row r="1940" spans="9:15" x14ac:dyDescent="0.55000000000000004">
      <c r="I1940" s="1394">
        <f t="shared" si="191"/>
        <v>0</v>
      </c>
      <c r="J1940" s="1392">
        <f t="shared" si="186"/>
        <v>193.79999999999328</v>
      </c>
      <c r="K1940" s="1391">
        <f>(J1940*h01_MdeMgmt!$F$8)+1+$Q$126</f>
        <v>12.304999999999607</v>
      </c>
      <c r="L1940" s="1395">
        <f t="shared" si="187"/>
        <v>123.04999999999607</v>
      </c>
      <c r="M1940" s="1395">
        <f t="shared" si="188"/>
        <v>123</v>
      </c>
      <c r="N1940" s="1395">
        <f t="shared" si="189"/>
        <v>12.3</v>
      </c>
      <c r="O1940" t="str">
        <f t="shared" si="190"/>
        <v/>
      </c>
    </row>
    <row r="1941" spans="9:15" x14ac:dyDescent="0.55000000000000004">
      <c r="I1941" s="1394">
        <f t="shared" si="191"/>
        <v>0</v>
      </c>
      <c r="J1941" s="1392">
        <f t="shared" si="186"/>
        <v>193.89999999999327</v>
      </c>
      <c r="K1941" s="1391">
        <f>(J1941*h01_MdeMgmt!$F$8)+1+$Q$126</f>
        <v>12.31083333333294</v>
      </c>
      <c r="L1941" s="1395">
        <f t="shared" si="187"/>
        <v>123.1083333333294</v>
      </c>
      <c r="M1941" s="1395">
        <f t="shared" si="188"/>
        <v>123</v>
      </c>
      <c r="N1941" s="1395">
        <f t="shared" si="189"/>
        <v>12.3</v>
      </c>
      <c r="O1941" t="str">
        <f t="shared" si="190"/>
        <v/>
      </c>
    </row>
    <row r="1942" spans="9:15" x14ac:dyDescent="0.55000000000000004">
      <c r="I1942" s="1394">
        <f t="shared" si="191"/>
        <v>0</v>
      </c>
      <c r="J1942" s="1392">
        <f t="shared" si="186"/>
        <v>193.99999999999326</v>
      </c>
      <c r="K1942" s="1391">
        <f>(J1942*h01_MdeMgmt!$F$8)+1+$Q$126</f>
        <v>12.316666666666274</v>
      </c>
      <c r="L1942" s="1395">
        <f t="shared" si="187"/>
        <v>123.16666666666273</v>
      </c>
      <c r="M1942" s="1395">
        <f t="shared" si="188"/>
        <v>123</v>
      </c>
      <c r="N1942" s="1395">
        <f t="shared" si="189"/>
        <v>12.3</v>
      </c>
      <c r="O1942" t="str">
        <f t="shared" si="190"/>
        <v/>
      </c>
    </row>
    <row r="1943" spans="9:15" x14ac:dyDescent="0.55000000000000004">
      <c r="I1943" s="1394">
        <f t="shared" si="191"/>
        <v>0</v>
      </c>
      <c r="J1943" s="1392">
        <f t="shared" si="186"/>
        <v>194.09999999999326</v>
      </c>
      <c r="K1943" s="1391">
        <f>(J1943*h01_MdeMgmt!$F$8)+1+$Q$126</f>
        <v>12.322499999999607</v>
      </c>
      <c r="L1943" s="1395">
        <f t="shared" si="187"/>
        <v>123.22499999999607</v>
      </c>
      <c r="M1943" s="1395">
        <f t="shared" si="188"/>
        <v>123</v>
      </c>
      <c r="N1943" s="1395">
        <f t="shared" si="189"/>
        <v>12.3</v>
      </c>
      <c r="O1943" t="str">
        <f t="shared" si="190"/>
        <v/>
      </c>
    </row>
    <row r="1944" spans="9:15" x14ac:dyDescent="0.55000000000000004">
      <c r="I1944" s="1394">
        <f t="shared" si="191"/>
        <v>0</v>
      </c>
      <c r="J1944" s="1392">
        <f t="shared" si="186"/>
        <v>194.19999999999325</v>
      </c>
      <c r="K1944" s="1391">
        <f>(J1944*h01_MdeMgmt!$F$8)+1+$Q$126</f>
        <v>12.328333333332941</v>
      </c>
      <c r="L1944" s="1395">
        <f t="shared" si="187"/>
        <v>123.28333333332941</v>
      </c>
      <c r="M1944" s="1395">
        <f t="shared" si="188"/>
        <v>123</v>
      </c>
      <c r="N1944" s="1395">
        <f t="shared" si="189"/>
        <v>12.3</v>
      </c>
      <c r="O1944" t="str">
        <f t="shared" si="190"/>
        <v/>
      </c>
    </row>
    <row r="1945" spans="9:15" x14ac:dyDescent="0.55000000000000004">
      <c r="I1945" s="1394">
        <f t="shared" si="191"/>
        <v>0</v>
      </c>
      <c r="J1945" s="1392">
        <f t="shared" si="186"/>
        <v>194.29999999999325</v>
      </c>
      <c r="K1945" s="1391">
        <f>(J1945*h01_MdeMgmt!$F$8)+1+$Q$126</f>
        <v>12.334166666666272</v>
      </c>
      <c r="L1945" s="1395">
        <f t="shared" si="187"/>
        <v>123.34166666666272</v>
      </c>
      <c r="M1945" s="1395">
        <f t="shared" si="188"/>
        <v>123</v>
      </c>
      <c r="N1945" s="1395">
        <f t="shared" si="189"/>
        <v>12.3</v>
      </c>
      <c r="O1945" t="str">
        <f t="shared" si="190"/>
        <v/>
      </c>
    </row>
    <row r="1946" spans="9:15" x14ac:dyDescent="0.55000000000000004">
      <c r="I1946" s="1394">
        <f t="shared" si="191"/>
        <v>0</v>
      </c>
      <c r="J1946" s="1392">
        <f t="shared" si="186"/>
        <v>194.39999999999324</v>
      </c>
      <c r="K1946" s="1391">
        <f>(J1946*h01_MdeMgmt!$F$8)+1+$Q$126</f>
        <v>12.339999999999606</v>
      </c>
      <c r="L1946" s="1395">
        <f t="shared" si="187"/>
        <v>123.39999999999606</v>
      </c>
      <c r="M1946" s="1395">
        <f t="shared" si="188"/>
        <v>123</v>
      </c>
      <c r="N1946" s="1395">
        <f t="shared" si="189"/>
        <v>12.3</v>
      </c>
      <c r="O1946" t="str">
        <f t="shared" si="190"/>
        <v/>
      </c>
    </row>
    <row r="1947" spans="9:15" x14ac:dyDescent="0.55000000000000004">
      <c r="I1947" s="1394">
        <f t="shared" si="191"/>
        <v>0</v>
      </c>
      <c r="J1947" s="1392">
        <f t="shared" si="186"/>
        <v>194.49999999999324</v>
      </c>
      <c r="K1947" s="1391">
        <f>(J1947*h01_MdeMgmt!$F$8)+1+$Q$126</f>
        <v>12.345833333332939</v>
      </c>
      <c r="L1947" s="1395">
        <f t="shared" si="187"/>
        <v>123.45833333332939</v>
      </c>
      <c r="M1947" s="1395">
        <f t="shared" si="188"/>
        <v>123</v>
      </c>
      <c r="N1947" s="1395">
        <f t="shared" si="189"/>
        <v>12.3</v>
      </c>
      <c r="O1947" t="str">
        <f t="shared" si="190"/>
        <v/>
      </c>
    </row>
    <row r="1948" spans="9:15" x14ac:dyDescent="0.55000000000000004">
      <c r="I1948" s="1394">
        <f t="shared" si="191"/>
        <v>0</v>
      </c>
      <c r="J1948" s="1392">
        <f t="shared" si="186"/>
        <v>194.59999999999323</v>
      </c>
      <c r="K1948" s="1391">
        <f>(J1948*h01_MdeMgmt!$F$8)+1+$Q$126</f>
        <v>12.351666666666272</v>
      </c>
      <c r="L1948" s="1395">
        <f t="shared" si="187"/>
        <v>123.51666666666273</v>
      </c>
      <c r="M1948" s="1395">
        <f t="shared" si="188"/>
        <v>123</v>
      </c>
      <c r="N1948" s="1395">
        <f t="shared" si="189"/>
        <v>12.3</v>
      </c>
      <c r="O1948" t="str">
        <f t="shared" si="190"/>
        <v/>
      </c>
    </row>
    <row r="1949" spans="9:15" x14ac:dyDescent="0.55000000000000004">
      <c r="I1949" s="1394">
        <f t="shared" si="191"/>
        <v>0</v>
      </c>
      <c r="J1949" s="1392">
        <f t="shared" si="186"/>
        <v>194.69999999999322</v>
      </c>
      <c r="K1949" s="1391">
        <f>(J1949*h01_MdeMgmt!$F$8)+1+$Q$126</f>
        <v>12.357499999999606</v>
      </c>
      <c r="L1949" s="1395">
        <f t="shared" si="187"/>
        <v>123.57499999999605</v>
      </c>
      <c r="M1949" s="1395">
        <f t="shared" si="188"/>
        <v>123</v>
      </c>
      <c r="N1949" s="1395">
        <f t="shared" si="189"/>
        <v>12.3</v>
      </c>
      <c r="O1949" t="str">
        <f t="shared" si="190"/>
        <v/>
      </c>
    </row>
    <row r="1950" spans="9:15" x14ac:dyDescent="0.55000000000000004">
      <c r="I1950" s="1394">
        <f t="shared" si="191"/>
        <v>0</v>
      </c>
      <c r="J1950" s="1392">
        <f t="shared" si="186"/>
        <v>194.79999999999322</v>
      </c>
      <c r="K1950" s="1391">
        <f>(J1950*h01_MdeMgmt!$F$8)+1+$Q$126</f>
        <v>12.363333333332937</v>
      </c>
      <c r="L1950" s="1395">
        <f t="shared" si="187"/>
        <v>123.63333333332938</v>
      </c>
      <c r="M1950" s="1395">
        <f t="shared" si="188"/>
        <v>123</v>
      </c>
      <c r="N1950" s="1395">
        <f t="shared" si="189"/>
        <v>12.3</v>
      </c>
      <c r="O1950" t="str">
        <f t="shared" si="190"/>
        <v/>
      </c>
    </row>
    <row r="1951" spans="9:15" x14ac:dyDescent="0.55000000000000004">
      <c r="I1951" s="1394">
        <f t="shared" si="191"/>
        <v>0</v>
      </c>
      <c r="J1951" s="1392">
        <f t="shared" si="186"/>
        <v>194.89999999999321</v>
      </c>
      <c r="K1951" s="1391">
        <f>(J1951*h01_MdeMgmt!$F$8)+1+$Q$126</f>
        <v>12.369166666666271</v>
      </c>
      <c r="L1951" s="1395">
        <f t="shared" si="187"/>
        <v>123.69166666666271</v>
      </c>
      <c r="M1951" s="1395">
        <f t="shared" si="188"/>
        <v>123</v>
      </c>
      <c r="N1951" s="1395">
        <f t="shared" si="189"/>
        <v>12.3</v>
      </c>
      <c r="O1951" t="str">
        <f t="shared" si="190"/>
        <v/>
      </c>
    </row>
    <row r="1952" spans="9:15" x14ac:dyDescent="0.55000000000000004">
      <c r="I1952" s="1394">
        <f t="shared" si="191"/>
        <v>0</v>
      </c>
      <c r="J1952" s="1392">
        <f t="shared" si="186"/>
        <v>194.99999999999321</v>
      </c>
      <c r="K1952" s="1391">
        <f>(J1952*h01_MdeMgmt!$F$8)+1+$Q$126</f>
        <v>12.374999999999604</v>
      </c>
      <c r="L1952" s="1395">
        <f t="shared" si="187"/>
        <v>123.74999999999604</v>
      </c>
      <c r="M1952" s="1395">
        <f t="shared" si="188"/>
        <v>123</v>
      </c>
      <c r="N1952" s="1395">
        <f t="shared" si="189"/>
        <v>12.3</v>
      </c>
      <c r="O1952" t="str">
        <f t="shared" si="190"/>
        <v/>
      </c>
    </row>
    <row r="1953" spans="9:15" x14ac:dyDescent="0.55000000000000004">
      <c r="I1953" s="1394">
        <f t="shared" si="191"/>
        <v>0</v>
      </c>
      <c r="J1953" s="1392">
        <f t="shared" si="186"/>
        <v>195.0999999999932</v>
      </c>
      <c r="K1953" s="1391">
        <f>(J1953*h01_MdeMgmt!$F$8)+1+$Q$126</f>
        <v>12.380833333332937</v>
      </c>
      <c r="L1953" s="1395">
        <f t="shared" si="187"/>
        <v>123.80833333332937</v>
      </c>
      <c r="M1953" s="1395">
        <f t="shared" si="188"/>
        <v>123</v>
      </c>
      <c r="N1953" s="1395">
        <f t="shared" si="189"/>
        <v>12.3</v>
      </c>
      <c r="O1953" t="str">
        <f t="shared" si="190"/>
        <v/>
      </c>
    </row>
    <row r="1954" spans="9:15" x14ac:dyDescent="0.55000000000000004">
      <c r="I1954" s="1394">
        <f t="shared" si="191"/>
        <v>0</v>
      </c>
      <c r="J1954" s="1392">
        <f t="shared" si="186"/>
        <v>195.1999999999932</v>
      </c>
      <c r="K1954" s="1391">
        <f>(J1954*h01_MdeMgmt!$F$8)+1+$Q$126</f>
        <v>12.386666666666271</v>
      </c>
      <c r="L1954" s="1395">
        <f t="shared" si="187"/>
        <v>123.86666666666271</v>
      </c>
      <c r="M1954" s="1395">
        <f t="shared" si="188"/>
        <v>123</v>
      </c>
      <c r="N1954" s="1395">
        <f t="shared" si="189"/>
        <v>12.3</v>
      </c>
      <c r="O1954" t="str">
        <f t="shared" si="190"/>
        <v/>
      </c>
    </row>
    <row r="1955" spans="9:15" x14ac:dyDescent="0.55000000000000004">
      <c r="I1955" s="1394">
        <f t="shared" si="191"/>
        <v>0</v>
      </c>
      <c r="J1955" s="1392">
        <f t="shared" si="186"/>
        <v>195.29999999999319</v>
      </c>
      <c r="K1955" s="1391">
        <f>(J1955*h01_MdeMgmt!$F$8)+1+$Q$126</f>
        <v>12.392499999999602</v>
      </c>
      <c r="L1955" s="1395">
        <f t="shared" si="187"/>
        <v>123.92499999999602</v>
      </c>
      <c r="M1955" s="1395">
        <f t="shared" si="188"/>
        <v>123</v>
      </c>
      <c r="N1955" s="1395">
        <f t="shared" si="189"/>
        <v>12.3</v>
      </c>
      <c r="O1955" t="str">
        <f t="shared" si="190"/>
        <v/>
      </c>
    </row>
    <row r="1956" spans="9:15" x14ac:dyDescent="0.55000000000000004">
      <c r="I1956" s="1394">
        <f t="shared" si="191"/>
        <v>0</v>
      </c>
      <c r="J1956" s="1392">
        <f t="shared" si="186"/>
        <v>195.39999999999318</v>
      </c>
      <c r="K1956" s="1391">
        <f>(J1956*h01_MdeMgmt!$F$8)+1+$Q$126</f>
        <v>12.398333333332936</v>
      </c>
      <c r="L1956" s="1395">
        <f t="shared" si="187"/>
        <v>123.98333333332936</v>
      </c>
      <c r="M1956" s="1395">
        <f t="shared" si="188"/>
        <v>123</v>
      </c>
      <c r="N1956" s="1395">
        <f t="shared" si="189"/>
        <v>12.3</v>
      </c>
      <c r="O1956" t="str">
        <f t="shared" si="190"/>
        <v/>
      </c>
    </row>
    <row r="1957" spans="9:15" x14ac:dyDescent="0.55000000000000004">
      <c r="I1957" s="1394">
        <f t="shared" si="191"/>
        <v>0</v>
      </c>
      <c r="J1957" s="1392">
        <f t="shared" si="186"/>
        <v>195.49999999999318</v>
      </c>
      <c r="K1957" s="1391">
        <f>(J1957*h01_MdeMgmt!$F$8)+1+$Q$126</f>
        <v>12.404166666666269</v>
      </c>
      <c r="L1957" s="1395">
        <f t="shared" si="187"/>
        <v>124.04166666666269</v>
      </c>
      <c r="M1957" s="1395">
        <f t="shared" si="188"/>
        <v>124</v>
      </c>
      <c r="N1957" s="1395">
        <f t="shared" si="189"/>
        <v>12.4</v>
      </c>
      <c r="O1957" t="str">
        <f t="shared" si="190"/>
        <v/>
      </c>
    </row>
    <row r="1958" spans="9:15" x14ac:dyDescent="0.55000000000000004">
      <c r="I1958" s="1394">
        <f t="shared" si="191"/>
        <v>0</v>
      </c>
      <c r="J1958" s="1392">
        <f t="shared" si="186"/>
        <v>195.59999999999317</v>
      </c>
      <c r="K1958" s="1391">
        <f>(J1958*h01_MdeMgmt!$F$8)+1+$Q$126</f>
        <v>12.409999999999602</v>
      </c>
      <c r="L1958" s="1395">
        <f t="shared" si="187"/>
        <v>124.09999999999602</v>
      </c>
      <c r="M1958" s="1395">
        <f t="shared" si="188"/>
        <v>124</v>
      </c>
      <c r="N1958" s="1395">
        <f t="shared" si="189"/>
        <v>12.4</v>
      </c>
      <c r="O1958" t="str">
        <f t="shared" si="190"/>
        <v/>
      </c>
    </row>
    <row r="1959" spans="9:15" x14ac:dyDescent="0.55000000000000004">
      <c r="I1959" s="1394">
        <f t="shared" si="191"/>
        <v>0</v>
      </c>
      <c r="J1959" s="1392">
        <f t="shared" si="186"/>
        <v>195.69999999999317</v>
      </c>
      <c r="K1959" s="1391">
        <f>(J1959*h01_MdeMgmt!$F$8)+1+$Q$126</f>
        <v>12.415833333332936</v>
      </c>
      <c r="L1959" s="1395">
        <f t="shared" si="187"/>
        <v>124.15833333332935</v>
      </c>
      <c r="M1959" s="1395">
        <f t="shared" si="188"/>
        <v>124</v>
      </c>
      <c r="N1959" s="1395">
        <f t="shared" si="189"/>
        <v>12.4</v>
      </c>
      <c r="O1959" t="str">
        <f t="shared" si="190"/>
        <v/>
      </c>
    </row>
    <row r="1960" spans="9:15" x14ac:dyDescent="0.55000000000000004">
      <c r="I1960" s="1394">
        <f t="shared" si="191"/>
        <v>0</v>
      </c>
      <c r="J1960" s="1392">
        <f t="shared" si="186"/>
        <v>195.79999999999316</v>
      </c>
      <c r="K1960" s="1391">
        <f>(J1960*h01_MdeMgmt!$F$8)+1+$Q$126</f>
        <v>12.421666666666267</v>
      </c>
      <c r="L1960" s="1395">
        <f t="shared" si="187"/>
        <v>124.21666666666268</v>
      </c>
      <c r="M1960" s="1395">
        <f t="shared" si="188"/>
        <v>124</v>
      </c>
      <c r="N1960" s="1395">
        <f t="shared" si="189"/>
        <v>12.4</v>
      </c>
      <c r="O1960" t="str">
        <f t="shared" si="190"/>
        <v/>
      </c>
    </row>
    <row r="1961" spans="9:15" x14ac:dyDescent="0.55000000000000004">
      <c r="I1961" s="1394">
        <f t="shared" si="191"/>
        <v>0</v>
      </c>
      <c r="J1961" s="1392">
        <f t="shared" si="186"/>
        <v>195.89999999999316</v>
      </c>
      <c r="K1961" s="1391">
        <f>(J1961*h01_MdeMgmt!$F$8)+1+$Q$126</f>
        <v>12.427499999999601</v>
      </c>
      <c r="L1961" s="1395">
        <f t="shared" si="187"/>
        <v>124.274999999996</v>
      </c>
      <c r="M1961" s="1395">
        <f t="shared" si="188"/>
        <v>124</v>
      </c>
      <c r="N1961" s="1395">
        <f t="shared" si="189"/>
        <v>12.4</v>
      </c>
      <c r="O1961" t="str">
        <f t="shared" si="190"/>
        <v/>
      </c>
    </row>
    <row r="1962" spans="9:15" x14ac:dyDescent="0.55000000000000004">
      <c r="I1962" s="1394">
        <f t="shared" si="191"/>
        <v>0</v>
      </c>
      <c r="J1962" s="1392">
        <f t="shared" si="186"/>
        <v>195.99999999999315</v>
      </c>
      <c r="K1962" s="1391">
        <f>(J1962*h01_MdeMgmt!$F$8)+1+$Q$126</f>
        <v>12.433333333332934</v>
      </c>
      <c r="L1962" s="1395">
        <f t="shared" si="187"/>
        <v>124.33333333332934</v>
      </c>
      <c r="M1962" s="1395">
        <f t="shared" si="188"/>
        <v>124</v>
      </c>
      <c r="N1962" s="1395">
        <f t="shared" si="189"/>
        <v>12.4</v>
      </c>
      <c r="O1962" t="str">
        <f t="shared" si="190"/>
        <v/>
      </c>
    </row>
    <row r="1963" spans="9:15" x14ac:dyDescent="0.55000000000000004">
      <c r="I1963" s="1394">
        <f t="shared" si="191"/>
        <v>0</v>
      </c>
      <c r="J1963" s="1392">
        <f t="shared" si="186"/>
        <v>196.09999999999314</v>
      </c>
      <c r="K1963" s="1391">
        <f>(J1963*h01_MdeMgmt!$F$8)+1+$Q$126</f>
        <v>12.439166666666267</v>
      </c>
      <c r="L1963" s="1395">
        <f t="shared" si="187"/>
        <v>124.39166666666267</v>
      </c>
      <c r="M1963" s="1395">
        <f t="shared" si="188"/>
        <v>124</v>
      </c>
      <c r="N1963" s="1395">
        <f t="shared" si="189"/>
        <v>12.4</v>
      </c>
      <c r="O1963" t="str">
        <f t="shared" si="190"/>
        <v/>
      </c>
    </row>
    <row r="1964" spans="9:15" x14ac:dyDescent="0.55000000000000004">
      <c r="I1964" s="1394">
        <f t="shared" si="191"/>
        <v>0</v>
      </c>
      <c r="J1964" s="1392">
        <f t="shared" si="186"/>
        <v>196.19999999999314</v>
      </c>
      <c r="K1964" s="1391">
        <f>(J1964*h01_MdeMgmt!$F$8)+1+$Q$126</f>
        <v>12.444999999999601</v>
      </c>
      <c r="L1964" s="1395">
        <f t="shared" si="187"/>
        <v>124.44999999999601</v>
      </c>
      <c r="M1964" s="1395">
        <f t="shared" si="188"/>
        <v>124</v>
      </c>
      <c r="N1964" s="1395">
        <f t="shared" si="189"/>
        <v>12.4</v>
      </c>
      <c r="O1964" t="str">
        <f t="shared" si="190"/>
        <v/>
      </c>
    </row>
    <row r="1965" spans="9:15" x14ac:dyDescent="0.55000000000000004">
      <c r="I1965" s="1394">
        <f t="shared" si="191"/>
        <v>0</v>
      </c>
      <c r="J1965" s="1392">
        <f t="shared" si="186"/>
        <v>196.29999999999313</v>
      </c>
      <c r="K1965" s="1391">
        <f>(J1965*h01_MdeMgmt!$F$8)+1+$Q$126</f>
        <v>12.450833333332932</v>
      </c>
      <c r="L1965" s="1395">
        <f t="shared" si="187"/>
        <v>124.50833333332932</v>
      </c>
      <c r="M1965" s="1395">
        <f t="shared" si="188"/>
        <v>124</v>
      </c>
      <c r="N1965" s="1395">
        <f t="shared" si="189"/>
        <v>12.4</v>
      </c>
      <c r="O1965" t="str">
        <f t="shared" si="190"/>
        <v/>
      </c>
    </row>
    <row r="1966" spans="9:15" x14ac:dyDescent="0.55000000000000004">
      <c r="I1966" s="1394">
        <f t="shared" si="191"/>
        <v>0</v>
      </c>
      <c r="J1966" s="1392">
        <f t="shared" si="186"/>
        <v>196.39999999999313</v>
      </c>
      <c r="K1966" s="1391">
        <f>(J1966*h01_MdeMgmt!$F$8)+1+$Q$126</f>
        <v>12.456666666666266</v>
      </c>
      <c r="L1966" s="1395">
        <f t="shared" si="187"/>
        <v>124.56666666666266</v>
      </c>
      <c r="M1966" s="1395">
        <f t="shared" si="188"/>
        <v>124</v>
      </c>
      <c r="N1966" s="1395">
        <f t="shared" si="189"/>
        <v>12.4</v>
      </c>
      <c r="O1966" t="str">
        <f t="shared" si="190"/>
        <v/>
      </c>
    </row>
    <row r="1967" spans="9:15" x14ac:dyDescent="0.55000000000000004">
      <c r="I1967" s="1394">
        <f t="shared" si="191"/>
        <v>0</v>
      </c>
      <c r="J1967" s="1392">
        <f t="shared" si="186"/>
        <v>196.49999999999312</v>
      </c>
      <c r="K1967" s="1391">
        <f>(J1967*h01_MdeMgmt!$F$8)+1+$Q$126</f>
        <v>12.462499999999599</v>
      </c>
      <c r="L1967" s="1395">
        <f t="shared" si="187"/>
        <v>124.62499999999599</v>
      </c>
      <c r="M1967" s="1395">
        <f t="shared" si="188"/>
        <v>124</v>
      </c>
      <c r="N1967" s="1395">
        <f t="shared" si="189"/>
        <v>12.4</v>
      </c>
      <c r="O1967" t="str">
        <f t="shared" si="190"/>
        <v/>
      </c>
    </row>
    <row r="1968" spans="9:15" x14ac:dyDescent="0.55000000000000004">
      <c r="I1968" s="1394">
        <f t="shared" si="191"/>
        <v>0</v>
      </c>
      <c r="J1968" s="1392">
        <f t="shared" si="186"/>
        <v>196.59999999999312</v>
      </c>
      <c r="K1968" s="1391">
        <f>(J1968*h01_MdeMgmt!$F$8)+1+$Q$126</f>
        <v>12.468333333332932</v>
      </c>
      <c r="L1968" s="1395">
        <f t="shared" si="187"/>
        <v>124.68333333332933</v>
      </c>
      <c r="M1968" s="1395">
        <f t="shared" si="188"/>
        <v>124</v>
      </c>
      <c r="N1968" s="1395">
        <f t="shared" si="189"/>
        <v>12.4</v>
      </c>
      <c r="O1968" t="str">
        <f t="shared" si="190"/>
        <v/>
      </c>
    </row>
    <row r="1969" spans="9:15" x14ac:dyDescent="0.55000000000000004">
      <c r="I1969" s="1394">
        <f t="shared" si="191"/>
        <v>0</v>
      </c>
      <c r="J1969" s="1392">
        <f t="shared" si="186"/>
        <v>196.69999999999311</v>
      </c>
      <c r="K1969" s="1391">
        <f>(J1969*h01_MdeMgmt!$F$8)+1+$Q$126</f>
        <v>12.474166666666266</v>
      </c>
      <c r="L1969" s="1395">
        <f t="shared" si="187"/>
        <v>124.74166666666265</v>
      </c>
      <c r="M1969" s="1395">
        <f t="shared" si="188"/>
        <v>124</v>
      </c>
      <c r="N1969" s="1395">
        <f t="shared" si="189"/>
        <v>12.4</v>
      </c>
      <c r="O1969" t="str">
        <f t="shared" si="190"/>
        <v/>
      </c>
    </row>
    <row r="1970" spans="9:15" x14ac:dyDescent="0.55000000000000004">
      <c r="I1970" s="1394">
        <f t="shared" si="191"/>
        <v>0</v>
      </c>
      <c r="J1970" s="1392">
        <f t="shared" si="186"/>
        <v>196.7999999999931</v>
      </c>
      <c r="K1970" s="1391">
        <f>(J1970*h01_MdeMgmt!$F$8)+1+$Q$126</f>
        <v>12.479999999999597</v>
      </c>
      <c r="L1970" s="1395">
        <f t="shared" si="187"/>
        <v>124.79999999999598</v>
      </c>
      <c r="M1970" s="1395">
        <f t="shared" si="188"/>
        <v>124</v>
      </c>
      <c r="N1970" s="1395">
        <f t="shared" si="189"/>
        <v>12.4</v>
      </c>
      <c r="O1970" t="str">
        <f t="shared" si="190"/>
        <v/>
      </c>
    </row>
    <row r="1971" spans="9:15" x14ac:dyDescent="0.55000000000000004">
      <c r="I1971" s="1394">
        <f t="shared" si="191"/>
        <v>0</v>
      </c>
      <c r="J1971" s="1392">
        <f t="shared" si="186"/>
        <v>196.8999999999931</v>
      </c>
      <c r="K1971" s="1391">
        <f>(J1971*h01_MdeMgmt!$F$8)+1+$Q$126</f>
        <v>12.485833333332931</v>
      </c>
      <c r="L1971" s="1395">
        <f t="shared" si="187"/>
        <v>124.85833333332931</v>
      </c>
      <c r="M1971" s="1395">
        <f t="shared" si="188"/>
        <v>124</v>
      </c>
      <c r="N1971" s="1395">
        <f t="shared" si="189"/>
        <v>12.4</v>
      </c>
      <c r="O1971" t="str">
        <f t="shared" si="190"/>
        <v/>
      </c>
    </row>
    <row r="1972" spans="9:15" x14ac:dyDescent="0.55000000000000004">
      <c r="I1972" s="1394">
        <f t="shared" si="191"/>
        <v>0</v>
      </c>
      <c r="J1972" s="1392">
        <f t="shared" si="186"/>
        <v>196.99999999999309</v>
      </c>
      <c r="K1972" s="1391">
        <f>(J1972*h01_MdeMgmt!$F$8)+1+$Q$126</f>
        <v>12.491666666666264</v>
      </c>
      <c r="L1972" s="1395">
        <f t="shared" si="187"/>
        <v>124.91666666666264</v>
      </c>
      <c r="M1972" s="1395">
        <f t="shared" si="188"/>
        <v>124</v>
      </c>
      <c r="N1972" s="1395">
        <f t="shared" si="189"/>
        <v>12.4</v>
      </c>
      <c r="O1972" t="str">
        <f t="shared" si="190"/>
        <v/>
      </c>
    </row>
    <row r="1973" spans="9:15" x14ac:dyDescent="0.55000000000000004">
      <c r="I1973" s="1394">
        <f t="shared" si="191"/>
        <v>0</v>
      </c>
      <c r="J1973" s="1392">
        <f t="shared" si="186"/>
        <v>197.09999999999309</v>
      </c>
      <c r="K1973" s="1391">
        <f>(J1973*h01_MdeMgmt!$F$8)+1+$Q$126</f>
        <v>12.497499999999597</v>
      </c>
      <c r="L1973" s="1395">
        <f t="shared" si="187"/>
        <v>124.97499999999597</v>
      </c>
      <c r="M1973" s="1395">
        <f t="shared" si="188"/>
        <v>124</v>
      </c>
      <c r="N1973" s="1395">
        <f t="shared" si="189"/>
        <v>12.4</v>
      </c>
      <c r="O1973" t="str">
        <f t="shared" si="190"/>
        <v/>
      </c>
    </row>
    <row r="1974" spans="9:15" x14ac:dyDescent="0.55000000000000004">
      <c r="I1974" s="1394">
        <f t="shared" si="191"/>
        <v>0</v>
      </c>
      <c r="J1974" s="1392">
        <f t="shared" ref="J1974:J2037" si="192">J1973+$J$3</f>
        <v>197.19999999999308</v>
      </c>
      <c r="K1974" s="1391">
        <f>(J1974*h01_MdeMgmt!$F$8)+1+$Q$126</f>
        <v>12.503333333332931</v>
      </c>
      <c r="L1974" s="1395">
        <f t="shared" si="187"/>
        <v>125.03333333332931</v>
      </c>
      <c r="M1974" s="1395">
        <f t="shared" si="188"/>
        <v>125</v>
      </c>
      <c r="N1974" s="1395">
        <f t="shared" si="189"/>
        <v>12.5</v>
      </c>
      <c r="O1974" t="str">
        <f t="shared" si="190"/>
        <v/>
      </c>
    </row>
    <row r="1975" spans="9:15" x14ac:dyDescent="0.55000000000000004">
      <c r="I1975" s="1394">
        <f t="shared" si="191"/>
        <v>0</v>
      </c>
      <c r="J1975" s="1392">
        <f t="shared" si="192"/>
        <v>197.29999999999308</v>
      </c>
      <c r="K1975" s="1391">
        <f>(J1975*h01_MdeMgmt!$F$8)+1+$Q$126</f>
        <v>12.509166666666262</v>
      </c>
      <c r="L1975" s="1395">
        <f t="shared" si="187"/>
        <v>125.09166666666262</v>
      </c>
      <c r="M1975" s="1395">
        <f t="shared" si="188"/>
        <v>125</v>
      </c>
      <c r="N1975" s="1395">
        <f t="shared" si="189"/>
        <v>12.5</v>
      </c>
      <c r="O1975" t="str">
        <f t="shared" si="190"/>
        <v/>
      </c>
    </row>
    <row r="1976" spans="9:15" x14ac:dyDescent="0.55000000000000004">
      <c r="I1976" s="1394">
        <f t="shared" si="191"/>
        <v>0</v>
      </c>
      <c r="J1976" s="1392">
        <f t="shared" si="192"/>
        <v>197.39999999999307</v>
      </c>
      <c r="K1976" s="1391">
        <f>(J1976*h01_MdeMgmt!$F$8)+1+$Q$126</f>
        <v>12.514999999999596</v>
      </c>
      <c r="L1976" s="1395">
        <f t="shared" si="187"/>
        <v>125.14999999999596</v>
      </c>
      <c r="M1976" s="1395">
        <f t="shared" si="188"/>
        <v>125</v>
      </c>
      <c r="N1976" s="1395">
        <f t="shared" si="189"/>
        <v>12.5</v>
      </c>
      <c r="O1976" t="str">
        <f t="shared" si="190"/>
        <v/>
      </c>
    </row>
    <row r="1977" spans="9:15" x14ac:dyDescent="0.55000000000000004">
      <c r="I1977" s="1394">
        <f t="shared" si="191"/>
        <v>0</v>
      </c>
      <c r="J1977" s="1392">
        <f t="shared" si="192"/>
        <v>197.49999999999307</v>
      </c>
      <c r="K1977" s="1391">
        <f>(J1977*h01_MdeMgmt!$F$8)+1+$Q$126</f>
        <v>12.520833333332929</v>
      </c>
      <c r="L1977" s="1395">
        <f t="shared" si="187"/>
        <v>125.20833333332929</v>
      </c>
      <c r="M1977" s="1395">
        <f t="shared" si="188"/>
        <v>125</v>
      </c>
      <c r="N1977" s="1395">
        <f t="shared" si="189"/>
        <v>12.5</v>
      </c>
      <c r="O1977" t="str">
        <f t="shared" si="190"/>
        <v/>
      </c>
    </row>
    <row r="1978" spans="9:15" x14ac:dyDescent="0.55000000000000004">
      <c r="I1978" s="1394">
        <f t="shared" si="191"/>
        <v>0</v>
      </c>
      <c r="J1978" s="1392">
        <f t="shared" si="192"/>
        <v>197.59999999999306</v>
      </c>
      <c r="K1978" s="1391">
        <f>(J1978*h01_MdeMgmt!$F$8)+1+$Q$126</f>
        <v>12.526666666666262</v>
      </c>
      <c r="L1978" s="1395">
        <f t="shared" si="187"/>
        <v>125.26666666666262</v>
      </c>
      <c r="M1978" s="1395">
        <f t="shared" si="188"/>
        <v>125</v>
      </c>
      <c r="N1978" s="1395">
        <f t="shared" si="189"/>
        <v>12.5</v>
      </c>
      <c r="O1978" t="str">
        <f t="shared" si="190"/>
        <v/>
      </c>
    </row>
    <row r="1979" spans="9:15" x14ac:dyDescent="0.55000000000000004">
      <c r="I1979" s="1394">
        <f t="shared" si="191"/>
        <v>0</v>
      </c>
      <c r="J1979" s="1392">
        <f t="shared" si="192"/>
        <v>197.69999999999305</v>
      </c>
      <c r="K1979" s="1391">
        <f>(J1979*h01_MdeMgmt!$F$8)+1+$Q$126</f>
        <v>12.532499999999596</v>
      </c>
      <c r="L1979" s="1395">
        <f t="shared" si="187"/>
        <v>125.32499999999595</v>
      </c>
      <c r="M1979" s="1395">
        <f t="shared" si="188"/>
        <v>125</v>
      </c>
      <c r="N1979" s="1395">
        <f t="shared" si="189"/>
        <v>12.5</v>
      </c>
      <c r="O1979" t="str">
        <f t="shared" si="190"/>
        <v/>
      </c>
    </row>
    <row r="1980" spans="9:15" x14ac:dyDescent="0.55000000000000004">
      <c r="I1980" s="1394">
        <f t="shared" si="191"/>
        <v>0</v>
      </c>
      <c r="J1980" s="1392">
        <f t="shared" si="192"/>
        <v>197.79999999999305</v>
      </c>
      <c r="K1980" s="1391">
        <f>(J1980*h01_MdeMgmt!$F$8)+1+$Q$126</f>
        <v>12.538333333332927</v>
      </c>
      <c r="L1980" s="1395">
        <f t="shared" si="187"/>
        <v>125.38333333332928</v>
      </c>
      <c r="M1980" s="1395">
        <f t="shared" si="188"/>
        <v>125</v>
      </c>
      <c r="N1980" s="1395">
        <f t="shared" si="189"/>
        <v>12.5</v>
      </c>
      <c r="O1980" t="str">
        <f t="shared" si="190"/>
        <v/>
      </c>
    </row>
    <row r="1981" spans="9:15" x14ac:dyDescent="0.55000000000000004">
      <c r="I1981" s="1394">
        <f t="shared" si="191"/>
        <v>0</v>
      </c>
      <c r="J1981" s="1392">
        <f t="shared" si="192"/>
        <v>197.89999999999304</v>
      </c>
      <c r="K1981" s="1391">
        <f>(J1981*h01_MdeMgmt!$F$8)+1+$Q$126</f>
        <v>12.544166666666261</v>
      </c>
      <c r="L1981" s="1395">
        <f t="shared" si="187"/>
        <v>125.4416666666626</v>
      </c>
      <c r="M1981" s="1395">
        <f t="shared" si="188"/>
        <v>125</v>
      </c>
      <c r="N1981" s="1395">
        <f t="shared" si="189"/>
        <v>12.5</v>
      </c>
      <c r="O1981" t="str">
        <f t="shared" si="190"/>
        <v/>
      </c>
    </row>
    <row r="1982" spans="9:15" x14ac:dyDescent="0.55000000000000004">
      <c r="I1982" s="1394">
        <f t="shared" si="191"/>
        <v>0</v>
      </c>
      <c r="J1982" s="1392">
        <f t="shared" si="192"/>
        <v>197.99999999999304</v>
      </c>
      <c r="K1982" s="1391">
        <f>(J1982*h01_MdeMgmt!$F$8)+1+$Q$126</f>
        <v>12.549999999999594</v>
      </c>
      <c r="L1982" s="1395">
        <f t="shared" si="187"/>
        <v>125.49999999999594</v>
      </c>
      <c r="M1982" s="1395">
        <f t="shared" si="188"/>
        <v>125</v>
      </c>
      <c r="N1982" s="1395">
        <f t="shared" si="189"/>
        <v>12.5</v>
      </c>
      <c r="O1982" t="str">
        <f t="shared" si="190"/>
        <v/>
      </c>
    </row>
    <row r="1983" spans="9:15" x14ac:dyDescent="0.55000000000000004">
      <c r="I1983" s="1394">
        <f t="shared" si="191"/>
        <v>0</v>
      </c>
      <c r="J1983" s="1392">
        <f t="shared" si="192"/>
        <v>198.09999999999303</v>
      </c>
      <c r="K1983" s="1391">
        <f>(J1983*h01_MdeMgmt!$F$8)+1+$Q$126</f>
        <v>12.555833333332927</v>
      </c>
      <c r="L1983" s="1395">
        <f t="shared" si="187"/>
        <v>125.55833333332927</v>
      </c>
      <c r="M1983" s="1395">
        <f t="shared" si="188"/>
        <v>125</v>
      </c>
      <c r="N1983" s="1395">
        <f t="shared" si="189"/>
        <v>12.5</v>
      </c>
      <c r="O1983" t="str">
        <f t="shared" si="190"/>
        <v/>
      </c>
    </row>
    <row r="1984" spans="9:15" x14ac:dyDescent="0.55000000000000004">
      <c r="I1984" s="1394">
        <f t="shared" si="191"/>
        <v>0</v>
      </c>
      <c r="J1984" s="1392">
        <f t="shared" si="192"/>
        <v>198.19999999999303</v>
      </c>
      <c r="K1984" s="1391">
        <f>(J1984*h01_MdeMgmt!$F$8)+1+$Q$126</f>
        <v>12.561666666666261</v>
      </c>
      <c r="L1984" s="1395">
        <f t="shared" si="187"/>
        <v>125.61666666666261</v>
      </c>
      <c r="M1984" s="1395">
        <f t="shared" si="188"/>
        <v>125</v>
      </c>
      <c r="N1984" s="1395">
        <f t="shared" si="189"/>
        <v>12.5</v>
      </c>
      <c r="O1984" t="str">
        <f t="shared" si="190"/>
        <v/>
      </c>
    </row>
    <row r="1985" spans="9:15" x14ac:dyDescent="0.55000000000000004">
      <c r="I1985" s="1394">
        <f t="shared" si="191"/>
        <v>0</v>
      </c>
      <c r="J1985" s="1392">
        <f t="shared" si="192"/>
        <v>198.29999999999302</v>
      </c>
      <c r="K1985" s="1391">
        <f>(J1985*h01_MdeMgmt!$F$8)+1+$Q$126</f>
        <v>12.567499999999592</v>
      </c>
      <c r="L1985" s="1395">
        <f t="shared" si="187"/>
        <v>125.67499999999592</v>
      </c>
      <c r="M1985" s="1395">
        <f t="shared" si="188"/>
        <v>125</v>
      </c>
      <c r="N1985" s="1395">
        <f t="shared" si="189"/>
        <v>12.5</v>
      </c>
      <c r="O1985" t="str">
        <f t="shared" si="190"/>
        <v/>
      </c>
    </row>
    <row r="1986" spans="9:15" x14ac:dyDescent="0.55000000000000004">
      <c r="I1986" s="1394">
        <f t="shared" si="191"/>
        <v>0</v>
      </c>
      <c r="J1986" s="1392">
        <f t="shared" si="192"/>
        <v>198.39999999999301</v>
      </c>
      <c r="K1986" s="1391">
        <f>(J1986*h01_MdeMgmt!$F$8)+1+$Q$126</f>
        <v>12.573333333332926</v>
      </c>
      <c r="L1986" s="1395">
        <f t="shared" si="187"/>
        <v>125.73333333332926</v>
      </c>
      <c r="M1986" s="1395">
        <f t="shared" si="188"/>
        <v>125</v>
      </c>
      <c r="N1986" s="1395">
        <f t="shared" si="189"/>
        <v>12.5</v>
      </c>
      <c r="O1986" t="str">
        <f t="shared" si="190"/>
        <v/>
      </c>
    </row>
    <row r="1987" spans="9:15" x14ac:dyDescent="0.55000000000000004">
      <c r="I1987" s="1394">
        <f t="shared" si="191"/>
        <v>0</v>
      </c>
      <c r="J1987" s="1392">
        <f t="shared" si="192"/>
        <v>198.49999999999301</v>
      </c>
      <c r="K1987" s="1391">
        <f>(J1987*h01_MdeMgmt!$F$8)+1+$Q$126</f>
        <v>12.579166666666259</v>
      </c>
      <c r="L1987" s="1395">
        <f t="shared" ref="L1987:L2050" si="193">K1987*10</f>
        <v>125.79166666666259</v>
      </c>
      <c r="M1987" s="1395">
        <f t="shared" ref="M1987:M2050" si="194">INT(L1987)</f>
        <v>125</v>
      </c>
      <c r="N1987" s="1395">
        <f t="shared" ref="N1987:N2050" si="195">M1987/10</f>
        <v>12.5</v>
      </c>
      <c r="O1987" t="str">
        <f t="shared" ref="O1987:O2050" si="196">IF(INT(N1987)=N1987,N1987,"")</f>
        <v/>
      </c>
    </row>
    <row r="1988" spans="9:15" x14ac:dyDescent="0.55000000000000004">
      <c r="I1988" s="1394">
        <f t="shared" ref="I1988:I2051" si="197">INT(H1988)</f>
        <v>0</v>
      </c>
      <c r="J1988" s="1392">
        <f t="shared" si="192"/>
        <v>198.599999999993</v>
      </c>
      <c r="K1988" s="1391">
        <f>(J1988*h01_MdeMgmt!$F$8)+1+$Q$126</f>
        <v>12.584999999999592</v>
      </c>
      <c r="L1988" s="1395">
        <f t="shared" si="193"/>
        <v>125.84999999999593</v>
      </c>
      <c r="M1988" s="1395">
        <f t="shared" si="194"/>
        <v>125</v>
      </c>
      <c r="N1988" s="1395">
        <f t="shared" si="195"/>
        <v>12.5</v>
      </c>
      <c r="O1988" t="str">
        <f t="shared" si="196"/>
        <v/>
      </c>
    </row>
    <row r="1989" spans="9:15" x14ac:dyDescent="0.55000000000000004">
      <c r="I1989" s="1394">
        <f t="shared" si="197"/>
        <v>0</v>
      </c>
      <c r="J1989" s="1392">
        <f t="shared" si="192"/>
        <v>198.699999999993</v>
      </c>
      <c r="K1989" s="1391">
        <f>(J1989*h01_MdeMgmt!$F$8)+1+$Q$126</f>
        <v>12.590833333332926</v>
      </c>
      <c r="L1989" s="1395">
        <f t="shared" si="193"/>
        <v>125.90833333332925</v>
      </c>
      <c r="M1989" s="1395">
        <f t="shared" si="194"/>
        <v>125</v>
      </c>
      <c r="N1989" s="1395">
        <f t="shared" si="195"/>
        <v>12.5</v>
      </c>
      <c r="O1989" t="str">
        <f t="shared" si="196"/>
        <v/>
      </c>
    </row>
    <row r="1990" spans="9:15" x14ac:dyDescent="0.55000000000000004">
      <c r="I1990" s="1394">
        <f t="shared" si="197"/>
        <v>0</v>
      </c>
      <c r="J1990" s="1392">
        <f t="shared" si="192"/>
        <v>198.79999999999299</v>
      </c>
      <c r="K1990" s="1391">
        <f>(J1990*h01_MdeMgmt!$F$8)+1+$Q$126</f>
        <v>12.596666666666257</v>
      </c>
      <c r="L1990" s="1395">
        <f t="shared" si="193"/>
        <v>125.96666666666258</v>
      </c>
      <c r="M1990" s="1395">
        <f t="shared" si="194"/>
        <v>125</v>
      </c>
      <c r="N1990" s="1395">
        <f t="shared" si="195"/>
        <v>12.5</v>
      </c>
      <c r="O1990" t="str">
        <f t="shared" si="196"/>
        <v/>
      </c>
    </row>
    <row r="1991" spans="9:15" x14ac:dyDescent="0.55000000000000004">
      <c r="I1991" s="1394">
        <f t="shared" si="197"/>
        <v>0</v>
      </c>
      <c r="J1991" s="1392">
        <f t="shared" si="192"/>
        <v>198.89999999999299</v>
      </c>
      <c r="K1991" s="1391">
        <f>(J1991*h01_MdeMgmt!$F$8)+1+$Q$126</f>
        <v>12.602499999999591</v>
      </c>
      <c r="L1991" s="1395">
        <f t="shared" si="193"/>
        <v>126.02499999999591</v>
      </c>
      <c r="M1991" s="1395">
        <f t="shared" si="194"/>
        <v>126</v>
      </c>
      <c r="N1991" s="1395">
        <f t="shared" si="195"/>
        <v>12.6</v>
      </c>
      <c r="O1991" t="str">
        <f t="shared" si="196"/>
        <v/>
      </c>
    </row>
    <row r="1992" spans="9:15" x14ac:dyDescent="0.55000000000000004">
      <c r="I1992" s="1394">
        <f t="shared" si="197"/>
        <v>0</v>
      </c>
      <c r="J1992" s="1392">
        <f t="shared" si="192"/>
        <v>198.99999999999298</v>
      </c>
      <c r="K1992" s="1391">
        <f>(J1992*h01_MdeMgmt!$F$8)+1+$Q$126</f>
        <v>12.608333333332924</v>
      </c>
      <c r="L1992" s="1395">
        <f t="shared" si="193"/>
        <v>126.08333333332924</v>
      </c>
      <c r="M1992" s="1395">
        <f t="shared" si="194"/>
        <v>126</v>
      </c>
      <c r="N1992" s="1395">
        <f t="shared" si="195"/>
        <v>12.6</v>
      </c>
      <c r="O1992" t="str">
        <f t="shared" si="196"/>
        <v/>
      </c>
    </row>
    <row r="1993" spans="9:15" x14ac:dyDescent="0.55000000000000004">
      <c r="I1993" s="1394">
        <f t="shared" si="197"/>
        <v>0</v>
      </c>
      <c r="J1993" s="1392">
        <f t="shared" si="192"/>
        <v>199.09999999999297</v>
      </c>
      <c r="K1993" s="1391">
        <f>(J1993*h01_MdeMgmt!$F$8)+1+$Q$126</f>
        <v>12.614166666666257</v>
      </c>
      <c r="L1993" s="1395">
        <f t="shared" si="193"/>
        <v>126.14166666666257</v>
      </c>
      <c r="M1993" s="1395">
        <f t="shared" si="194"/>
        <v>126</v>
      </c>
      <c r="N1993" s="1395">
        <f t="shared" si="195"/>
        <v>12.6</v>
      </c>
      <c r="O1993" t="str">
        <f t="shared" si="196"/>
        <v/>
      </c>
    </row>
    <row r="1994" spans="9:15" x14ac:dyDescent="0.55000000000000004">
      <c r="I1994" s="1394">
        <f t="shared" si="197"/>
        <v>0</v>
      </c>
      <c r="J1994" s="1392">
        <f t="shared" si="192"/>
        <v>199.19999999999297</v>
      </c>
      <c r="K1994" s="1391">
        <f>(J1994*h01_MdeMgmt!$F$8)+1+$Q$126</f>
        <v>12.619999999999591</v>
      </c>
      <c r="L1994" s="1395">
        <f t="shared" si="193"/>
        <v>126.19999999999591</v>
      </c>
      <c r="M1994" s="1395">
        <f t="shared" si="194"/>
        <v>126</v>
      </c>
      <c r="N1994" s="1395">
        <f t="shared" si="195"/>
        <v>12.6</v>
      </c>
      <c r="O1994" t="str">
        <f t="shared" si="196"/>
        <v/>
      </c>
    </row>
    <row r="1995" spans="9:15" x14ac:dyDescent="0.55000000000000004">
      <c r="I1995" s="1394">
        <f t="shared" si="197"/>
        <v>0</v>
      </c>
      <c r="J1995" s="1392">
        <f t="shared" si="192"/>
        <v>199.29999999999296</v>
      </c>
      <c r="K1995" s="1391">
        <f>(J1995*h01_MdeMgmt!$F$8)+1+$Q$126</f>
        <v>12.625833333332922</v>
      </c>
      <c r="L1995" s="1395">
        <f t="shared" si="193"/>
        <v>126.25833333332922</v>
      </c>
      <c r="M1995" s="1395">
        <f t="shared" si="194"/>
        <v>126</v>
      </c>
      <c r="N1995" s="1395">
        <f t="shared" si="195"/>
        <v>12.6</v>
      </c>
      <c r="O1995" t="str">
        <f t="shared" si="196"/>
        <v/>
      </c>
    </row>
    <row r="1996" spans="9:15" x14ac:dyDescent="0.55000000000000004">
      <c r="I1996" s="1394">
        <f t="shared" si="197"/>
        <v>0</v>
      </c>
      <c r="J1996" s="1392">
        <f t="shared" si="192"/>
        <v>199.39999999999296</v>
      </c>
      <c r="K1996" s="1391">
        <f>(J1996*h01_MdeMgmt!$F$8)+1+$Q$126</f>
        <v>12.631666666666256</v>
      </c>
      <c r="L1996" s="1395">
        <f t="shared" si="193"/>
        <v>126.31666666666256</v>
      </c>
      <c r="M1996" s="1395">
        <f t="shared" si="194"/>
        <v>126</v>
      </c>
      <c r="N1996" s="1395">
        <f t="shared" si="195"/>
        <v>12.6</v>
      </c>
      <c r="O1996" t="str">
        <f t="shared" si="196"/>
        <v/>
      </c>
    </row>
    <row r="1997" spans="9:15" x14ac:dyDescent="0.55000000000000004">
      <c r="I1997" s="1394">
        <f t="shared" si="197"/>
        <v>0</v>
      </c>
      <c r="J1997" s="1392">
        <f t="shared" si="192"/>
        <v>199.49999999999295</v>
      </c>
      <c r="K1997" s="1391">
        <f>(J1997*h01_MdeMgmt!$F$8)+1+$Q$126</f>
        <v>12.637499999999589</v>
      </c>
      <c r="L1997" s="1395">
        <f t="shared" si="193"/>
        <v>126.37499999999589</v>
      </c>
      <c r="M1997" s="1395">
        <f t="shared" si="194"/>
        <v>126</v>
      </c>
      <c r="N1997" s="1395">
        <f t="shared" si="195"/>
        <v>12.6</v>
      </c>
      <c r="O1997" t="str">
        <f t="shared" si="196"/>
        <v/>
      </c>
    </row>
    <row r="1998" spans="9:15" x14ac:dyDescent="0.55000000000000004">
      <c r="I1998" s="1394">
        <f t="shared" si="197"/>
        <v>0</v>
      </c>
      <c r="J1998" s="1392">
        <f t="shared" si="192"/>
        <v>199.59999999999295</v>
      </c>
      <c r="K1998" s="1391">
        <f>(J1998*h01_MdeMgmt!$F$8)+1+$Q$126</f>
        <v>12.643333333332922</v>
      </c>
      <c r="L1998" s="1395">
        <f t="shared" si="193"/>
        <v>126.43333333332922</v>
      </c>
      <c r="M1998" s="1395">
        <f t="shared" si="194"/>
        <v>126</v>
      </c>
      <c r="N1998" s="1395">
        <f t="shared" si="195"/>
        <v>12.6</v>
      </c>
      <c r="O1998" t="str">
        <f t="shared" si="196"/>
        <v/>
      </c>
    </row>
    <row r="1999" spans="9:15" x14ac:dyDescent="0.55000000000000004">
      <c r="I1999" s="1394">
        <f t="shared" si="197"/>
        <v>0</v>
      </c>
      <c r="J1999" s="1392">
        <f t="shared" si="192"/>
        <v>199.69999999999294</v>
      </c>
      <c r="K1999" s="1391">
        <f>(J1999*h01_MdeMgmt!$F$8)+1+$Q$126</f>
        <v>12.649166666666256</v>
      </c>
      <c r="L1999" s="1395">
        <f t="shared" si="193"/>
        <v>126.49166666666255</v>
      </c>
      <c r="M1999" s="1395">
        <f t="shared" si="194"/>
        <v>126</v>
      </c>
      <c r="N1999" s="1395">
        <f t="shared" si="195"/>
        <v>12.6</v>
      </c>
      <c r="O1999" t="str">
        <f t="shared" si="196"/>
        <v/>
      </c>
    </row>
    <row r="2000" spans="9:15" x14ac:dyDescent="0.55000000000000004">
      <c r="I2000" s="1394">
        <f t="shared" si="197"/>
        <v>0</v>
      </c>
      <c r="J2000" s="1392">
        <f t="shared" si="192"/>
        <v>199.79999999999293</v>
      </c>
      <c r="K2000" s="1391">
        <f>(J2000*h01_MdeMgmt!$F$8)+1+$Q$126</f>
        <v>12.654999999999587</v>
      </c>
      <c r="L2000" s="1395">
        <f t="shared" si="193"/>
        <v>126.54999999999588</v>
      </c>
      <c r="M2000" s="1395">
        <f t="shared" si="194"/>
        <v>126</v>
      </c>
      <c r="N2000" s="1395">
        <f t="shared" si="195"/>
        <v>12.6</v>
      </c>
      <c r="O2000" t="str">
        <f t="shared" si="196"/>
        <v/>
      </c>
    </row>
    <row r="2001" spans="9:15" x14ac:dyDescent="0.55000000000000004">
      <c r="I2001" s="1394">
        <f t="shared" si="197"/>
        <v>0</v>
      </c>
      <c r="J2001" s="1392">
        <f t="shared" si="192"/>
        <v>199.89999999999293</v>
      </c>
      <c r="K2001" s="1391">
        <f>(J2001*h01_MdeMgmt!$F$8)+1+$Q$126</f>
        <v>12.660833333332921</v>
      </c>
      <c r="L2001" s="1395">
        <f t="shared" si="193"/>
        <v>126.6083333333292</v>
      </c>
      <c r="M2001" s="1395">
        <f t="shared" si="194"/>
        <v>126</v>
      </c>
      <c r="N2001" s="1395">
        <f t="shared" si="195"/>
        <v>12.6</v>
      </c>
      <c r="O2001" t="str">
        <f t="shared" si="196"/>
        <v/>
      </c>
    </row>
    <row r="2002" spans="9:15" x14ac:dyDescent="0.55000000000000004">
      <c r="I2002" s="1394">
        <f t="shared" si="197"/>
        <v>0</v>
      </c>
      <c r="J2002" s="1392">
        <f t="shared" si="192"/>
        <v>199.99999999999292</v>
      </c>
      <c r="K2002" s="1391">
        <f>(J2002*h01_MdeMgmt!$F$8)+1+$Q$126</f>
        <v>12.666666666666254</v>
      </c>
      <c r="L2002" s="1395">
        <f t="shared" si="193"/>
        <v>126.66666666666254</v>
      </c>
      <c r="M2002" s="1395">
        <f t="shared" si="194"/>
        <v>126</v>
      </c>
      <c r="N2002" s="1395">
        <f t="shared" si="195"/>
        <v>12.6</v>
      </c>
      <c r="O2002" t="str">
        <f t="shared" si="196"/>
        <v/>
      </c>
    </row>
    <row r="2003" spans="9:15" x14ac:dyDescent="0.55000000000000004">
      <c r="I2003" s="1394">
        <f t="shared" si="197"/>
        <v>0</v>
      </c>
      <c r="J2003" s="1392">
        <f t="shared" si="192"/>
        <v>200.09999999999292</v>
      </c>
      <c r="K2003" s="1391">
        <f>(J2003*h01_MdeMgmt!$F$8)+1+$Q$126</f>
        <v>12.672499999999587</v>
      </c>
      <c r="L2003" s="1395">
        <f t="shared" si="193"/>
        <v>126.72499999999587</v>
      </c>
      <c r="M2003" s="1395">
        <f t="shared" si="194"/>
        <v>126</v>
      </c>
      <c r="N2003" s="1395">
        <f t="shared" si="195"/>
        <v>12.6</v>
      </c>
      <c r="O2003" t="str">
        <f t="shared" si="196"/>
        <v/>
      </c>
    </row>
    <row r="2004" spans="9:15" x14ac:dyDescent="0.55000000000000004">
      <c r="I2004" s="1394">
        <f t="shared" si="197"/>
        <v>0</v>
      </c>
      <c r="J2004" s="1392">
        <f t="shared" si="192"/>
        <v>200.19999999999291</v>
      </c>
      <c r="K2004" s="1391">
        <f>(J2004*h01_MdeMgmt!$F$8)+1+$Q$126</f>
        <v>12.678333333332921</v>
      </c>
      <c r="L2004" s="1395">
        <f t="shared" si="193"/>
        <v>126.78333333332921</v>
      </c>
      <c r="M2004" s="1395">
        <f t="shared" si="194"/>
        <v>126</v>
      </c>
      <c r="N2004" s="1395">
        <f t="shared" si="195"/>
        <v>12.6</v>
      </c>
      <c r="O2004" t="str">
        <f t="shared" si="196"/>
        <v/>
      </c>
    </row>
    <row r="2005" spans="9:15" x14ac:dyDescent="0.55000000000000004">
      <c r="I2005" s="1394">
        <f t="shared" si="197"/>
        <v>0</v>
      </c>
      <c r="J2005" s="1392">
        <f t="shared" si="192"/>
        <v>200.29999999999291</v>
      </c>
      <c r="K2005" s="1391">
        <f>(J2005*h01_MdeMgmt!$F$8)+1+$Q$126</f>
        <v>12.684166666666252</v>
      </c>
      <c r="L2005" s="1395">
        <f t="shared" si="193"/>
        <v>126.84166666666252</v>
      </c>
      <c r="M2005" s="1395">
        <f t="shared" si="194"/>
        <v>126</v>
      </c>
      <c r="N2005" s="1395">
        <f t="shared" si="195"/>
        <v>12.6</v>
      </c>
      <c r="O2005" t="str">
        <f t="shared" si="196"/>
        <v/>
      </c>
    </row>
    <row r="2006" spans="9:15" x14ac:dyDescent="0.55000000000000004">
      <c r="I2006" s="1394">
        <f t="shared" si="197"/>
        <v>0</v>
      </c>
      <c r="J2006" s="1392">
        <f t="shared" si="192"/>
        <v>200.3999999999929</v>
      </c>
      <c r="K2006" s="1391">
        <f>(J2006*h01_MdeMgmt!$F$8)+1+$Q$126</f>
        <v>12.689999999999586</v>
      </c>
      <c r="L2006" s="1395">
        <f t="shared" si="193"/>
        <v>126.89999999999586</v>
      </c>
      <c r="M2006" s="1395">
        <f t="shared" si="194"/>
        <v>126</v>
      </c>
      <c r="N2006" s="1395">
        <f t="shared" si="195"/>
        <v>12.6</v>
      </c>
      <c r="O2006" t="str">
        <f t="shared" si="196"/>
        <v/>
      </c>
    </row>
    <row r="2007" spans="9:15" x14ac:dyDescent="0.55000000000000004">
      <c r="I2007" s="1394">
        <f t="shared" si="197"/>
        <v>0</v>
      </c>
      <c r="J2007" s="1392">
        <f t="shared" si="192"/>
        <v>200.49999999999289</v>
      </c>
      <c r="K2007" s="1391">
        <f>(J2007*h01_MdeMgmt!$F$8)+1+$Q$126</f>
        <v>12.695833333332919</v>
      </c>
      <c r="L2007" s="1395">
        <f t="shared" si="193"/>
        <v>126.95833333332919</v>
      </c>
      <c r="M2007" s="1395">
        <f t="shared" si="194"/>
        <v>126</v>
      </c>
      <c r="N2007" s="1395">
        <f t="shared" si="195"/>
        <v>12.6</v>
      </c>
      <c r="O2007" t="str">
        <f t="shared" si="196"/>
        <v/>
      </c>
    </row>
    <row r="2008" spans="9:15" x14ac:dyDescent="0.55000000000000004">
      <c r="I2008" s="1394">
        <f t="shared" si="197"/>
        <v>0</v>
      </c>
      <c r="J2008" s="1392">
        <f t="shared" si="192"/>
        <v>200.59999999999289</v>
      </c>
      <c r="K2008" s="1391">
        <f>(J2008*h01_MdeMgmt!$F$8)+1+$Q$126</f>
        <v>12.701666666666252</v>
      </c>
      <c r="L2008" s="1395">
        <f t="shared" si="193"/>
        <v>127.01666666666253</v>
      </c>
      <c r="M2008" s="1395">
        <f t="shared" si="194"/>
        <v>127</v>
      </c>
      <c r="N2008" s="1395">
        <f t="shared" si="195"/>
        <v>12.7</v>
      </c>
      <c r="O2008" t="str">
        <f t="shared" si="196"/>
        <v/>
      </c>
    </row>
    <row r="2009" spans="9:15" x14ac:dyDescent="0.55000000000000004">
      <c r="I2009" s="1394">
        <f t="shared" si="197"/>
        <v>0</v>
      </c>
      <c r="J2009" s="1392">
        <f t="shared" si="192"/>
        <v>200.69999999999288</v>
      </c>
      <c r="K2009" s="1391">
        <f>(J2009*h01_MdeMgmt!$F$8)+1+$Q$126</f>
        <v>12.707499999999586</v>
      </c>
      <c r="L2009" s="1395">
        <f t="shared" si="193"/>
        <v>127.07499999999585</v>
      </c>
      <c r="M2009" s="1395">
        <f t="shared" si="194"/>
        <v>127</v>
      </c>
      <c r="N2009" s="1395">
        <f t="shared" si="195"/>
        <v>12.7</v>
      </c>
      <c r="O2009" t="str">
        <f t="shared" si="196"/>
        <v/>
      </c>
    </row>
    <row r="2010" spans="9:15" x14ac:dyDescent="0.55000000000000004">
      <c r="I2010" s="1394">
        <f t="shared" si="197"/>
        <v>0</v>
      </c>
      <c r="J2010" s="1392">
        <f t="shared" si="192"/>
        <v>200.79999999999288</v>
      </c>
      <c r="K2010" s="1391">
        <f>(J2010*h01_MdeMgmt!$F$8)+1+$Q$126</f>
        <v>12.713333333332917</v>
      </c>
      <c r="L2010" s="1395">
        <f t="shared" si="193"/>
        <v>127.13333333332918</v>
      </c>
      <c r="M2010" s="1395">
        <f t="shared" si="194"/>
        <v>127</v>
      </c>
      <c r="N2010" s="1395">
        <f t="shared" si="195"/>
        <v>12.7</v>
      </c>
      <c r="O2010" t="str">
        <f t="shared" si="196"/>
        <v/>
      </c>
    </row>
    <row r="2011" spans="9:15" x14ac:dyDescent="0.55000000000000004">
      <c r="I2011" s="1394">
        <f t="shared" si="197"/>
        <v>0</v>
      </c>
      <c r="J2011" s="1392">
        <f t="shared" si="192"/>
        <v>200.89999999999287</v>
      </c>
      <c r="K2011" s="1391">
        <f>(J2011*h01_MdeMgmt!$F$8)+1+$Q$126</f>
        <v>12.719166666666251</v>
      </c>
      <c r="L2011" s="1395">
        <f t="shared" si="193"/>
        <v>127.19166666666251</v>
      </c>
      <c r="M2011" s="1395">
        <f t="shared" si="194"/>
        <v>127</v>
      </c>
      <c r="N2011" s="1395">
        <f t="shared" si="195"/>
        <v>12.7</v>
      </c>
      <c r="O2011" t="str">
        <f t="shared" si="196"/>
        <v/>
      </c>
    </row>
    <row r="2012" spans="9:15" x14ac:dyDescent="0.55000000000000004">
      <c r="I2012" s="1394">
        <f t="shared" si="197"/>
        <v>0</v>
      </c>
      <c r="J2012" s="1392">
        <f t="shared" si="192"/>
        <v>200.99999999999287</v>
      </c>
      <c r="K2012" s="1391">
        <f>(J2012*h01_MdeMgmt!$F$8)+1+$Q$126</f>
        <v>12.724999999999584</v>
      </c>
      <c r="L2012" s="1395">
        <f t="shared" si="193"/>
        <v>127.24999999999584</v>
      </c>
      <c r="M2012" s="1395">
        <f t="shared" si="194"/>
        <v>127</v>
      </c>
      <c r="N2012" s="1395">
        <f t="shared" si="195"/>
        <v>12.7</v>
      </c>
      <c r="O2012" t="str">
        <f t="shared" si="196"/>
        <v/>
      </c>
    </row>
    <row r="2013" spans="9:15" x14ac:dyDescent="0.55000000000000004">
      <c r="I2013" s="1394">
        <f t="shared" si="197"/>
        <v>0</v>
      </c>
      <c r="J2013" s="1392">
        <f t="shared" si="192"/>
        <v>201.09999999999286</v>
      </c>
      <c r="K2013" s="1391">
        <f>(J2013*h01_MdeMgmt!$F$8)+1+$Q$126</f>
        <v>12.730833333332917</v>
      </c>
      <c r="L2013" s="1395">
        <f t="shared" si="193"/>
        <v>127.30833333332917</v>
      </c>
      <c r="M2013" s="1395">
        <f t="shared" si="194"/>
        <v>127</v>
      </c>
      <c r="N2013" s="1395">
        <f t="shared" si="195"/>
        <v>12.7</v>
      </c>
      <c r="O2013" t="str">
        <f t="shared" si="196"/>
        <v/>
      </c>
    </row>
    <row r="2014" spans="9:15" x14ac:dyDescent="0.55000000000000004">
      <c r="I2014" s="1394">
        <f t="shared" si="197"/>
        <v>0</v>
      </c>
      <c r="J2014" s="1392">
        <f t="shared" si="192"/>
        <v>201.19999999999285</v>
      </c>
      <c r="K2014" s="1391">
        <f>(J2014*h01_MdeMgmt!$F$8)+1+$Q$126</f>
        <v>12.736666666666251</v>
      </c>
      <c r="L2014" s="1395">
        <f t="shared" si="193"/>
        <v>127.36666666666251</v>
      </c>
      <c r="M2014" s="1395">
        <f t="shared" si="194"/>
        <v>127</v>
      </c>
      <c r="N2014" s="1395">
        <f t="shared" si="195"/>
        <v>12.7</v>
      </c>
      <c r="O2014" t="str">
        <f t="shared" si="196"/>
        <v/>
      </c>
    </row>
    <row r="2015" spans="9:15" x14ac:dyDescent="0.55000000000000004">
      <c r="I2015" s="1394">
        <f t="shared" si="197"/>
        <v>0</v>
      </c>
      <c r="J2015" s="1392">
        <f t="shared" si="192"/>
        <v>201.29999999999285</v>
      </c>
      <c r="K2015" s="1391">
        <f>(J2015*h01_MdeMgmt!$F$8)+1+$Q$126</f>
        <v>12.742499999999582</v>
      </c>
      <c r="L2015" s="1395">
        <f t="shared" si="193"/>
        <v>127.42499999999582</v>
      </c>
      <c r="M2015" s="1395">
        <f t="shared" si="194"/>
        <v>127</v>
      </c>
      <c r="N2015" s="1395">
        <f t="shared" si="195"/>
        <v>12.7</v>
      </c>
      <c r="O2015" t="str">
        <f t="shared" si="196"/>
        <v/>
      </c>
    </row>
    <row r="2016" spans="9:15" x14ac:dyDescent="0.55000000000000004">
      <c r="I2016" s="1394">
        <f t="shared" si="197"/>
        <v>0</v>
      </c>
      <c r="J2016" s="1392">
        <f t="shared" si="192"/>
        <v>201.39999999999284</v>
      </c>
      <c r="K2016" s="1391">
        <f>(J2016*h01_MdeMgmt!$F$8)+1+$Q$126</f>
        <v>12.748333333332916</v>
      </c>
      <c r="L2016" s="1395">
        <f t="shared" si="193"/>
        <v>127.48333333332916</v>
      </c>
      <c r="M2016" s="1395">
        <f t="shared" si="194"/>
        <v>127</v>
      </c>
      <c r="N2016" s="1395">
        <f t="shared" si="195"/>
        <v>12.7</v>
      </c>
      <c r="O2016" t="str">
        <f t="shared" si="196"/>
        <v/>
      </c>
    </row>
    <row r="2017" spans="9:15" x14ac:dyDescent="0.55000000000000004">
      <c r="I2017" s="1394">
        <f t="shared" si="197"/>
        <v>0</v>
      </c>
      <c r="J2017" s="1392">
        <f t="shared" si="192"/>
        <v>201.49999999999284</v>
      </c>
      <c r="K2017" s="1391">
        <f>(J2017*h01_MdeMgmt!$F$8)+1+$Q$126</f>
        <v>12.754166666666249</v>
      </c>
      <c r="L2017" s="1395">
        <f t="shared" si="193"/>
        <v>127.54166666666249</v>
      </c>
      <c r="M2017" s="1395">
        <f t="shared" si="194"/>
        <v>127</v>
      </c>
      <c r="N2017" s="1395">
        <f t="shared" si="195"/>
        <v>12.7</v>
      </c>
      <c r="O2017" t="str">
        <f t="shared" si="196"/>
        <v/>
      </c>
    </row>
    <row r="2018" spans="9:15" x14ac:dyDescent="0.55000000000000004">
      <c r="I2018" s="1394">
        <f t="shared" si="197"/>
        <v>0</v>
      </c>
      <c r="J2018" s="1392">
        <f t="shared" si="192"/>
        <v>201.59999999999283</v>
      </c>
      <c r="K2018" s="1391">
        <f>(J2018*h01_MdeMgmt!$F$8)+1+$Q$126</f>
        <v>12.759999999999582</v>
      </c>
      <c r="L2018" s="1395">
        <f t="shared" si="193"/>
        <v>127.59999999999582</v>
      </c>
      <c r="M2018" s="1395">
        <f t="shared" si="194"/>
        <v>127</v>
      </c>
      <c r="N2018" s="1395">
        <f t="shared" si="195"/>
        <v>12.7</v>
      </c>
      <c r="O2018" t="str">
        <f t="shared" si="196"/>
        <v/>
      </c>
    </row>
    <row r="2019" spans="9:15" x14ac:dyDescent="0.55000000000000004">
      <c r="I2019" s="1394">
        <f t="shared" si="197"/>
        <v>0</v>
      </c>
      <c r="J2019" s="1392">
        <f t="shared" si="192"/>
        <v>201.69999999999283</v>
      </c>
      <c r="K2019" s="1391">
        <f>(J2019*h01_MdeMgmt!$F$8)+1+$Q$126</f>
        <v>12.765833333332916</v>
      </c>
      <c r="L2019" s="1395">
        <f t="shared" si="193"/>
        <v>127.65833333332915</v>
      </c>
      <c r="M2019" s="1395">
        <f t="shared" si="194"/>
        <v>127</v>
      </c>
      <c r="N2019" s="1395">
        <f t="shared" si="195"/>
        <v>12.7</v>
      </c>
      <c r="O2019" t="str">
        <f t="shared" si="196"/>
        <v/>
      </c>
    </row>
    <row r="2020" spans="9:15" x14ac:dyDescent="0.55000000000000004">
      <c r="I2020" s="1394">
        <f t="shared" si="197"/>
        <v>0</v>
      </c>
      <c r="J2020" s="1392">
        <f t="shared" si="192"/>
        <v>201.79999999999282</v>
      </c>
      <c r="K2020" s="1391">
        <f>(J2020*h01_MdeMgmt!$F$8)+1+$Q$126</f>
        <v>12.771666666666247</v>
      </c>
      <c r="L2020" s="1395">
        <f t="shared" si="193"/>
        <v>127.71666666666248</v>
      </c>
      <c r="M2020" s="1395">
        <f t="shared" si="194"/>
        <v>127</v>
      </c>
      <c r="N2020" s="1395">
        <f t="shared" si="195"/>
        <v>12.7</v>
      </c>
      <c r="O2020" t="str">
        <f t="shared" si="196"/>
        <v/>
      </c>
    </row>
    <row r="2021" spans="9:15" x14ac:dyDescent="0.55000000000000004">
      <c r="I2021" s="1394">
        <f t="shared" si="197"/>
        <v>0</v>
      </c>
      <c r="J2021" s="1392">
        <f t="shared" si="192"/>
        <v>201.89999999999281</v>
      </c>
      <c r="K2021" s="1391">
        <f>(J2021*h01_MdeMgmt!$F$8)+1+$Q$126</f>
        <v>12.777499999999581</v>
      </c>
      <c r="L2021" s="1395">
        <f t="shared" si="193"/>
        <v>127.7749999999958</v>
      </c>
      <c r="M2021" s="1395">
        <f t="shared" si="194"/>
        <v>127</v>
      </c>
      <c r="N2021" s="1395">
        <f t="shared" si="195"/>
        <v>12.7</v>
      </c>
      <c r="O2021" t="str">
        <f t="shared" si="196"/>
        <v/>
      </c>
    </row>
    <row r="2022" spans="9:15" x14ac:dyDescent="0.55000000000000004">
      <c r="I2022" s="1394">
        <f t="shared" si="197"/>
        <v>0</v>
      </c>
      <c r="J2022" s="1392">
        <f t="shared" si="192"/>
        <v>201.99999999999281</v>
      </c>
      <c r="K2022" s="1391">
        <f>(J2022*h01_MdeMgmt!$F$8)+1+$Q$126</f>
        <v>12.783333333332914</v>
      </c>
      <c r="L2022" s="1395">
        <f t="shared" si="193"/>
        <v>127.83333333332914</v>
      </c>
      <c r="M2022" s="1395">
        <f t="shared" si="194"/>
        <v>127</v>
      </c>
      <c r="N2022" s="1395">
        <f t="shared" si="195"/>
        <v>12.7</v>
      </c>
      <c r="O2022" t="str">
        <f t="shared" si="196"/>
        <v/>
      </c>
    </row>
    <row r="2023" spans="9:15" x14ac:dyDescent="0.55000000000000004">
      <c r="I2023" s="1394">
        <f t="shared" si="197"/>
        <v>0</v>
      </c>
      <c r="J2023" s="1392">
        <f t="shared" si="192"/>
        <v>202.0999999999928</v>
      </c>
      <c r="K2023" s="1391">
        <f>(J2023*h01_MdeMgmt!$F$8)+1+$Q$126</f>
        <v>12.789166666666247</v>
      </c>
      <c r="L2023" s="1395">
        <f t="shared" si="193"/>
        <v>127.89166666666247</v>
      </c>
      <c r="M2023" s="1395">
        <f t="shared" si="194"/>
        <v>127</v>
      </c>
      <c r="N2023" s="1395">
        <f t="shared" si="195"/>
        <v>12.7</v>
      </c>
      <c r="O2023" t="str">
        <f t="shared" si="196"/>
        <v/>
      </c>
    </row>
    <row r="2024" spans="9:15" x14ac:dyDescent="0.55000000000000004">
      <c r="I2024" s="1394">
        <f t="shared" si="197"/>
        <v>0</v>
      </c>
      <c r="J2024" s="1392">
        <f t="shared" si="192"/>
        <v>202.1999999999928</v>
      </c>
      <c r="K2024" s="1391">
        <f>(J2024*h01_MdeMgmt!$F$8)+1+$Q$126</f>
        <v>12.794999999999581</v>
      </c>
      <c r="L2024" s="1395">
        <f t="shared" si="193"/>
        <v>127.94999999999581</v>
      </c>
      <c r="M2024" s="1395">
        <f t="shared" si="194"/>
        <v>127</v>
      </c>
      <c r="N2024" s="1395">
        <f t="shared" si="195"/>
        <v>12.7</v>
      </c>
      <c r="O2024" t="str">
        <f t="shared" si="196"/>
        <v/>
      </c>
    </row>
    <row r="2025" spans="9:15" x14ac:dyDescent="0.55000000000000004">
      <c r="I2025" s="1394">
        <f t="shared" si="197"/>
        <v>0</v>
      </c>
      <c r="J2025" s="1392">
        <f t="shared" si="192"/>
        <v>202.29999999999279</v>
      </c>
      <c r="K2025" s="1391">
        <f>(J2025*h01_MdeMgmt!$F$8)+1+$Q$126</f>
        <v>12.800833333332912</v>
      </c>
      <c r="L2025" s="1395">
        <f t="shared" si="193"/>
        <v>128.00833333332912</v>
      </c>
      <c r="M2025" s="1395">
        <f t="shared" si="194"/>
        <v>128</v>
      </c>
      <c r="N2025" s="1395">
        <f t="shared" si="195"/>
        <v>12.8</v>
      </c>
      <c r="O2025" t="str">
        <f t="shared" si="196"/>
        <v/>
      </c>
    </row>
    <row r="2026" spans="9:15" x14ac:dyDescent="0.55000000000000004">
      <c r="I2026" s="1394">
        <f t="shared" si="197"/>
        <v>0</v>
      </c>
      <c r="J2026" s="1392">
        <f t="shared" si="192"/>
        <v>202.39999999999279</v>
      </c>
      <c r="K2026" s="1391">
        <f>(J2026*h01_MdeMgmt!$F$8)+1+$Q$126</f>
        <v>12.806666666666246</v>
      </c>
      <c r="L2026" s="1395">
        <f t="shared" si="193"/>
        <v>128.06666666666246</v>
      </c>
      <c r="M2026" s="1395">
        <f t="shared" si="194"/>
        <v>128</v>
      </c>
      <c r="N2026" s="1395">
        <f t="shared" si="195"/>
        <v>12.8</v>
      </c>
      <c r="O2026" t="str">
        <f t="shared" si="196"/>
        <v/>
      </c>
    </row>
    <row r="2027" spans="9:15" x14ac:dyDescent="0.55000000000000004">
      <c r="I2027" s="1394">
        <f t="shared" si="197"/>
        <v>0</v>
      </c>
      <c r="J2027" s="1392">
        <f t="shared" si="192"/>
        <v>202.49999999999278</v>
      </c>
      <c r="K2027" s="1391">
        <f>(J2027*h01_MdeMgmt!$F$8)+1+$Q$126</f>
        <v>12.812499999999579</v>
      </c>
      <c r="L2027" s="1395">
        <f t="shared" si="193"/>
        <v>128.12499999999579</v>
      </c>
      <c r="M2027" s="1395">
        <f t="shared" si="194"/>
        <v>128</v>
      </c>
      <c r="N2027" s="1395">
        <f t="shared" si="195"/>
        <v>12.8</v>
      </c>
      <c r="O2027" t="str">
        <f t="shared" si="196"/>
        <v/>
      </c>
    </row>
    <row r="2028" spans="9:15" x14ac:dyDescent="0.55000000000000004">
      <c r="I2028" s="1394">
        <f t="shared" si="197"/>
        <v>0</v>
      </c>
      <c r="J2028" s="1392">
        <f t="shared" si="192"/>
        <v>202.59999999999278</v>
      </c>
      <c r="K2028" s="1391">
        <f>(J2028*h01_MdeMgmt!$F$8)+1+$Q$126</f>
        <v>12.818333333332912</v>
      </c>
      <c r="L2028" s="1395">
        <f t="shared" si="193"/>
        <v>128.18333333332913</v>
      </c>
      <c r="M2028" s="1395">
        <f t="shared" si="194"/>
        <v>128</v>
      </c>
      <c r="N2028" s="1395">
        <f t="shared" si="195"/>
        <v>12.8</v>
      </c>
      <c r="O2028" t="str">
        <f t="shared" si="196"/>
        <v/>
      </c>
    </row>
    <row r="2029" spans="9:15" x14ac:dyDescent="0.55000000000000004">
      <c r="I2029" s="1394">
        <f t="shared" si="197"/>
        <v>0</v>
      </c>
      <c r="J2029" s="1392">
        <f t="shared" si="192"/>
        <v>202.69999999999277</v>
      </c>
      <c r="K2029" s="1391">
        <f>(J2029*h01_MdeMgmt!$F$8)+1+$Q$126</f>
        <v>12.824166666666246</v>
      </c>
      <c r="L2029" s="1395">
        <f t="shared" si="193"/>
        <v>128.24166666666247</v>
      </c>
      <c r="M2029" s="1395">
        <f t="shared" si="194"/>
        <v>128</v>
      </c>
      <c r="N2029" s="1395">
        <f t="shared" si="195"/>
        <v>12.8</v>
      </c>
      <c r="O2029" t="str">
        <f t="shared" si="196"/>
        <v/>
      </c>
    </row>
    <row r="2030" spans="9:15" x14ac:dyDescent="0.55000000000000004">
      <c r="I2030" s="1394">
        <f t="shared" si="197"/>
        <v>0</v>
      </c>
      <c r="J2030" s="1392">
        <f t="shared" si="192"/>
        <v>202.79999999999276</v>
      </c>
      <c r="K2030" s="1391">
        <f>(J2030*h01_MdeMgmt!$F$8)+1+$Q$126</f>
        <v>12.829999999999577</v>
      </c>
      <c r="L2030" s="1395">
        <f t="shared" si="193"/>
        <v>128.29999999999578</v>
      </c>
      <c r="M2030" s="1395">
        <f t="shared" si="194"/>
        <v>128</v>
      </c>
      <c r="N2030" s="1395">
        <f t="shared" si="195"/>
        <v>12.8</v>
      </c>
      <c r="O2030" t="str">
        <f t="shared" si="196"/>
        <v/>
      </c>
    </row>
    <row r="2031" spans="9:15" x14ac:dyDescent="0.55000000000000004">
      <c r="I2031" s="1394">
        <f t="shared" si="197"/>
        <v>0</v>
      </c>
      <c r="J2031" s="1392">
        <f t="shared" si="192"/>
        <v>202.89999999999276</v>
      </c>
      <c r="K2031" s="1391">
        <f>(J2031*h01_MdeMgmt!$F$8)+1+$Q$126</f>
        <v>12.835833333332911</v>
      </c>
      <c r="L2031" s="1395">
        <f t="shared" si="193"/>
        <v>128.35833333332911</v>
      </c>
      <c r="M2031" s="1395">
        <f t="shared" si="194"/>
        <v>128</v>
      </c>
      <c r="N2031" s="1395">
        <f t="shared" si="195"/>
        <v>12.8</v>
      </c>
      <c r="O2031" t="str">
        <f t="shared" si="196"/>
        <v/>
      </c>
    </row>
    <row r="2032" spans="9:15" x14ac:dyDescent="0.55000000000000004">
      <c r="I2032" s="1394">
        <f t="shared" si="197"/>
        <v>0</v>
      </c>
      <c r="J2032" s="1392">
        <f t="shared" si="192"/>
        <v>202.99999999999275</v>
      </c>
      <c r="K2032" s="1391">
        <f>(J2032*h01_MdeMgmt!$F$8)+1+$Q$126</f>
        <v>12.841666666666244</v>
      </c>
      <c r="L2032" s="1395">
        <f t="shared" si="193"/>
        <v>128.41666666666245</v>
      </c>
      <c r="M2032" s="1395">
        <f t="shared" si="194"/>
        <v>128</v>
      </c>
      <c r="N2032" s="1395">
        <f t="shared" si="195"/>
        <v>12.8</v>
      </c>
      <c r="O2032" t="str">
        <f t="shared" si="196"/>
        <v/>
      </c>
    </row>
    <row r="2033" spans="9:15" x14ac:dyDescent="0.55000000000000004">
      <c r="I2033" s="1394">
        <f t="shared" si="197"/>
        <v>0</v>
      </c>
      <c r="J2033" s="1392">
        <f t="shared" si="192"/>
        <v>203.09999999999275</v>
      </c>
      <c r="K2033" s="1391">
        <f>(J2033*h01_MdeMgmt!$F$8)+1+$Q$126</f>
        <v>12.847499999999577</v>
      </c>
      <c r="L2033" s="1395">
        <f t="shared" si="193"/>
        <v>128.47499999999576</v>
      </c>
      <c r="M2033" s="1395">
        <f t="shared" si="194"/>
        <v>128</v>
      </c>
      <c r="N2033" s="1395">
        <f t="shared" si="195"/>
        <v>12.8</v>
      </c>
      <c r="O2033" t="str">
        <f t="shared" si="196"/>
        <v/>
      </c>
    </row>
    <row r="2034" spans="9:15" x14ac:dyDescent="0.55000000000000004">
      <c r="I2034" s="1394">
        <f t="shared" si="197"/>
        <v>0</v>
      </c>
      <c r="J2034" s="1392">
        <f t="shared" si="192"/>
        <v>203.19999999999274</v>
      </c>
      <c r="K2034" s="1391">
        <f>(J2034*h01_MdeMgmt!$F$8)+1+$Q$126</f>
        <v>12.853333333332911</v>
      </c>
      <c r="L2034" s="1395">
        <f t="shared" si="193"/>
        <v>128.5333333333291</v>
      </c>
      <c r="M2034" s="1395">
        <f t="shared" si="194"/>
        <v>128</v>
      </c>
      <c r="N2034" s="1395">
        <f t="shared" si="195"/>
        <v>12.8</v>
      </c>
      <c r="O2034" t="str">
        <f t="shared" si="196"/>
        <v/>
      </c>
    </row>
    <row r="2035" spans="9:15" x14ac:dyDescent="0.55000000000000004">
      <c r="I2035" s="1394">
        <f t="shared" si="197"/>
        <v>0</v>
      </c>
      <c r="J2035" s="1392">
        <f t="shared" si="192"/>
        <v>203.29999999999274</v>
      </c>
      <c r="K2035" s="1391">
        <f>(J2035*h01_MdeMgmt!$F$8)+1+$Q$126</f>
        <v>12.859166666666242</v>
      </c>
      <c r="L2035" s="1395">
        <f t="shared" si="193"/>
        <v>128.59166666666243</v>
      </c>
      <c r="M2035" s="1395">
        <f t="shared" si="194"/>
        <v>128</v>
      </c>
      <c r="N2035" s="1395">
        <f t="shared" si="195"/>
        <v>12.8</v>
      </c>
      <c r="O2035" t="str">
        <f t="shared" si="196"/>
        <v/>
      </c>
    </row>
    <row r="2036" spans="9:15" x14ac:dyDescent="0.55000000000000004">
      <c r="I2036" s="1394">
        <f t="shared" si="197"/>
        <v>0</v>
      </c>
      <c r="J2036" s="1392">
        <f t="shared" si="192"/>
        <v>203.39999999999273</v>
      </c>
      <c r="K2036" s="1391">
        <f>(J2036*h01_MdeMgmt!$F$8)+1+$Q$126</f>
        <v>12.864999999999576</v>
      </c>
      <c r="L2036" s="1395">
        <f t="shared" si="193"/>
        <v>128.64999999999577</v>
      </c>
      <c r="M2036" s="1395">
        <f t="shared" si="194"/>
        <v>128</v>
      </c>
      <c r="N2036" s="1395">
        <f t="shared" si="195"/>
        <v>12.8</v>
      </c>
      <c r="O2036" t="str">
        <f t="shared" si="196"/>
        <v/>
      </c>
    </row>
    <row r="2037" spans="9:15" x14ac:dyDescent="0.55000000000000004">
      <c r="I2037" s="1394">
        <f t="shared" si="197"/>
        <v>0</v>
      </c>
      <c r="J2037" s="1392">
        <f t="shared" si="192"/>
        <v>203.49999999999272</v>
      </c>
      <c r="K2037" s="1391">
        <f>(J2037*h01_MdeMgmt!$F$8)+1+$Q$126</f>
        <v>12.870833333332909</v>
      </c>
      <c r="L2037" s="1395">
        <f t="shared" si="193"/>
        <v>128.70833333332908</v>
      </c>
      <c r="M2037" s="1395">
        <f t="shared" si="194"/>
        <v>128</v>
      </c>
      <c r="N2037" s="1395">
        <f t="shared" si="195"/>
        <v>12.8</v>
      </c>
      <c r="O2037" t="str">
        <f t="shared" si="196"/>
        <v/>
      </c>
    </row>
    <row r="2038" spans="9:15" x14ac:dyDescent="0.55000000000000004">
      <c r="I2038" s="1394">
        <f t="shared" si="197"/>
        <v>0</v>
      </c>
      <c r="J2038" s="1392">
        <f t="shared" ref="J2038:J2101" si="198">J2037+$J$3</f>
        <v>203.59999999999272</v>
      </c>
      <c r="K2038" s="1391">
        <f>(J2038*h01_MdeMgmt!$F$8)+1+$Q$126</f>
        <v>12.876666666666242</v>
      </c>
      <c r="L2038" s="1395">
        <f t="shared" si="193"/>
        <v>128.76666666666242</v>
      </c>
      <c r="M2038" s="1395">
        <f t="shared" si="194"/>
        <v>128</v>
      </c>
      <c r="N2038" s="1395">
        <f t="shared" si="195"/>
        <v>12.8</v>
      </c>
      <c r="O2038" t="str">
        <f t="shared" si="196"/>
        <v/>
      </c>
    </row>
    <row r="2039" spans="9:15" x14ac:dyDescent="0.55000000000000004">
      <c r="I2039" s="1394">
        <f t="shared" si="197"/>
        <v>0</v>
      </c>
      <c r="J2039" s="1392">
        <f t="shared" si="198"/>
        <v>203.69999999999271</v>
      </c>
      <c r="K2039" s="1391">
        <f>(J2039*h01_MdeMgmt!$F$8)+1+$Q$126</f>
        <v>12.882499999999576</v>
      </c>
      <c r="L2039" s="1395">
        <f t="shared" si="193"/>
        <v>128.82499999999575</v>
      </c>
      <c r="M2039" s="1395">
        <f t="shared" si="194"/>
        <v>128</v>
      </c>
      <c r="N2039" s="1395">
        <f t="shared" si="195"/>
        <v>12.8</v>
      </c>
      <c r="O2039" t="str">
        <f t="shared" si="196"/>
        <v/>
      </c>
    </row>
    <row r="2040" spans="9:15" x14ac:dyDescent="0.55000000000000004">
      <c r="I2040" s="1394">
        <f t="shared" si="197"/>
        <v>0</v>
      </c>
      <c r="J2040" s="1392">
        <f t="shared" si="198"/>
        <v>203.79999999999271</v>
      </c>
      <c r="K2040" s="1391">
        <f>(J2040*h01_MdeMgmt!$F$8)+1+$Q$126</f>
        <v>12.888333333332907</v>
      </c>
      <c r="L2040" s="1395">
        <f t="shared" si="193"/>
        <v>128.88333333332906</v>
      </c>
      <c r="M2040" s="1395">
        <f t="shared" si="194"/>
        <v>128</v>
      </c>
      <c r="N2040" s="1395">
        <f t="shared" si="195"/>
        <v>12.8</v>
      </c>
      <c r="O2040" t="str">
        <f t="shared" si="196"/>
        <v/>
      </c>
    </row>
    <row r="2041" spans="9:15" x14ac:dyDescent="0.55000000000000004">
      <c r="I2041" s="1394">
        <f t="shared" si="197"/>
        <v>0</v>
      </c>
      <c r="J2041" s="1392">
        <f t="shared" si="198"/>
        <v>203.8999999999927</v>
      </c>
      <c r="K2041" s="1391">
        <f>(J2041*h01_MdeMgmt!$F$8)+1+$Q$126</f>
        <v>12.894166666666241</v>
      </c>
      <c r="L2041" s="1395">
        <f t="shared" si="193"/>
        <v>128.9416666666624</v>
      </c>
      <c r="M2041" s="1395">
        <f t="shared" si="194"/>
        <v>128</v>
      </c>
      <c r="N2041" s="1395">
        <f t="shared" si="195"/>
        <v>12.8</v>
      </c>
      <c r="O2041" t="str">
        <f t="shared" si="196"/>
        <v/>
      </c>
    </row>
    <row r="2042" spans="9:15" x14ac:dyDescent="0.55000000000000004">
      <c r="I2042" s="1394">
        <f t="shared" si="197"/>
        <v>0</v>
      </c>
      <c r="J2042" s="1392">
        <f t="shared" si="198"/>
        <v>203.9999999999927</v>
      </c>
      <c r="K2042" s="1391">
        <f>(J2042*h01_MdeMgmt!$F$8)+1+$Q$126</f>
        <v>12.899999999999574</v>
      </c>
      <c r="L2042" s="1395">
        <f t="shared" si="193"/>
        <v>128.99999999999574</v>
      </c>
      <c r="M2042" s="1395">
        <f t="shared" si="194"/>
        <v>128</v>
      </c>
      <c r="N2042" s="1395">
        <f t="shared" si="195"/>
        <v>12.8</v>
      </c>
      <c r="O2042" t="str">
        <f t="shared" si="196"/>
        <v/>
      </c>
    </row>
    <row r="2043" spans="9:15" x14ac:dyDescent="0.55000000000000004">
      <c r="I2043" s="1394">
        <f t="shared" si="197"/>
        <v>0</v>
      </c>
      <c r="J2043" s="1392">
        <f t="shared" si="198"/>
        <v>204.09999999999269</v>
      </c>
      <c r="K2043" s="1391">
        <f>(J2043*h01_MdeMgmt!$F$8)+1+$Q$126</f>
        <v>12.905833333332907</v>
      </c>
      <c r="L2043" s="1395">
        <f t="shared" si="193"/>
        <v>129.05833333332907</v>
      </c>
      <c r="M2043" s="1395">
        <f t="shared" si="194"/>
        <v>129</v>
      </c>
      <c r="N2043" s="1395">
        <f t="shared" si="195"/>
        <v>12.9</v>
      </c>
      <c r="O2043" t="str">
        <f t="shared" si="196"/>
        <v/>
      </c>
    </row>
    <row r="2044" spans="9:15" x14ac:dyDescent="0.55000000000000004">
      <c r="I2044" s="1394">
        <f t="shared" si="197"/>
        <v>0</v>
      </c>
      <c r="J2044" s="1392">
        <f t="shared" si="198"/>
        <v>204.19999999999268</v>
      </c>
      <c r="K2044" s="1391">
        <f>(J2044*h01_MdeMgmt!$F$8)+1+$Q$126</f>
        <v>12.911666666666241</v>
      </c>
      <c r="L2044" s="1395">
        <f t="shared" si="193"/>
        <v>129.11666666666241</v>
      </c>
      <c r="M2044" s="1395">
        <f t="shared" si="194"/>
        <v>129</v>
      </c>
      <c r="N2044" s="1395">
        <f t="shared" si="195"/>
        <v>12.9</v>
      </c>
      <c r="O2044" t="str">
        <f t="shared" si="196"/>
        <v/>
      </c>
    </row>
    <row r="2045" spans="9:15" x14ac:dyDescent="0.55000000000000004">
      <c r="I2045" s="1394">
        <f t="shared" si="197"/>
        <v>0</v>
      </c>
      <c r="J2045" s="1392">
        <f t="shared" si="198"/>
        <v>204.29999999999268</v>
      </c>
      <c r="K2045" s="1391">
        <f>(J2045*h01_MdeMgmt!$F$8)+1+$Q$126</f>
        <v>12.917499999999572</v>
      </c>
      <c r="L2045" s="1395">
        <f t="shared" si="193"/>
        <v>129.17499999999572</v>
      </c>
      <c r="M2045" s="1395">
        <f t="shared" si="194"/>
        <v>129</v>
      </c>
      <c r="N2045" s="1395">
        <f t="shared" si="195"/>
        <v>12.9</v>
      </c>
      <c r="O2045" t="str">
        <f t="shared" si="196"/>
        <v/>
      </c>
    </row>
    <row r="2046" spans="9:15" x14ac:dyDescent="0.55000000000000004">
      <c r="I2046" s="1394">
        <f t="shared" si="197"/>
        <v>0</v>
      </c>
      <c r="J2046" s="1392">
        <f t="shared" si="198"/>
        <v>204.39999999999267</v>
      </c>
      <c r="K2046" s="1391">
        <f>(J2046*h01_MdeMgmt!$F$8)+1+$Q$126</f>
        <v>12.923333333332906</v>
      </c>
      <c r="L2046" s="1395">
        <f t="shared" si="193"/>
        <v>129.23333333332906</v>
      </c>
      <c r="M2046" s="1395">
        <f t="shared" si="194"/>
        <v>129</v>
      </c>
      <c r="N2046" s="1395">
        <f t="shared" si="195"/>
        <v>12.9</v>
      </c>
      <c r="O2046" t="str">
        <f t="shared" si="196"/>
        <v/>
      </c>
    </row>
    <row r="2047" spans="9:15" x14ac:dyDescent="0.55000000000000004">
      <c r="I2047" s="1394">
        <f t="shared" si="197"/>
        <v>0</v>
      </c>
      <c r="J2047" s="1392">
        <f t="shared" si="198"/>
        <v>204.49999999999267</v>
      </c>
      <c r="K2047" s="1391">
        <f>(J2047*h01_MdeMgmt!$F$8)+1+$Q$126</f>
        <v>12.929166666666239</v>
      </c>
      <c r="L2047" s="1395">
        <f t="shared" si="193"/>
        <v>129.29166666666239</v>
      </c>
      <c r="M2047" s="1395">
        <f t="shared" si="194"/>
        <v>129</v>
      </c>
      <c r="N2047" s="1395">
        <f t="shared" si="195"/>
        <v>12.9</v>
      </c>
      <c r="O2047" t="str">
        <f t="shared" si="196"/>
        <v/>
      </c>
    </row>
    <row r="2048" spans="9:15" x14ac:dyDescent="0.55000000000000004">
      <c r="I2048" s="1394">
        <f t="shared" si="197"/>
        <v>0</v>
      </c>
      <c r="J2048" s="1392">
        <f t="shared" si="198"/>
        <v>204.59999999999266</v>
      </c>
      <c r="K2048" s="1391">
        <f>(J2048*h01_MdeMgmt!$F$8)+1+$Q$126</f>
        <v>12.934999999999572</v>
      </c>
      <c r="L2048" s="1395">
        <f t="shared" si="193"/>
        <v>129.34999999999573</v>
      </c>
      <c r="M2048" s="1395">
        <f t="shared" si="194"/>
        <v>129</v>
      </c>
      <c r="N2048" s="1395">
        <f t="shared" si="195"/>
        <v>12.9</v>
      </c>
      <c r="O2048" t="str">
        <f t="shared" si="196"/>
        <v/>
      </c>
    </row>
    <row r="2049" spans="9:15" x14ac:dyDescent="0.55000000000000004">
      <c r="I2049" s="1394">
        <f t="shared" si="197"/>
        <v>0</v>
      </c>
      <c r="J2049" s="1392">
        <f t="shared" si="198"/>
        <v>204.69999999999266</v>
      </c>
      <c r="K2049" s="1391">
        <f>(J2049*h01_MdeMgmt!$F$8)+1+$Q$126</f>
        <v>12.940833333332906</v>
      </c>
      <c r="L2049" s="1395">
        <f t="shared" si="193"/>
        <v>129.40833333332907</v>
      </c>
      <c r="M2049" s="1395">
        <f t="shared" si="194"/>
        <v>129</v>
      </c>
      <c r="N2049" s="1395">
        <f t="shared" si="195"/>
        <v>12.9</v>
      </c>
      <c r="O2049" t="str">
        <f t="shared" si="196"/>
        <v/>
      </c>
    </row>
    <row r="2050" spans="9:15" x14ac:dyDescent="0.55000000000000004">
      <c r="I2050" s="1394">
        <f t="shared" si="197"/>
        <v>0</v>
      </c>
      <c r="J2050" s="1392">
        <f t="shared" si="198"/>
        <v>204.79999999999265</v>
      </c>
      <c r="K2050" s="1391">
        <f>(J2050*h01_MdeMgmt!$F$8)+1+$Q$126</f>
        <v>12.946666666666237</v>
      </c>
      <c r="L2050" s="1395">
        <f t="shared" si="193"/>
        <v>129.46666666666238</v>
      </c>
      <c r="M2050" s="1395">
        <f t="shared" si="194"/>
        <v>129</v>
      </c>
      <c r="N2050" s="1395">
        <f t="shared" si="195"/>
        <v>12.9</v>
      </c>
      <c r="O2050" t="str">
        <f t="shared" si="196"/>
        <v/>
      </c>
    </row>
    <row r="2051" spans="9:15" x14ac:dyDescent="0.55000000000000004">
      <c r="I2051" s="1394">
        <f t="shared" si="197"/>
        <v>0</v>
      </c>
      <c r="J2051" s="1392">
        <f t="shared" si="198"/>
        <v>204.89999999999264</v>
      </c>
      <c r="K2051" s="1391">
        <f>(J2051*h01_MdeMgmt!$F$8)+1+$Q$126</f>
        <v>12.952499999999571</v>
      </c>
      <c r="L2051" s="1395">
        <f t="shared" ref="L2051:L2114" si="199">K2051*10</f>
        <v>129.52499999999571</v>
      </c>
      <c r="M2051" s="1395">
        <f t="shared" ref="M2051:M2114" si="200">INT(L2051)</f>
        <v>129</v>
      </c>
      <c r="N2051" s="1395">
        <f t="shared" ref="N2051:N2114" si="201">M2051/10</f>
        <v>12.9</v>
      </c>
      <c r="O2051" t="str">
        <f t="shared" ref="O2051:O2114" si="202">IF(INT(N2051)=N2051,N2051,"")</f>
        <v/>
      </c>
    </row>
    <row r="2052" spans="9:15" x14ac:dyDescent="0.55000000000000004">
      <c r="I2052" s="1394">
        <f t="shared" ref="I2052:I2115" si="203">INT(H2052)</f>
        <v>0</v>
      </c>
      <c r="J2052" s="1392">
        <f t="shared" si="198"/>
        <v>204.99999999999264</v>
      </c>
      <c r="K2052" s="1391">
        <f>(J2052*h01_MdeMgmt!$F$8)+1+$Q$126</f>
        <v>12.958333333332904</v>
      </c>
      <c r="L2052" s="1395">
        <f t="shared" si="199"/>
        <v>129.58333333332905</v>
      </c>
      <c r="M2052" s="1395">
        <f t="shared" si="200"/>
        <v>129</v>
      </c>
      <c r="N2052" s="1395">
        <f t="shared" si="201"/>
        <v>12.9</v>
      </c>
      <c r="O2052" t="str">
        <f t="shared" si="202"/>
        <v/>
      </c>
    </row>
    <row r="2053" spans="9:15" x14ac:dyDescent="0.55000000000000004">
      <c r="I2053" s="1394">
        <f t="shared" si="203"/>
        <v>0</v>
      </c>
      <c r="J2053" s="1392">
        <f t="shared" si="198"/>
        <v>205.09999999999263</v>
      </c>
      <c r="K2053" s="1391">
        <f>(J2053*h01_MdeMgmt!$F$8)+1+$Q$126</f>
        <v>12.964166666666237</v>
      </c>
      <c r="L2053" s="1395">
        <f t="shared" si="199"/>
        <v>129.64166666666239</v>
      </c>
      <c r="M2053" s="1395">
        <f t="shared" si="200"/>
        <v>129</v>
      </c>
      <c r="N2053" s="1395">
        <f t="shared" si="201"/>
        <v>12.9</v>
      </c>
      <c r="O2053" t="str">
        <f t="shared" si="202"/>
        <v/>
      </c>
    </row>
    <row r="2054" spans="9:15" x14ac:dyDescent="0.55000000000000004">
      <c r="I2054" s="1394">
        <f t="shared" si="203"/>
        <v>0</v>
      </c>
      <c r="J2054" s="1392">
        <f t="shared" si="198"/>
        <v>205.19999999999263</v>
      </c>
      <c r="K2054" s="1391">
        <f>(J2054*h01_MdeMgmt!$F$8)+1+$Q$126</f>
        <v>12.969999999999571</v>
      </c>
      <c r="L2054" s="1395">
        <f t="shared" si="199"/>
        <v>129.6999999999957</v>
      </c>
      <c r="M2054" s="1395">
        <f t="shared" si="200"/>
        <v>129</v>
      </c>
      <c r="N2054" s="1395">
        <f t="shared" si="201"/>
        <v>12.9</v>
      </c>
      <c r="O2054" t="str">
        <f t="shared" si="202"/>
        <v/>
      </c>
    </row>
    <row r="2055" spans="9:15" x14ac:dyDescent="0.55000000000000004">
      <c r="I2055" s="1394">
        <f t="shared" si="203"/>
        <v>0</v>
      </c>
      <c r="J2055" s="1392">
        <f t="shared" si="198"/>
        <v>205.29999999999262</v>
      </c>
      <c r="K2055" s="1391">
        <f>(J2055*h01_MdeMgmt!$F$8)+1+$Q$126</f>
        <v>12.975833333332902</v>
      </c>
      <c r="L2055" s="1395">
        <f t="shared" si="199"/>
        <v>129.75833333332903</v>
      </c>
      <c r="M2055" s="1395">
        <f t="shared" si="200"/>
        <v>129</v>
      </c>
      <c r="N2055" s="1395">
        <f t="shared" si="201"/>
        <v>12.9</v>
      </c>
      <c r="O2055" t="str">
        <f t="shared" si="202"/>
        <v/>
      </c>
    </row>
    <row r="2056" spans="9:15" x14ac:dyDescent="0.55000000000000004">
      <c r="I2056" s="1394">
        <f t="shared" si="203"/>
        <v>0</v>
      </c>
      <c r="J2056" s="1392">
        <f t="shared" si="198"/>
        <v>205.39999999999262</v>
      </c>
      <c r="K2056" s="1391">
        <f>(J2056*h01_MdeMgmt!$F$8)+1+$Q$126</f>
        <v>12.981666666666236</v>
      </c>
      <c r="L2056" s="1395">
        <f t="shared" si="199"/>
        <v>129.81666666666234</v>
      </c>
      <c r="M2056" s="1395">
        <f t="shared" si="200"/>
        <v>129</v>
      </c>
      <c r="N2056" s="1395">
        <f t="shared" si="201"/>
        <v>12.9</v>
      </c>
      <c r="O2056" t="str">
        <f t="shared" si="202"/>
        <v/>
      </c>
    </row>
    <row r="2057" spans="9:15" x14ac:dyDescent="0.55000000000000004">
      <c r="I2057" s="1394">
        <f t="shared" si="203"/>
        <v>0</v>
      </c>
      <c r="J2057" s="1392">
        <f t="shared" si="198"/>
        <v>205.49999999999261</v>
      </c>
      <c r="K2057" s="1391">
        <f>(J2057*h01_MdeMgmt!$F$8)+1+$Q$126</f>
        <v>12.987499999999569</v>
      </c>
      <c r="L2057" s="1395">
        <f t="shared" si="199"/>
        <v>129.87499999999568</v>
      </c>
      <c r="M2057" s="1395">
        <f t="shared" si="200"/>
        <v>129</v>
      </c>
      <c r="N2057" s="1395">
        <f t="shared" si="201"/>
        <v>12.9</v>
      </c>
      <c r="O2057" t="str">
        <f t="shared" si="202"/>
        <v/>
      </c>
    </row>
    <row r="2058" spans="9:15" x14ac:dyDescent="0.55000000000000004">
      <c r="I2058" s="1394">
        <f t="shared" si="203"/>
        <v>0</v>
      </c>
      <c r="J2058" s="1392">
        <f t="shared" si="198"/>
        <v>205.5999999999926</v>
      </c>
      <c r="K2058" s="1391">
        <f>(J2058*h01_MdeMgmt!$F$8)+1+$Q$126</f>
        <v>12.993333333332902</v>
      </c>
      <c r="L2058" s="1395">
        <f t="shared" si="199"/>
        <v>129.93333333332902</v>
      </c>
      <c r="M2058" s="1395">
        <f t="shared" si="200"/>
        <v>129</v>
      </c>
      <c r="N2058" s="1395">
        <f t="shared" si="201"/>
        <v>12.9</v>
      </c>
      <c r="O2058" t="str">
        <f t="shared" si="202"/>
        <v/>
      </c>
    </row>
    <row r="2059" spans="9:15" x14ac:dyDescent="0.55000000000000004">
      <c r="I2059" s="1394">
        <f t="shared" si="203"/>
        <v>0</v>
      </c>
      <c r="J2059" s="1392">
        <f t="shared" si="198"/>
        <v>205.6999999999926</v>
      </c>
      <c r="K2059" s="1391">
        <f>(J2059*h01_MdeMgmt!$F$8)+1+$Q$126</f>
        <v>12.999166666666236</v>
      </c>
      <c r="L2059" s="1395">
        <f t="shared" si="199"/>
        <v>129.99166666666235</v>
      </c>
      <c r="M2059" s="1395">
        <f t="shared" si="200"/>
        <v>129</v>
      </c>
      <c r="N2059" s="1395">
        <f t="shared" si="201"/>
        <v>12.9</v>
      </c>
      <c r="O2059" t="str">
        <f t="shared" si="202"/>
        <v/>
      </c>
    </row>
    <row r="2060" spans="9:15" x14ac:dyDescent="0.55000000000000004">
      <c r="I2060" s="1394">
        <f t="shared" si="203"/>
        <v>0</v>
      </c>
      <c r="J2060" s="1392">
        <f t="shared" si="198"/>
        <v>205.79999999999259</v>
      </c>
      <c r="K2060" s="1391">
        <f>(J2060*h01_MdeMgmt!$F$8)+1+$Q$126</f>
        <v>13.004999999999567</v>
      </c>
      <c r="L2060" s="1395">
        <f t="shared" si="199"/>
        <v>130.04999999999566</v>
      </c>
      <c r="M2060" s="1395">
        <f t="shared" si="200"/>
        <v>130</v>
      </c>
      <c r="N2060" s="1395">
        <f t="shared" si="201"/>
        <v>13</v>
      </c>
      <c r="O2060">
        <f t="shared" si="202"/>
        <v>13</v>
      </c>
    </row>
    <row r="2061" spans="9:15" x14ac:dyDescent="0.55000000000000004">
      <c r="I2061" s="1394">
        <f t="shared" si="203"/>
        <v>0</v>
      </c>
      <c r="J2061" s="1392">
        <f t="shared" si="198"/>
        <v>205.89999999999259</v>
      </c>
      <c r="K2061" s="1391">
        <f>(J2061*h01_MdeMgmt!$F$8)+1+$Q$126</f>
        <v>13.010833333332901</v>
      </c>
      <c r="L2061" s="1395">
        <f t="shared" si="199"/>
        <v>130.108333333329</v>
      </c>
      <c r="M2061" s="1395">
        <f t="shared" si="200"/>
        <v>130</v>
      </c>
      <c r="N2061" s="1395">
        <f t="shared" si="201"/>
        <v>13</v>
      </c>
      <c r="O2061">
        <f t="shared" si="202"/>
        <v>13</v>
      </c>
    </row>
    <row r="2062" spans="9:15" x14ac:dyDescent="0.55000000000000004">
      <c r="I2062" s="1394">
        <f t="shared" si="203"/>
        <v>0</v>
      </c>
      <c r="J2062" s="1392">
        <f t="shared" si="198"/>
        <v>205.99999999999258</v>
      </c>
      <c r="K2062" s="1391">
        <f>(J2062*h01_MdeMgmt!$F$8)+1+$Q$126</f>
        <v>13.016666666666234</v>
      </c>
      <c r="L2062" s="1395">
        <f t="shared" si="199"/>
        <v>130.16666666666234</v>
      </c>
      <c r="M2062" s="1395">
        <f t="shared" si="200"/>
        <v>130</v>
      </c>
      <c r="N2062" s="1395">
        <f t="shared" si="201"/>
        <v>13</v>
      </c>
      <c r="O2062">
        <f t="shared" si="202"/>
        <v>13</v>
      </c>
    </row>
    <row r="2063" spans="9:15" x14ac:dyDescent="0.55000000000000004">
      <c r="I2063" s="1394">
        <f t="shared" si="203"/>
        <v>0</v>
      </c>
      <c r="J2063" s="1392">
        <f t="shared" si="198"/>
        <v>206.09999999999258</v>
      </c>
      <c r="K2063" s="1391">
        <f>(J2063*h01_MdeMgmt!$F$8)+1+$Q$126</f>
        <v>13.022499999999567</v>
      </c>
      <c r="L2063" s="1395">
        <f t="shared" si="199"/>
        <v>130.22499999999567</v>
      </c>
      <c r="M2063" s="1395">
        <f t="shared" si="200"/>
        <v>130</v>
      </c>
      <c r="N2063" s="1395">
        <f t="shared" si="201"/>
        <v>13</v>
      </c>
      <c r="O2063">
        <f t="shared" si="202"/>
        <v>13</v>
      </c>
    </row>
    <row r="2064" spans="9:15" x14ac:dyDescent="0.55000000000000004">
      <c r="I2064" s="1394">
        <f t="shared" si="203"/>
        <v>0</v>
      </c>
      <c r="J2064" s="1392">
        <f t="shared" si="198"/>
        <v>206.19999999999257</v>
      </c>
      <c r="K2064" s="1391">
        <f>(J2064*h01_MdeMgmt!$F$8)+1+$Q$126</f>
        <v>13.028333333332901</v>
      </c>
      <c r="L2064" s="1395">
        <f t="shared" si="199"/>
        <v>130.28333333332901</v>
      </c>
      <c r="M2064" s="1395">
        <f t="shared" si="200"/>
        <v>130</v>
      </c>
      <c r="N2064" s="1395">
        <f t="shared" si="201"/>
        <v>13</v>
      </c>
      <c r="O2064">
        <f t="shared" si="202"/>
        <v>13</v>
      </c>
    </row>
    <row r="2065" spans="9:15" x14ac:dyDescent="0.55000000000000004">
      <c r="I2065" s="1394">
        <f t="shared" si="203"/>
        <v>0</v>
      </c>
      <c r="J2065" s="1392">
        <f t="shared" si="198"/>
        <v>206.29999999999256</v>
      </c>
      <c r="K2065" s="1391">
        <f>(J2065*h01_MdeMgmt!$F$8)+1+$Q$126</f>
        <v>13.034166666666232</v>
      </c>
      <c r="L2065" s="1395">
        <f t="shared" si="199"/>
        <v>130.34166666666232</v>
      </c>
      <c r="M2065" s="1395">
        <f t="shared" si="200"/>
        <v>130</v>
      </c>
      <c r="N2065" s="1395">
        <f t="shared" si="201"/>
        <v>13</v>
      </c>
      <c r="O2065">
        <f t="shared" si="202"/>
        <v>13</v>
      </c>
    </row>
    <row r="2066" spans="9:15" x14ac:dyDescent="0.55000000000000004">
      <c r="I2066" s="1394">
        <f t="shared" si="203"/>
        <v>0</v>
      </c>
      <c r="J2066" s="1392">
        <f t="shared" si="198"/>
        <v>206.39999999999256</v>
      </c>
      <c r="K2066" s="1391">
        <f>(J2066*h01_MdeMgmt!$F$8)+1+$Q$126</f>
        <v>13.039999999999566</v>
      </c>
      <c r="L2066" s="1395">
        <f t="shared" si="199"/>
        <v>130.39999999999566</v>
      </c>
      <c r="M2066" s="1395">
        <f t="shared" si="200"/>
        <v>130</v>
      </c>
      <c r="N2066" s="1395">
        <f t="shared" si="201"/>
        <v>13</v>
      </c>
      <c r="O2066">
        <f t="shared" si="202"/>
        <v>13</v>
      </c>
    </row>
    <row r="2067" spans="9:15" x14ac:dyDescent="0.55000000000000004">
      <c r="I2067" s="1394">
        <f t="shared" si="203"/>
        <v>0</v>
      </c>
      <c r="J2067" s="1392">
        <f t="shared" si="198"/>
        <v>206.49999999999255</v>
      </c>
      <c r="K2067" s="1391">
        <f>(J2067*h01_MdeMgmt!$F$8)+1+$Q$126</f>
        <v>13.045833333332899</v>
      </c>
      <c r="L2067" s="1395">
        <f t="shared" si="199"/>
        <v>130.45833333332899</v>
      </c>
      <c r="M2067" s="1395">
        <f t="shared" si="200"/>
        <v>130</v>
      </c>
      <c r="N2067" s="1395">
        <f t="shared" si="201"/>
        <v>13</v>
      </c>
      <c r="O2067">
        <f t="shared" si="202"/>
        <v>13</v>
      </c>
    </row>
    <row r="2068" spans="9:15" x14ac:dyDescent="0.55000000000000004">
      <c r="I2068" s="1394">
        <f t="shared" si="203"/>
        <v>0</v>
      </c>
      <c r="J2068" s="1392">
        <f t="shared" si="198"/>
        <v>206.59999999999255</v>
      </c>
      <c r="K2068" s="1391">
        <f>(J2068*h01_MdeMgmt!$F$8)+1+$Q$126</f>
        <v>13.051666666666232</v>
      </c>
      <c r="L2068" s="1395">
        <f t="shared" si="199"/>
        <v>130.51666666666233</v>
      </c>
      <c r="M2068" s="1395">
        <f t="shared" si="200"/>
        <v>130</v>
      </c>
      <c r="N2068" s="1395">
        <f t="shared" si="201"/>
        <v>13</v>
      </c>
      <c r="O2068">
        <f t="shared" si="202"/>
        <v>13</v>
      </c>
    </row>
    <row r="2069" spans="9:15" x14ac:dyDescent="0.55000000000000004">
      <c r="I2069" s="1394">
        <f t="shared" si="203"/>
        <v>0</v>
      </c>
      <c r="J2069" s="1392">
        <f t="shared" si="198"/>
        <v>206.69999999999254</v>
      </c>
      <c r="K2069" s="1391">
        <f>(J2069*h01_MdeMgmt!$F$8)+1+$Q$126</f>
        <v>13.057499999999566</v>
      </c>
      <c r="L2069" s="1395">
        <f t="shared" si="199"/>
        <v>130.57499999999567</v>
      </c>
      <c r="M2069" s="1395">
        <f t="shared" si="200"/>
        <v>130</v>
      </c>
      <c r="N2069" s="1395">
        <f t="shared" si="201"/>
        <v>13</v>
      </c>
      <c r="O2069">
        <f t="shared" si="202"/>
        <v>13</v>
      </c>
    </row>
    <row r="2070" spans="9:15" x14ac:dyDescent="0.55000000000000004">
      <c r="I2070" s="1394">
        <f t="shared" si="203"/>
        <v>0</v>
      </c>
      <c r="J2070" s="1392">
        <f t="shared" si="198"/>
        <v>206.79999999999254</v>
      </c>
      <c r="K2070" s="1391">
        <f>(J2070*h01_MdeMgmt!$F$8)+1+$Q$126</f>
        <v>13.063333333332897</v>
      </c>
      <c r="L2070" s="1395">
        <f t="shared" si="199"/>
        <v>130.63333333332898</v>
      </c>
      <c r="M2070" s="1395">
        <f t="shared" si="200"/>
        <v>130</v>
      </c>
      <c r="N2070" s="1395">
        <f t="shared" si="201"/>
        <v>13</v>
      </c>
      <c r="O2070">
        <f t="shared" si="202"/>
        <v>13</v>
      </c>
    </row>
    <row r="2071" spans="9:15" x14ac:dyDescent="0.55000000000000004">
      <c r="I2071" s="1394">
        <f t="shared" si="203"/>
        <v>0</v>
      </c>
      <c r="J2071" s="1392">
        <f t="shared" si="198"/>
        <v>206.89999999999253</v>
      </c>
      <c r="K2071" s="1391">
        <f>(J2071*h01_MdeMgmt!$F$8)+1+$Q$126</f>
        <v>13.069166666666231</v>
      </c>
      <c r="L2071" s="1395">
        <f t="shared" si="199"/>
        <v>130.69166666666231</v>
      </c>
      <c r="M2071" s="1395">
        <f t="shared" si="200"/>
        <v>130</v>
      </c>
      <c r="N2071" s="1395">
        <f t="shared" si="201"/>
        <v>13</v>
      </c>
      <c r="O2071">
        <f t="shared" si="202"/>
        <v>13</v>
      </c>
    </row>
    <row r="2072" spans="9:15" x14ac:dyDescent="0.55000000000000004">
      <c r="I2072" s="1394">
        <f t="shared" si="203"/>
        <v>0</v>
      </c>
      <c r="J2072" s="1392">
        <f t="shared" si="198"/>
        <v>206.99999999999253</v>
      </c>
      <c r="K2072" s="1391">
        <f>(J2072*h01_MdeMgmt!$F$8)+1+$Q$126</f>
        <v>13.074999999999564</v>
      </c>
      <c r="L2072" s="1395">
        <f t="shared" si="199"/>
        <v>130.74999999999565</v>
      </c>
      <c r="M2072" s="1395">
        <f t="shared" si="200"/>
        <v>130</v>
      </c>
      <c r="N2072" s="1395">
        <f t="shared" si="201"/>
        <v>13</v>
      </c>
      <c r="O2072">
        <f t="shared" si="202"/>
        <v>13</v>
      </c>
    </row>
    <row r="2073" spans="9:15" x14ac:dyDescent="0.55000000000000004">
      <c r="I2073" s="1394">
        <f t="shared" si="203"/>
        <v>0</v>
      </c>
      <c r="J2073" s="1392">
        <f t="shared" si="198"/>
        <v>207.09999999999252</v>
      </c>
      <c r="K2073" s="1391">
        <f>(J2073*h01_MdeMgmt!$F$8)+1+$Q$126</f>
        <v>13.080833333332897</v>
      </c>
      <c r="L2073" s="1395">
        <f t="shared" si="199"/>
        <v>130.80833333332896</v>
      </c>
      <c r="M2073" s="1395">
        <f t="shared" si="200"/>
        <v>130</v>
      </c>
      <c r="N2073" s="1395">
        <f t="shared" si="201"/>
        <v>13</v>
      </c>
      <c r="O2073">
        <f t="shared" si="202"/>
        <v>13</v>
      </c>
    </row>
    <row r="2074" spans="9:15" x14ac:dyDescent="0.55000000000000004">
      <c r="I2074" s="1394">
        <f t="shared" si="203"/>
        <v>0</v>
      </c>
      <c r="J2074" s="1392">
        <f t="shared" si="198"/>
        <v>207.19999999999251</v>
      </c>
      <c r="K2074" s="1391">
        <f>(J2074*h01_MdeMgmt!$F$8)+1+$Q$126</f>
        <v>13.086666666666231</v>
      </c>
      <c r="L2074" s="1395">
        <f t="shared" si="199"/>
        <v>130.8666666666623</v>
      </c>
      <c r="M2074" s="1395">
        <f t="shared" si="200"/>
        <v>130</v>
      </c>
      <c r="N2074" s="1395">
        <f t="shared" si="201"/>
        <v>13</v>
      </c>
      <c r="O2074">
        <f t="shared" si="202"/>
        <v>13</v>
      </c>
    </row>
    <row r="2075" spans="9:15" x14ac:dyDescent="0.55000000000000004">
      <c r="I2075" s="1394">
        <f t="shared" si="203"/>
        <v>0</v>
      </c>
      <c r="J2075" s="1392">
        <f t="shared" si="198"/>
        <v>207.29999999999251</v>
      </c>
      <c r="K2075" s="1391">
        <f>(J2075*h01_MdeMgmt!$F$8)+1+$Q$126</f>
        <v>13.092499999999562</v>
      </c>
      <c r="L2075" s="1395">
        <f t="shared" si="199"/>
        <v>130.92499999999563</v>
      </c>
      <c r="M2075" s="1395">
        <f t="shared" si="200"/>
        <v>130</v>
      </c>
      <c r="N2075" s="1395">
        <f t="shared" si="201"/>
        <v>13</v>
      </c>
      <c r="O2075">
        <f t="shared" si="202"/>
        <v>13</v>
      </c>
    </row>
    <row r="2076" spans="9:15" x14ac:dyDescent="0.55000000000000004">
      <c r="I2076" s="1394">
        <f t="shared" si="203"/>
        <v>0</v>
      </c>
      <c r="J2076" s="1392">
        <f t="shared" si="198"/>
        <v>207.3999999999925</v>
      </c>
      <c r="K2076" s="1391">
        <f>(J2076*h01_MdeMgmt!$F$8)+1+$Q$126</f>
        <v>13.098333333332896</v>
      </c>
      <c r="L2076" s="1395">
        <f t="shared" si="199"/>
        <v>130.98333333332897</v>
      </c>
      <c r="M2076" s="1395">
        <f t="shared" si="200"/>
        <v>130</v>
      </c>
      <c r="N2076" s="1395">
        <f t="shared" si="201"/>
        <v>13</v>
      </c>
      <c r="O2076">
        <f t="shared" si="202"/>
        <v>13</v>
      </c>
    </row>
    <row r="2077" spans="9:15" x14ac:dyDescent="0.55000000000000004">
      <c r="I2077" s="1394">
        <f t="shared" si="203"/>
        <v>0</v>
      </c>
      <c r="J2077" s="1392">
        <f t="shared" si="198"/>
        <v>207.4999999999925</v>
      </c>
      <c r="K2077" s="1391">
        <f>(J2077*h01_MdeMgmt!$F$8)+1+$Q$126</f>
        <v>13.104166666666229</v>
      </c>
      <c r="L2077" s="1395">
        <f t="shared" si="199"/>
        <v>131.04166666666228</v>
      </c>
      <c r="M2077" s="1395">
        <f t="shared" si="200"/>
        <v>131</v>
      </c>
      <c r="N2077" s="1395">
        <f t="shared" si="201"/>
        <v>13.1</v>
      </c>
      <c r="O2077" t="str">
        <f t="shared" si="202"/>
        <v/>
      </c>
    </row>
    <row r="2078" spans="9:15" x14ac:dyDescent="0.55000000000000004">
      <c r="I2078" s="1394">
        <f t="shared" si="203"/>
        <v>0</v>
      </c>
      <c r="J2078" s="1392">
        <f t="shared" si="198"/>
        <v>207.59999999999249</v>
      </c>
      <c r="K2078" s="1391">
        <f>(J2078*h01_MdeMgmt!$F$8)+1+$Q$126</f>
        <v>13.109999999999562</v>
      </c>
      <c r="L2078" s="1395">
        <f t="shared" si="199"/>
        <v>131.09999999999562</v>
      </c>
      <c r="M2078" s="1395">
        <f t="shared" si="200"/>
        <v>131</v>
      </c>
      <c r="N2078" s="1395">
        <f t="shared" si="201"/>
        <v>13.1</v>
      </c>
      <c r="O2078" t="str">
        <f t="shared" si="202"/>
        <v/>
      </c>
    </row>
    <row r="2079" spans="9:15" x14ac:dyDescent="0.55000000000000004">
      <c r="I2079" s="1394">
        <f t="shared" si="203"/>
        <v>0</v>
      </c>
      <c r="J2079" s="1392">
        <f t="shared" si="198"/>
        <v>207.69999999999249</v>
      </c>
      <c r="K2079" s="1391">
        <f>(J2079*h01_MdeMgmt!$F$8)+1+$Q$126</f>
        <v>13.115833333332896</v>
      </c>
      <c r="L2079" s="1395">
        <f t="shared" si="199"/>
        <v>131.15833333332895</v>
      </c>
      <c r="M2079" s="1395">
        <f t="shared" si="200"/>
        <v>131</v>
      </c>
      <c r="N2079" s="1395">
        <f t="shared" si="201"/>
        <v>13.1</v>
      </c>
      <c r="O2079" t="str">
        <f t="shared" si="202"/>
        <v/>
      </c>
    </row>
    <row r="2080" spans="9:15" x14ac:dyDescent="0.55000000000000004">
      <c r="I2080" s="1394">
        <f t="shared" si="203"/>
        <v>0</v>
      </c>
      <c r="J2080" s="1392">
        <f t="shared" si="198"/>
        <v>207.79999999999248</v>
      </c>
      <c r="K2080" s="1391">
        <f>(J2080*h01_MdeMgmt!$F$8)+1+$Q$126</f>
        <v>13.121666666666227</v>
      </c>
      <c r="L2080" s="1395">
        <f t="shared" si="199"/>
        <v>131.21666666666226</v>
      </c>
      <c r="M2080" s="1395">
        <f t="shared" si="200"/>
        <v>131</v>
      </c>
      <c r="N2080" s="1395">
        <f t="shared" si="201"/>
        <v>13.1</v>
      </c>
      <c r="O2080" t="str">
        <f t="shared" si="202"/>
        <v/>
      </c>
    </row>
    <row r="2081" spans="9:15" x14ac:dyDescent="0.55000000000000004">
      <c r="I2081" s="1394">
        <f t="shared" si="203"/>
        <v>0</v>
      </c>
      <c r="J2081" s="1392">
        <f t="shared" si="198"/>
        <v>207.89999999999247</v>
      </c>
      <c r="K2081" s="1391">
        <f>(J2081*h01_MdeMgmt!$F$8)+1+$Q$126</f>
        <v>13.127499999999561</v>
      </c>
      <c r="L2081" s="1395">
        <f t="shared" si="199"/>
        <v>131.2749999999956</v>
      </c>
      <c r="M2081" s="1395">
        <f t="shared" si="200"/>
        <v>131</v>
      </c>
      <c r="N2081" s="1395">
        <f t="shared" si="201"/>
        <v>13.1</v>
      </c>
      <c r="O2081" t="str">
        <f t="shared" si="202"/>
        <v/>
      </c>
    </row>
    <row r="2082" spans="9:15" x14ac:dyDescent="0.55000000000000004">
      <c r="I2082" s="1394">
        <f t="shared" si="203"/>
        <v>0</v>
      </c>
      <c r="J2082" s="1392">
        <f t="shared" si="198"/>
        <v>207.99999999999247</v>
      </c>
      <c r="K2082" s="1391">
        <f>(J2082*h01_MdeMgmt!$F$8)+1+$Q$126</f>
        <v>13.133333333332894</v>
      </c>
      <c r="L2082" s="1395">
        <f t="shared" si="199"/>
        <v>131.33333333332894</v>
      </c>
      <c r="M2082" s="1395">
        <f t="shared" si="200"/>
        <v>131</v>
      </c>
      <c r="N2082" s="1395">
        <f t="shared" si="201"/>
        <v>13.1</v>
      </c>
      <c r="O2082" t="str">
        <f t="shared" si="202"/>
        <v/>
      </c>
    </row>
    <row r="2083" spans="9:15" x14ac:dyDescent="0.55000000000000004">
      <c r="I2083" s="1394">
        <f t="shared" si="203"/>
        <v>0</v>
      </c>
      <c r="J2083" s="1392">
        <f t="shared" si="198"/>
        <v>208.09999999999246</v>
      </c>
      <c r="K2083" s="1391">
        <f>(J2083*h01_MdeMgmt!$F$8)+1+$Q$126</f>
        <v>13.139166666666227</v>
      </c>
      <c r="L2083" s="1395">
        <f t="shared" si="199"/>
        <v>131.39166666666227</v>
      </c>
      <c r="M2083" s="1395">
        <f t="shared" si="200"/>
        <v>131</v>
      </c>
      <c r="N2083" s="1395">
        <f t="shared" si="201"/>
        <v>13.1</v>
      </c>
      <c r="O2083" t="str">
        <f t="shared" si="202"/>
        <v/>
      </c>
    </row>
    <row r="2084" spans="9:15" x14ac:dyDescent="0.55000000000000004">
      <c r="I2084" s="1394">
        <f t="shared" si="203"/>
        <v>0</v>
      </c>
      <c r="J2084" s="1392">
        <f t="shared" si="198"/>
        <v>208.19999999999246</v>
      </c>
      <c r="K2084" s="1391">
        <f>(J2084*h01_MdeMgmt!$F$8)+1+$Q$126</f>
        <v>13.144999999999561</v>
      </c>
      <c r="L2084" s="1395">
        <f t="shared" si="199"/>
        <v>131.44999999999561</v>
      </c>
      <c r="M2084" s="1395">
        <f t="shared" si="200"/>
        <v>131</v>
      </c>
      <c r="N2084" s="1395">
        <f t="shared" si="201"/>
        <v>13.1</v>
      </c>
      <c r="O2084" t="str">
        <f t="shared" si="202"/>
        <v/>
      </c>
    </row>
    <row r="2085" spans="9:15" x14ac:dyDescent="0.55000000000000004">
      <c r="I2085" s="1394">
        <f t="shared" si="203"/>
        <v>0</v>
      </c>
      <c r="J2085" s="1392">
        <f t="shared" si="198"/>
        <v>208.29999999999245</v>
      </c>
      <c r="K2085" s="1391">
        <f>(J2085*h01_MdeMgmt!$F$8)+1+$Q$126</f>
        <v>13.150833333332892</v>
      </c>
      <c r="L2085" s="1395">
        <f t="shared" si="199"/>
        <v>131.50833333332892</v>
      </c>
      <c r="M2085" s="1395">
        <f t="shared" si="200"/>
        <v>131</v>
      </c>
      <c r="N2085" s="1395">
        <f t="shared" si="201"/>
        <v>13.1</v>
      </c>
      <c r="O2085" t="str">
        <f t="shared" si="202"/>
        <v/>
      </c>
    </row>
    <row r="2086" spans="9:15" x14ac:dyDescent="0.55000000000000004">
      <c r="I2086" s="1394">
        <f t="shared" si="203"/>
        <v>0</v>
      </c>
      <c r="J2086" s="1392">
        <f t="shared" si="198"/>
        <v>208.39999999999245</v>
      </c>
      <c r="K2086" s="1391">
        <f>(J2086*h01_MdeMgmt!$F$8)+1+$Q$126</f>
        <v>13.156666666666226</v>
      </c>
      <c r="L2086" s="1395">
        <f t="shared" si="199"/>
        <v>131.56666666666226</v>
      </c>
      <c r="M2086" s="1395">
        <f t="shared" si="200"/>
        <v>131</v>
      </c>
      <c r="N2086" s="1395">
        <f t="shared" si="201"/>
        <v>13.1</v>
      </c>
      <c r="O2086" t="str">
        <f t="shared" si="202"/>
        <v/>
      </c>
    </row>
    <row r="2087" spans="9:15" x14ac:dyDescent="0.55000000000000004">
      <c r="I2087" s="1394">
        <f t="shared" si="203"/>
        <v>0</v>
      </c>
      <c r="J2087" s="1392">
        <f t="shared" si="198"/>
        <v>208.49999999999244</v>
      </c>
      <c r="K2087" s="1391">
        <f>(J2087*h01_MdeMgmt!$F$8)+1+$Q$126</f>
        <v>13.162499999999559</v>
      </c>
      <c r="L2087" s="1395">
        <f t="shared" si="199"/>
        <v>131.62499999999559</v>
      </c>
      <c r="M2087" s="1395">
        <f t="shared" si="200"/>
        <v>131</v>
      </c>
      <c r="N2087" s="1395">
        <f t="shared" si="201"/>
        <v>13.1</v>
      </c>
      <c r="O2087" t="str">
        <f t="shared" si="202"/>
        <v/>
      </c>
    </row>
    <row r="2088" spans="9:15" x14ac:dyDescent="0.55000000000000004">
      <c r="I2088" s="1394">
        <f t="shared" si="203"/>
        <v>0</v>
      </c>
      <c r="J2088" s="1392">
        <f t="shared" si="198"/>
        <v>208.59999999999243</v>
      </c>
      <c r="K2088" s="1391">
        <f>(J2088*h01_MdeMgmt!$F$8)+1+$Q$126</f>
        <v>13.168333333332892</v>
      </c>
      <c r="L2088" s="1395">
        <f t="shared" si="199"/>
        <v>131.68333333332893</v>
      </c>
      <c r="M2088" s="1395">
        <f t="shared" si="200"/>
        <v>131</v>
      </c>
      <c r="N2088" s="1395">
        <f t="shared" si="201"/>
        <v>13.1</v>
      </c>
      <c r="O2088" t="str">
        <f t="shared" si="202"/>
        <v/>
      </c>
    </row>
    <row r="2089" spans="9:15" x14ac:dyDescent="0.55000000000000004">
      <c r="I2089" s="1394">
        <f t="shared" si="203"/>
        <v>0</v>
      </c>
      <c r="J2089" s="1392">
        <f t="shared" si="198"/>
        <v>208.69999999999243</v>
      </c>
      <c r="K2089" s="1391">
        <f>(J2089*h01_MdeMgmt!$F$8)+1+$Q$126</f>
        <v>13.174166666666226</v>
      </c>
      <c r="L2089" s="1395">
        <f t="shared" si="199"/>
        <v>131.74166666666227</v>
      </c>
      <c r="M2089" s="1395">
        <f t="shared" si="200"/>
        <v>131</v>
      </c>
      <c r="N2089" s="1395">
        <f t="shared" si="201"/>
        <v>13.1</v>
      </c>
      <c r="O2089" t="str">
        <f t="shared" si="202"/>
        <v/>
      </c>
    </row>
    <row r="2090" spans="9:15" x14ac:dyDescent="0.55000000000000004">
      <c r="I2090" s="1394">
        <f t="shared" si="203"/>
        <v>0</v>
      </c>
      <c r="J2090" s="1392">
        <f t="shared" si="198"/>
        <v>208.79999999999242</v>
      </c>
      <c r="K2090" s="1391">
        <f>(J2090*h01_MdeMgmt!$F$8)+1+$Q$126</f>
        <v>13.179999999999557</v>
      </c>
      <c r="L2090" s="1395">
        <f t="shared" si="199"/>
        <v>131.79999999999558</v>
      </c>
      <c r="M2090" s="1395">
        <f t="shared" si="200"/>
        <v>131</v>
      </c>
      <c r="N2090" s="1395">
        <f t="shared" si="201"/>
        <v>13.1</v>
      </c>
      <c r="O2090" t="str">
        <f t="shared" si="202"/>
        <v/>
      </c>
    </row>
    <row r="2091" spans="9:15" x14ac:dyDescent="0.55000000000000004">
      <c r="I2091" s="1394">
        <f t="shared" si="203"/>
        <v>0</v>
      </c>
      <c r="J2091" s="1392">
        <f t="shared" si="198"/>
        <v>208.89999999999242</v>
      </c>
      <c r="K2091" s="1391">
        <f>(J2091*h01_MdeMgmt!$F$8)+1+$Q$126</f>
        <v>13.185833333332891</v>
      </c>
      <c r="L2091" s="1395">
        <f t="shared" si="199"/>
        <v>131.85833333332891</v>
      </c>
      <c r="M2091" s="1395">
        <f t="shared" si="200"/>
        <v>131</v>
      </c>
      <c r="N2091" s="1395">
        <f t="shared" si="201"/>
        <v>13.1</v>
      </c>
      <c r="O2091" t="str">
        <f t="shared" si="202"/>
        <v/>
      </c>
    </row>
    <row r="2092" spans="9:15" x14ac:dyDescent="0.55000000000000004">
      <c r="I2092" s="1394">
        <f t="shared" si="203"/>
        <v>0</v>
      </c>
      <c r="J2092" s="1392">
        <f t="shared" si="198"/>
        <v>208.99999999999241</v>
      </c>
      <c r="K2092" s="1391">
        <f>(J2092*h01_MdeMgmt!$F$8)+1+$Q$126</f>
        <v>13.191666666666224</v>
      </c>
      <c r="L2092" s="1395">
        <f t="shared" si="199"/>
        <v>131.91666666666225</v>
      </c>
      <c r="M2092" s="1395">
        <f t="shared" si="200"/>
        <v>131</v>
      </c>
      <c r="N2092" s="1395">
        <f t="shared" si="201"/>
        <v>13.1</v>
      </c>
      <c r="O2092" t="str">
        <f t="shared" si="202"/>
        <v/>
      </c>
    </row>
    <row r="2093" spans="9:15" x14ac:dyDescent="0.55000000000000004">
      <c r="I2093" s="1394">
        <f t="shared" si="203"/>
        <v>0</v>
      </c>
      <c r="J2093" s="1392">
        <f t="shared" si="198"/>
        <v>209.09999999999241</v>
      </c>
      <c r="K2093" s="1391">
        <f>(J2093*h01_MdeMgmt!$F$8)+1+$Q$126</f>
        <v>13.197499999999557</v>
      </c>
      <c r="L2093" s="1395">
        <f t="shared" si="199"/>
        <v>131.97499999999559</v>
      </c>
      <c r="M2093" s="1395">
        <f t="shared" si="200"/>
        <v>131</v>
      </c>
      <c r="N2093" s="1395">
        <f t="shared" si="201"/>
        <v>13.1</v>
      </c>
      <c r="O2093" t="str">
        <f t="shared" si="202"/>
        <v/>
      </c>
    </row>
    <row r="2094" spans="9:15" x14ac:dyDescent="0.55000000000000004">
      <c r="I2094" s="1394">
        <f t="shared" si="203"/>
        <v>0</v>
      </c>
      <c r="J2094" s="1392">
        <f t="shared" si="198"/>
        <v>209.1999999999924</v>
      </c>
      <c r="K2094" s="1391">
        <f>(J2094*h01_MdeMgmt!$F$8)+1+$Q$126</f>
        <v>13.203333333332891</v>
      </c>
      <c r="L2094" s="1395">
        <f t="shared" si="199"/>
        <v>132.0333333333289</v>
      </c>
      <c r="M2094" s="1395">
        <f t="shared" si="200"/>
        <v>132</v>
      </c>
      <c r="N2094" s="1395">
        <f t="shared" si="201"/>
        <v>13.2</v>
      </c>
      <c r="O2094" t="str">
        <f t="shared" si="202"/>
        <v/>
      </c>
    </row>
    <row r="2095" spans="9:15" x14ac:dyDescent="0.55000000000000004">
      <c r="I2095" s="1394">
        <f t="shared" si="203"/>
        <v>0</v>
      </c>
      <c r="J2095" s="1392">
        <f t="shared" si="198"/>
        <v>209.29999999999239</v>
      </c>
      <c r="K2095" s="1391">
        <f>(J2095*h01_MdeMgmt!$F$8)+1+$Q$126</f>
        <v>13.209166666666222</v>
      </c>
      <c r="L2095" s="1395">
        <f t="shared" si="199"/>
        <v>132.09166666666223</v>
      </c>
      <c r="M2095" s="1395">
        <f t="shared" si="200"/>
        <v>132</v>
      </c>
      <c r="N2095" s="1395">
        <f t="shared" si="201"/>
        <v>13.2</v>
      </c>
      <c r="O2095" t="str">
        <f t="shared" si="202"/>
        <v/>
      </c>
    </row>
    <row r="2096" spans="9:15" x14ac:dyDescent="0.55000000000000004">
      <c r="I2096" s="1394">
        <f t="shared" si="203"/>
        <v>0</v>
      </c>
      <c r="J2096" s="1392">
        <f t="shared" si="198"/>
        <v>209.39999999999239</v>
      </c>
      <c r="K2096" s="1391">
        <f>(J2096*h01_MdeMgmt!$F$8)+1+$Q$126</f>
        <v>13.214999999999556</v>
      </c>
      <c r="L2096" s="1395">
        <f t="shared" si="199"/>
        <v>132.14999999999554</v>
      </c>
      <c r="M2096" s="1395">
        <f t="shared" si="200"/>
        <v>132</v>
      </c>
      <c r="N2096" s="1395">
        <f t="shared" si="201"/>
        <v>13.2</v>
      </c>
      <c r="O2096" t="str">
        <f t="shared" si="202"/>
        <v/>
      </c>
    </row>
    <row r="2097" spans="9:15" x14ac:dyDescent="0.55000000000000004">
      <c r="I2097" s="1394">
        <f t="shared" si="203"/>
        <v>0</v>
      </c>
      <c r="J2097" s="1392">
        <f t="shared" si="198"/>
        <v>209.49999999999238</v>
      </c>
      <c r="K2097" s="1391">
        <f>(J2097*h01_MdeMgmt!$F$8)+1+$Q$126</f>
        <v>13.220833333332889</v>
      </c>
      <c r="L2097" s="1395">
        <f t="shared" si="199"/>
        <v>132.20833333332888</v>
      </c>
      <c r="M2097" s="1395">
        <f t="shared" si="200"/>
        <v>132</v>
      </c>
      <c r="N2097" s="1395">
        <f t="shared" si="201"/>
        <v>13.2</v>
      </c>
      <c r="O2097" t="str">
        <f t="shared" si="202"/>
        <v/>
      </c>
    </row>
    <row r="2098" spans="9:15" x14ac:dyDescent="0.55000000000000004">
      <c r="I2098" s="1394">
        <f t="shared" si="203"/>
        <v>0</v>
      </c>
      <c r="J2098" s="1392">
        <f t="shared" si="198"/>
        <v>209.59999999999238</v>
      </c>
      <c r="K2098" s="1391">
        <f>(J2098*h01_MdeMgmt!$F$8)+1+$Q$126</f>
        <v>13.226666666666222</v>
      </c>
      <c r="L2098" s="1395">
        <f t="shared" si="199"/>
        <v>132.26666666666222</v>
      </c>
      <c r="M2098" s="1395">
        <f t="shared" si="200"/>
        <v>132</v>
      </c>
      <c r="N2098" s="1395">
        <f t="shared" si="201"/>
        <v>13.2</v>
      </c>
      <c r="O2098" t="str">
        <f t="shared" si="202"/>
        <v/>
      </c>
    </row>
    <row r="2099" spans="9:15" x14ac:dyDescent="0.55000000000000004">
      <c r="I2099" s="1394">
        <f t="shared" si="203"/>
        <v>0</v>
      </c>
      <c r="J2099" s="1392">
        <f t="shared" si="198"/>
        <v>209.69999999999237</v>
      </c>
      <c r="K2099" s="1391">
        <f>(J2099*h01_MdeMgmt!$F$8)+1+$Q$126</f>
        <v>13.232499999999556</v>
      </c>
      <c r="L2099" s="1395">
        <f t="shared" si="199"/>
        <v>132.32499999999555</v>
      </c>
      <c r="M2099" s="1395">
        <f t="shared" si="200"/>
        <v>132</v>
      </c>
      <c r="N2099" s="1395">
        <f t="shared" si="201"/>
        <v>13.2</v>
      </c>
      <c r="O2099" t="str">
        <f t="shared" si="202"/>
        <v/>
      </c>
    </row>
    <row r="2100" spans="9:15" x14ac:dyDescent="0.55000000000000004">
      <c r="I2100" s="1394">
        <f t="shared" si="203"/>
        <v>0</v>
      </c>
      <c r="J2100" s="1392">
        <f t="shared" si="198"/>
        <v>209.79999999999237</v>
      </c>
      <c r="K2100" s="1391">
        <f>(J2100*h01_MdeMgmt!$F$8)+1+$Q$126</f>
        <v>13.238333333332887</v>
      </c>
      <c r="L2100" s="1395">
        <f t="shared" si="199"/>
        <v>132.38333333332886</v>
      </c>
      <c r="M2100" s="1395">
        <f t="shared" si="200"/>
        <v>132</v>
      </c>
      <c r="N2100" s="1395">
        <f t="shared" si="201"/>
        <v>13.2</v>
      </c>
      <c r="O2100" t="str">
        <f t="shared" si="202"/>
        <v/>
      </c>
    </row>
    <row r="2101" spans="9:15" x14ac:dyDescent="0.55000000000000004">
      <c r="I2101" s="1394">
        <f t="shared" si="203"/>
        <v>0</v>
      </c>
      <c r="J2101" s="1392">
        <f t="shared" si="198"/>
        <v>209.89999999999236</v>
      </c>
      <c r="K2101" s="1391">
        <f>(J2101*h01_MdeMgmt!$F$8)+1+$Q$126</f>
        <v>13.244166666666221</v>
      </c>
      <c r="L2101" s="1395">
        <f t="shared" si="199"/>
        <v>132.4416666666622</v>
      </c>
      <c r="M2101" s="1395">
        <f t="shared" si="200"/>
        <v>132</v>
      </c>
      <c r="N2101" s="1395">
        <f t="shared" si="201"/>
        <v>13.2</v>
      </c>
      <c r="O2101" t="str">
        <f t="shared" si="202"/>
        <v/>
      </c>
    </row>
    <row r="2102" spans="9:15" x14ac:dyDescent="0.55000000000000004">
      <c r="I2102" s="1394">
        <f t="shared" si="203"/>
        <v>0</v>
      </c>
      <c r="J2102" s="1392">
        <f t="shared" ref="J2102:J2165" si="204">J2101+$J$3</f>
        <v>209.99999999999235</v>
      </c>
      <c r="K2102" s="1391">
        <f>(J2102*h01_MdeMgmt!$F$8)+1+$Q$126</f>
        <v>13.249999999999554</v>
      </c>
      <c r="L2102" s="1395">
        <f t="shared" si="199"/>
        <v>132.49999999999554</v>
      </c>
      <c r="M2102" s="1395">
        <f t="shared" si="200"/>
        <v>132</v>
      </c>
      <c r="N2102" s="1395">
        <f t="shared" si="201"/>
        <v>13.2</v>
      </c>
      <c r="O2102" t="str">
        <f t="shared" si="202"/>
        <v/>
      </c>
    </row>
    <row r="2103" spans="9:15" x14ac:dyDescent="0.55000000000000004">
      <c r="I2103" s="1394">
        <f t="shared" si="203"/>
        <v>0</v>
      </c>
      <c r="J2103" s="1392">
        <f t="shared" si="204"/>
        <v>210.09999999999235</v>
      </c>
      <c r="K2103" s="1391">
        <f>(J2103*h01_MdeMgmt!$F$8)+1+$Q$126</f>
        <v>13.255833333332887</v>
      </c>
      <c r="L2103" s="1395">
        <f t="shared" si="199"/>
        <v>132.55833333332887</v>
      </c>
      <c r="M2103" s="1395">
        <f t="shared" si="200"/>
        <v>132</v>
      </c>
      <c r="N2103" s="1395">
        <f t="shared" si="201"/>
        <v>13.2</v>
      </c>
      <c r="O2103" t="str">
        <f t="shared" si="202"/>
        <v/>
      </c>
    </row>
    <row r="2104" spans="9:15" x14ac:dyDescent="0.55000000000000004">
      <c r="I2104" s="1394">
        <f t="shared" si="203"/>
        <v>0</v>
      </c>
      <c r="J2104" s="1392">
        <f t="shared" si="204"/>
        <v>210.19999999999234</v>
      </c>
      <c r="K2104" s="1391">
        <f>(J2104*h01_MdeMgmt!$F$8)+1+$Q$126</f>
        <v>13.261666666666221</v>
      </c>
      <c r="L2104" s="1395">
        <f t="shared" si="199"/>
        <v>132.61666666666221</v>
      </c>
      <c r="M2104" s="1395">
        <f t="shared" si="200"/>
        <v>132</v>
      </c>
      <c r="N2104" s="1395">
        <f t="shared" si="201"/>
        <v>13.2</v>
      </c>
      <c r="O2104" t="str">
        <f t="shared" si="202"/>
        <v/>
      </c>
    </row>
    <row r="2105" spans="9:15" x14ac:dyDescent="0.55000000000000004">
      <c r="I2105" s="1394">
        <f t="shared" si="203"/>
        <v>0</v>
      </c>
      <c r="J2105" s="1392">
        <f t="shared" si="204"/>
        <v>210.29999999999234</v>
      </c>
      <c r="K2105" s="1391">
        <f>(J2105*h01_MdeMgmt!$F$8)+1+$Q$126</f>
        <v>13.267499999999552</v>
      </c>
      <c r="L2105" s="1395">
        <f t="shared" si="199"/>
        <v>132.67499999999552</v>
      </c>
      <c r="M2105" s="1395">
        <f t="shared" si="200"/>
        <v>132</v>
      </c>
      <c r="N2105" s="1395">
        <f t="shared" si="201"/>
        <v>13.2</v>
      </c>
      <c r="O2105" t="str">
        <f t="shared" si="202"/>
        <v/>
      </c>
    </row>
    <row r="2106" spans="9:15" x14ac:dyDescent="0.55000000000000004">
      <c r="I2106" s="1394">
        <f t="shared" si="203"/>
        <v>0</v>
      </c>
      <c r="J2106" s="1392">
        <f t="shared" si="204"/>
        <v>210.39999999999233</v>
      </c>
      <c r="K2106" s="1391">
        <f>(J2106*h01_MdeMgmt!$F$8)+1+$Q$126</f>
        <v>13.273333333332886</v>
      </c>
      <c r="L2106" s="1395">
        <f t="shared" si="199"/>
        <v>132.73333333332886</v>
      </c>
      <c r="M2106" s="1395">
        <f t="shared" si="200"/>
        <v>132</v>
      </c>
      <c r="N2106" s="1395">
        <f t="shared" si="201"/>
        <v>13.2</v>
      </c>
      <c r="O2106" t="str">
        <f t="shared" si="202"/>
        <v/>
      </c>
    </row>
    <row r="2107" spans="9:15" x14ac:dyDescent="0.55000000000000004">
      <c r="I2107" s="1394">
        <f t="shared" si="203"/>
        <v>0</v>
      </c>
      <c r="J2107" s="1392">
        <f t="shared" si="204"/>
        <v>210.49999999999233</v>
      </c>
      <c r="K2107" s="1391">
        <f>(J2107*h01_MdeMgmt!$F$8)+1+$Q$126</f>
        <v>13.279166666666219</v>
      </c>
      <c r="L2107" s="1395">
        <f t="shared" si="199"/>
        <v>132.79166666666219</v>
      </c>
      <c r="M2107" s="1395">
        <f t="shared" si="200"/>
        <v>132</v>
      </c>
      <c r="N2107" s="1395">
        <f t="shared" si="201"/>
        <v>13.2</v>
      </c>
      <c r="O2107" t="str">
        <f t="shared" si="202"/>
        <v/>
      </c>
    </row>
    <row r="2108" spans="9:15" x14ac:dyDescent="0.55000000000000004">
      <c r="I2108" s="1394">
        <f t="shared" si="203"/>
        <v>0</v>
      </c>
      <c r="J2108" s="1392">
        <f t="shared" si="204"/>
        <v>210.59999999999232</v>
      </c>
      <c r="K2108" s="1391">
        <f>(J2108*h01_MdeMgmt!$F$8)+1+$Q$126</f>
        <v>13.284999999999553</v>
      </c>
      <c r="L2108" s="1395">
        <f t="shared" si="199"/>
        <v>132.84999999999553</v>
      </c>
      <c r="M2108" s="1395">
        <f t="shared" si="200"/>
        <v>132</v>
      </c>
      <c r="N2108" s="1395">
        <f t="shared" si="201"/>
        <v>13.2</v>
      </c>
      <c r="O2108" t="str">
        <f t="shared" si="202"/>
        <v/>
      </c>
    </row>
    <row r="2109" spans="9:15" x14ac:dyDescent="0.55000000000000004">
      <c r="I2109" s="1394">
        <f t="shared" si="203"/>
        <v>0</v>
      </c>
      <c r="J2109" s="1392">
        <f t="shared" si="204"/>
        <v>210.69999999999231</v>
      </c>
      <c r="K2109" s="1391">
        <f>(J2109*h01_MdeMgmt!$F$8)+1+$Q$126</f>
        <v>13.290833333332886</v>
      </c>
      <c r="L2109" s="1395">
        <f t="shared" si="199"/>
        <v>132.90833333332887</v>
      </c>
      <c r="M2109" s="1395">
        <f t="shared" si="200"/>
        <v>132</v>
      </c>
      <c r="N2109" s="1395">
        <f t="shared" si="201"/>
        <v>13.2</v>
      </c>
      <c r="O2109" t="str">
        <f t="shared" si="202"/>
        <v/>
      </c>
    </row>
    <row r="2110" spans="9:15" x14ac:dyDescent="0.55000000000000004">
      <c r="I2110" s="1394">
        <f t="shared" si="203"/>
        <v>0</v>
      </c>
      <c r="J2110" s="1392">
        <f t="shared" si="204"/>
        <v>210.79999999999231</v>
      </c>
      <c r="K2110" s="1391">
        <f>(J2110*h01_MdeMgmt!$F$8)+1+$Q$126</f>
        <v>13.296666666666217</v>
      </c>
      <c r="L2110" s="1395">
        <f t="shared" si="199"/>
        <v>132.96666666666218</v>
      </c>
      <c r="M2110" s="1395">
        <f t="shared" si="200"/>
        <v>132</v>
      </c>
      <c r="N2110" s="1395">
        <f t="shared" si="201"/>
        <v>13.2</v>
      </c>
      <c r="O2110" t="str">
        <f t="shared" si="202"/>
        <v/>
      </c>
    </row>
    <row r="2111" spans="9:15" x14ac:dyDescent="0.55000000000000004">
      <c r="I2111" s="1394">
        <f t="shared" si="203"/>
        <v>0</v>
      </c>
      <c r="J2111" s="1392">
        <f t="shared" si="204"/>
        <v>210.8999999999923</v>
      </c>
      <c r="K2111" s="1391">
        <f>(J2111*h01_MdeMgmt!$F$8)+1+$Q$126</f>
        <v>13.302499999999551</v>
      </c>
      <c r="L2111" s="1395">
        <f t="shared" si="199"/>
        <v>133.02499999999552</v>
      </c>
      <c r="M2111" s="1395">
        <f t="shared" si="200"/>
        <v>133</v>
      </c>
      <c r="N2111" s="1395">
        <f t="shared" si="201"/>
        <v>13.3</v>
      </c>
      <c r="O2111" t="str">
        <f t="shared" si="202"/>
        <v/>
      </c>
    </row>
    <row r="2112" spans="9:15" x14ac:dyDescent="0.55000000000000004">
      <c r="I2112" s="1394">
        <f t="shared" si="203"/>
        <v>0</v>
      </c>
      <c r="J2112" s="1392">
        <f t="shared" si="204"/>
        <v>210.9999999999923</v>
      </c>
      <c r="K2112" s="1391">
        <f>(J2112*h01_MdeMgmt!$F$8)+1+$Q$126</f>
        <v>13.308333333332884</v>
      </c>
      <c r="L2112" s="1395">
        <f t="shared" si="199"/>
        <v>133.08333333332885</v>
      </c>
      <c r="M2112" s="1395">
        <f t="shared" si="200"/>
        <v>133</v>
      </c>
      <c r="N2112" s="1395">
        <f t="shared" si="201"/>
        <v>13.3</v>
      </c>
      <c r="O2112" t="str">
        <f t="shared" si="202"/>
        <v/>
      </c>
    </row>
    <row r="2113" spans="9:15" x14ac:dyDescent="0.55000000000000004">
      <c r="I2113" s="1394">
        <f t="shared" si="203"/>
        <v>0</v>
      </c>
      <c r="J2113" s="1392">
        <f t="shared" si="204"/>
        <v>211.09999999999229</v>
      </c>
      <c r="K2113" s="1391">
        <f>(J2113*h01_MdeMgmt!$F$8)+1+$Q$126</f>
        <v>13.314166666666218</v>
      </c>
      <c r="L2113" s="1395">
        <f t="shared" si="199"/>
        <v>133.14166666666216</v>
      </c>
      <c r="M2113" s="1395">
        <f t="shared" si="200"/>
        <v>133</v>
      </c>
      <c r="N2113" s="1395">
        <f t="shared" si="201"/>
        <v>13.3</v>
      </c>
      <c r="O2113" t="str">
        <f t="shared" si="202"/>
        <v/>
      </c>
    </row>
    <row r="2114" spans="9:15" x14ac:dyDescent="0.55000000000000004">
      <c r="I2114" s="1394">
        <f t="shared" si="203"/>
        <v>0</v>
      </c>
      <c r="J2114" s="1392">
        <f t="shared" si="204"/>
        <v>211.19999999999229</v>
      </c>
      <c r="K2114" s="1391">
        <f>(J2114*h01_MdeMgmt!$F$8)+1+$Q$126</f>
        <v>13.319999999999551</v>
      </c>
      <c r="L2114" s="1395">
        <f t="shared" si="199"/>
        <v>133.1999999999955</v>
      </c>
      <c r="M2114" s="1395">
        <f t="shared" si="200"/>
        <v>133</v>
      </c>
      <c r="N2114" s="1395">
        <f t="shared" si="201"/>
        <v>13.3</v>
      </c>
      <c r="O2114" t="str">
        <f t="shared" si="202"/>
        <v/>
      </c>
    </row>
    <row r="2115" spans="9:15" x14ac:dyDescent="0.55000000000000004">
      <c r="I2115" s="1394">
        <f t="shared" si="203"/>
        <v>0</v>
      </c>
      <c r="J2115" s="1392">
        <f t="shared" si="204"/>
        <v>211.29999999999228</v>
      </c>
      <c r="K2115" s="1391">
        <f>(J2115*h01_MdeMgmt!$F$8)+1+$Q$126</f>
        <v>13.325833333332882</v>
      </c>
      <c r="L2115" s="1395">
        <f t="shared" ref="L2115:L2178" si="205">K2115*10</f>
        <v>133.25833333332884</v>
      </c>
      <c r="M2115" s="1395">
        <f t="shared" ref="M2115:M2178" si="206">INT(L2115)</f>
        <v>133</v>
      </c>
      <c r="N2115" s="1395">
        <f t="shared" ref="N2115:N2178" si="207">M2115/10</f>
        <v>13.3</v>
      </c>
      <c r="O2115" t="str">
        <f t="shared" ref="O2115:O2178" si="208">IF(INT(N2115)=N2115,N2115,"")</f>
        <v/>
      </c>
    </row>
    <row r="2116" spans="9:15" x14ac:dyDescent="0.55000000000000004">
      <c r="I2116" s="1394">
        <f t="shared" ref="I2116:I2179" si="209">INT(H2116)</f>
        <v>0</v>
      </c>
      <c r="J2116" s="1392">
        <f t="shared" si="204"/>
        <v>211.39999999999227</v>
      </c>
      <c r="K2116" s="1391">
        <f>(J2116*h01_MdeMgmt!$F$8)+1+$Q$126</f>
        <v>13.331666666666216</v>
      </c>
      <c r="L2116" s="1395">
        <f t="shared" si="205"/>
        <v>133.31666666666217</v>
      </c>
      <c r="M2116" s="1395">
        <f t="shared" si="206"/>
        <v>133</v>
      </c>
      <c r="N2116" s="1395">
        <f t="shared" si="207"/>
        <v>13.3</v>
      </c>
      <c r="O2116" t="str">
        <f t="shared" si="208"/>
        <v/>
      </c>
    </row>
    <row r="2117" spans="9:15" x14ac:dyDescent="0.55000000000000004">
      <c r="I2117" s="1394">
        <f t="shared" si="209"/>
        <v>0</v>
      </c>
      <c r="J2117" s="1392">
        <f t="shared" si="204"/>
        <v>211.49999999999227</v>
      </c>
      <c r="K2117" s="1391">
        <f>(J2117*h01_MdeMgmt!$F$8)+1+$Q$126</f>
        <v>13.337499999999549</v>
      </c>
      <c r="L2117" s="1395">
        <f t="shared" si="205"/>
        <v>133.37499999999548</v>
      </c>
      <c r="M2117" s="1395">
        <f t="shared" si="206"/>
        <v>133</v>
      </c>
      <c r="N2117" s="1395">
        <f t="shared" si="207"/>
        <v>13.3</v>
      </c>
      <c r="O2117" t="str">
        <f t="shared" si="208"/>
        <v/>
      </c>
    </row>
    <row r="2118" spans="9:15" x14ac:dyDescent="0.55000000000000004">
      <c r="I2118" s="1394">
        <f t="shared" si="209"/>
        <v>0</v>
      </c>
      <c r="J2118" s="1392">
        <f t="shared" si="204"/>
        <v>211.59999999999226</v>
      </c>
      <c r="K2118" s="1391">
        <f>(J2118*h01_MdeMgmt!$F$8)+1+$Q$126</f>
        <v>13.343333333332883</v>
      </c>
      <c r="L2118" s="1395">
        <f t="shared" si="205"/>
        <v>133.43333333332882</v>
      </c>
      <c r="M2118" s="1395">
        <f t="shared" si="206"/>
        <v>133</v>
      </c>
      <c r="N2118" s="1395">
        <f t="shared" si="207"/>
        <v>13.3</v>
      </c>
      <c r="O2118" t="str">
        <f t="shared" si="208"/>
        <v/>
      </c>
    </row>
    <row r="2119" spans="9:15" x14ac:dyDescent="0.55000000000000004">
      <c r="I2119" s="1394">
        <f t="shared" si="209"/>
        <v>0</v>
      </c>
      <c r="J2119" s="1392">
        <f t="shared" si="204"/>
        <v>211.69999999999226</v>
      </c>
      <c r="K2119" s="1391">
        <f>(J2119*h01_MdeMgmt!$F$8)+1+$Q$126</f>
        <v>13.349166666666216</v>
      </c>
      <c r="L2119" s="1395">
        <f t="shared" si="205"/>
        <v>133.49166666666216</v>
      </c>
      <c r="M2119" s="1395">
        <f t="shared" si="206"/>
        <v>133</v>
      </c>
      <c r="N2119" s="1395">
        <f t="shared" si="207"/>
        <v>13.3</v>
      </c>
      <c r="O2119" t="str">
        <f t="shared" si="208"/>
        <v/>
      </c>
    </row>
    <row r="2120" spans="9:15" x14ac:dyDescent="0.55000000000000004">
      <c r="I2120" s="1394">
        <f t="shared" si="209"/>
        <v>0</v>
      </c>
      <c r="J2120" s="1392">
        <f t="shared" si="204"/>
        <v>211.79999999999225</v>
      </c>
      <c r="K2120" s="1391">
        <f>(J2120*h01_MdeMgmt!$F$8)+1+$Q$126</f>
        <v>13.354999999999547</v>
      </c>
      <c r="L2120" s="1395">
        <f t="shared" si="205"/>
        <v>133.54999999999546</v>
      </c>
      <c r="M2120" s="1395">
        <f t="shared" si="206"/>
        <v>133</v>
      </c>
      <c r="N2120" s="1395">
        <f t="shared" si="207"/>
        <v>13.3</v>
      </c>
      <c r="O2120" t="str">
        <f t="shared" si="208"/>
        <v/>
      </c>
    </row>
    <row r="2121" spans="9:15" x14ac:dyDescent="0.55000000000000004">
      <c r="I2121" s="1394">
        <f t="shared" si="209"/>
        <v>0</v>
      </c>
      <c r="J2121" s="1392">
        <f t="shared" si="204"/>
        <v>211.89999999999225</v>
      </c>
      <c r="K2121" s="1391">
        <f>(J2121*h01_MdeMgmt!$F$8)+1+$Q$126</f>
        <v>13.360833333332881</v>
      </c>
      <c r="L2121" s="1395">
        <f t="shared" si="205"/>
        <v>133.6083333333288</v>
      </c>
      <c r="M2121" s="1395">
        <f t="shared" si="206"/>
        <v>133</v>
      </c>
      <c r="N2121" s="1395">
        <f t="shared" si="207"/>
        <v>13.3</v>
      </c>
      <c r="O2121" t="str">
        <f t="shared" si="208"/>
        <v/>
      </c>
    </row>
    <row r="2122" spans="9:15" x14ac:dyDescent="0.55000000000000004">
      <c r="I2122" s="1394">
        <f t="shared" si="209"/>
        <v>0</v>
      </c>
      <c r="J2122" s="1392">
        <f t="shared" si="204"/>
        <v>211.99999999999224</v>
      </c>
      <c r="K2122" s="1391">
        <f>(J2122*h01_MdeMgmt!$F$8)+1+$Q$126</f>
        <v>13.366666666666214</v>
      </c>
      <c r="L2122" s="1395">
        <f t="shared" si="205"/>
        <v>133.66666666666214</v>
      </c>
      <c r="M2122" s="1395">
        <f t="shared" si="206"/>
        <v>133</v>
      </c>
      <c r="N2122" s="1395">
        <f t="shared" si="207"/>
        <v>13.3</v>
      </c>
      <c r="O2122" t="str">
        <f t="shared" si="208"/>
        <v/>
      </c>
    </row>
    <row r="2123" spans="9:15" x14ac:dyDescent="0.55000000000000004">
      <c r="I2123" s="1394">
        <f t="shared" si="209"/>
        <v>0</v>
      </c>
      <c r="J2123" s="1392">
        <f t="shared" si="204"/>
        <v>212.09999999999224</v>
      </c>
      <c r="K2123" s="1391">
        <f>(J2123*h01_MdeMgmt!$F$8)+1+$Q$126</f>
        <v>13.372499999999548</v>
      </c>
      <c r="L2123" s="1395">
        <f t="shared" si="205"/>
        <v>133.72499999999548</v>
      </c>
      <c r="M2123" s="1395">
        <f t="shared" si="206"/>
        <v>133</v>
      </c>
      <c r="N2123" s="1395">
        <f t="shared" si="207"/>
        <v>13.3</v>
      </c>
      <c r="O2123" t="str">
        <f t="shared" si="208"/>
        <v/>
      </c>
    </row>
    <row r="2124" spans="9:15" x14ac:dyDescent="0.55000000000000004">
      <c r="I2124" s="1394">
        <f t="shared" si="209"/>
        <v>0</v>
      </c>
      <c r="J2124" s="1392">
        <f t="shared" si="204"/>
        <v>212.19999999999223</v>
      </c>
      <c r="K2124" s="1391">
        <f>(J2124*h01_MdeMgmt!$F$8)+1+$Q$126</f>
        <v>13.378333333332881</v>
      </c>
      <c r="L2124" s="1395">
        <f t="shared" si="205"/>
        <v>133.78333333332881</v>
      </c>
      <c r="M2124" s="1395">
        <f t="shared" si="206"/>
        <v>133</v>
      </c>
      <c r="N2124" s="1395">
        <f t="shared" si="207"/>
        <v>13.3</v>
      </c>
      <c r="O2124" t="str">
        <f t="shared" si="208"/>
        <v/>
      </c>
    </row>
    <row r="2125" spans="9:15" x14ac:dyDescent="0.55000000000000004">
      <c r="I2125" s="1394">
        <f t="shared" si="209"/>
        <v>0</v>
      </c>
      <c r="J2125" s="1392">
        <f t="shared" si="204"/>
        <v>212.29999999999222</v>
      </c>
      <c r="K2125" s="1391">
        <f>(J2125*h01_MdeMgmt!$F$8)+1+$Q$126</f>
        <v>13.384166666666212</v>
      </c>
      <c r="L2125" s="1395">
        <f t="shared" si="205"/>
        <v>133.84166666666212</v>
      </c>
      <c r="M2125" s="1395">
        <f t="shared" si="206"/>
        <v>133</v>
      </c>
      <c r="N2125" s="1395">
        <f t="shared" si="207"/>
        <v>13.3</v>
      </c>
      <c r="O2125" t="str">
        <f t="shared" si="208"/>
        <v/>
      </c>
    </row>
    <row r="2126" spans="9:15" x14ac:dyDescent="0.55000000000000004">
      <c r="I2126" s="1394">
        <f t="shared" si="209"/>
        <v>0</v>
      </c>
      <c r="J2126" s="1392">
        <f t="shared" si="204"/>
        <v>212.39999999999222</v>
      </c>
      <c r="K2126" s="1391">
        <f>(J2126*h01_MdeMgmt!$F$8)+1+$Q$126</f>
        <v>13.389999999999546</v>
      </c>
      <c r="L2126" s="1395">
        <f t="shared" si="205"/>
        <v>133.89999999999546</v>
      </c>
      <c r="M2126" s="1395">
        <f t="shared" si="206"/>
        <v>133</v>
      </c>
      <c r="N2126" s="1395">
        <f t="shared" si="207"/>
        <v>13.3</v>
      </c>
      <c r="O2126" t="str">
        <f t="shared" si="208"/>
        <v/>
      </c>
    </row>
    <row r="2127" spans="9:15" x14ac:dyDescent="0.55000000000000004">
      <c r="I2127" s="1394">
        <f t="shared" si="209"/>
        <v>0</v>
      </c>
      <c r="J2127" s="1392">
        <f t="shared" si="204"/>
        <v>212.49999999999221</v>
      </c>
      <c r="K2127" s="1391">
        <f>(J2127*h01_MdeMgmt!$F$8)+1+$Q$126</f>
        <v>13.395833333332879</v>
      </c>
      <c r="L2127" s="1395">
        <f t="shared" si="205"/>
        <v>133.9583333333288</v>
      </c>
      <c r="M2127" s="1395">
        <f t="shared" si="206"/>
        <v>133</v>
      </c>
      <c r="N2127" s="1395">
        <f t="shared" si="207"/>
        <v>13.3</v>
      </c>
      <c r="O2127" t="str">
        <f t="shared" si="208"/>
        <v/>
      </c>
    </row>
    <row r="2128" spans="9:15" x14ac:dyDescent="0.55000000000000004">
      <c r="I2128" s="1394">
        <f t="shared" si="209"/>
        <v>0</v>
      </c>
      <c r="J2128" s="1392">
        <f t="shared" si="204"/>
        <v>212.59999999999221</v>
      </c>
      <c r="K2128" s="1391">
        <f>(J2128*h01_MdeMgmt!$F$8)+1+$Q$126</f>
        <v>13.401666666666213</v>
      </c>
      <c r="L2128" s="1395">
        <f t="shared" si="205"/>
        <v>134.01666666666213</v>
      </c>
      <c r="M2128" s="1395">
        <f t="shared" si="206"/>
        <v>134</v>
      </c>
      <c r="N2128" s="1395">
        <f t="shared" si="207"/>
        <v>13.4</v>
      </c>
      <c r="O2128" t="str">
        <f t="shared" si="208"/>
        <v/>
      </c>
    </row>
    <row r="2129" spans="9:15" x14ac:dyDescent="0.55000000000000004">
      <c r="I2129" s="1394">
        <f t="shared" si="209"/>
        <v>0</v>
      </c>
      <c r="J2129" s="1392">
        <f t="shared" si="204"/>
        <v>212.6999999999922</v>
      </c>
      <c r="K2129" s="1391">
        <f>(J2129*h01_MdeMgmt!$F$8)+1+$Q$126</f>
        <v>13.407499999999546</v>
      </c>
      <c r="L2129" s="1395">
        <f t="shared" si="205"/>
        <v>134.07499999999547</v>
      </c>
      <c r="M2129" s="1395">
        <f t="shared" si="206"/>
        <v>134</v>
      </c>
      <c r="N2129" s="1395">
        <f t="shared" si="207"/>
        <v>13.4</v>
      </c>
      <c r="O2129" t="str">
        <f t="shared" si="208"/>
        <v/>
      </c>
    </row>
    <row r="2130" spans="9:15" x14ac:dyDescent="0.55000000000000004">
      <c r="I2130" s="1394">
        <f t="shared" si="209"/>
        <v>0</v>
      </c>
      <c r="J2130" s="1392">
        <f t="shared" si="204"/>
        <v>212.7999999999922</v>
      </c>
      <c r="K2130" s="1391">
        <f>(J2130*h01_MdeMgmt!$F$8)+1+$Q$126</f>
        <v>13.413333333332877</v>
      </c>
      <c r="L2130" s="1395">
        <f t="shared" si="205"/>
        <v>134.13333333332878</v>
      </c>
      <c r="M2130" s="1395">
        <f t="shared" si="206"/>
        <v>134</v>
      </c>
      <c r="N2130" s="1395">
        <f t="shared" si="207"/>
        <v>13.4</v>
      </c>
      <c r="O2130" t="str">
        <f t="shared" si="208"/>
        <v/>
      </c>
    </row>
    <row r="2131" spans="9:15" x14ac:dyDescent="0.55000000000000004">
      <c r="I2131" s="1394">
        <f t="shared" si="209"/>
        <v>0</v>
      </c>
      <c r="J2131" s="1392">
        <f t="shared" si="204"/>
        <v>212.89999999999219</v>
      </c>
      <c r="K2131" s="1391">
        <f>(J2131*h01_MdeMgmt!$F$8)+1+$Q$126</f>
        <v>13.419166666666211</v>
      </c>
      <c r="L2131" s="1395">
        <f t="shared" si="205"/>
        <v>134.19166666666212</v>
      </c>
      <c r="M2131" s="1395">
        <f t="shared" si="206"/>
        <v>134</v>
      </c>
      <c r="N2131" s="1395">
        <f t="shared" si="207"/>
        <v>13.4</v>
      </c>
      <c r="O2131" t="str">
        <f t="shared" si="208"/>
        <v/>
      </c>
    </row>
    <row r="2132" spans="9:15" x14ac:dyDescent="0.55000000000000004">
      <c r="I2132" s="1394">
        <f t="shared" si="209"/>
        <v>0</v>
      </c>
      <c r="J2132" s="1392">
        <f t="shared" si="204"/>
        <v>212.99999999999218</v>
      </c>
      <c r="K2132" s="1391">
        <f>(J2132*h01_MdeMgmt!$F$8)+1+$Q$126</f>
        <v>13.424999999999544</v>
      </c>
      <c r="L2132" s="1395">
        <f t="shared" si="205"/>
        <v>134.24999999999545</v>
      </c>
      <c r="M2132" s="1395">
        <f t="shared" si="206"/>
        <v>134</v>
      </c>
      <c r="N2132" s="1395">
        <f t="shared" si="207"/>
        <v>13.4</v>
      </c>
      <c r="O2132" t="str">
        <f t="shared" si="208"/>
        <v/>
      </c>
    </row>
    <row r="2133" spans="9:15" x14ac:dyDescent="0.55000000000000004">
      <c r="I2133" s="1394">
        <f t="shared" si="209"/>
        <v>0</v>
      </c>
      <c r="J2133" s="1392">
        <f t="shared" si="204"/>
        <v>213.09999999999218</v>
      </c>
      <c r="K2133" s="1391">
        <f>(J2133*h01_MdeMgmt!$F$8)+1+$Q$126</f>
        <v>13.430833333332878</v>
      </c>
      <c r="L2133" s="1395">
        <f t="shared" si="205"/>
        <v>134.30833333332879</v>
      </c>
      <c r="M2133" s="1395">
        <f t="shared" si="206"/>
        <v>134</v>
      </c>
      <c r="N2133" s="1395">
        <f t="shared" si="207"/>
        <v>13.4</v>
      </c>
      <c r="O2133" t="str">
        <f t="shared" si="208"/>
        <v/>
      </c>
    </row>
    <row r="2134" spans="9:15" x14ac:dyDescent="0.55000000000000004">
      <c r="I2134" s="1394">
        <f t="shared" si="209"/>
        <v>0</v>
      </c>
      <c r="J2134" s="1392">
        <f t="shared" si="204"/>
        <v>213.19999999999217</v>
      </c>
      <c r="K2134" s="1391">
        <f>(J2134*h01_MdeMgmt!$F$8)+1+$Q$126</f>
        <v>13.436666666666211</v>
      </c>
      <c r="L2134" s="1395">
        <f t="shared" si="205"/>
        <v>134.3666666666621</v>
      </c>
      <c r="M2134" s="1395">
        <f t="shared" si="206"/>
        <v>134</v>
      </c>
      <c r="N2134" s="1395">
        <f t="shared" si="207"/>
        <v>13.4</v>
      </c>
      <c r="O2134" t="str">
        <f t="shared" si="208"/>
        <v/>
      </c>
    </row>
    <row r="2135" spans="9:15" x14ac:dyDescent="0.55000000000000004">
      <c r="I2135" s="1394">
        <f t="shared" si="209"/>
        <v>0</v>
      </c>
      <c r="J2135" s="1392">
        <f t="shared" si="204"/>
        <v>213.29999999999217</v>
      </c>
      <c r="K2135" s="1391">
        <f>(J2135*h01_MdeMgmt!$F$8)+1+$Q$126</f>
        <v>13.442499999999542</v>
      </c>
      <c r="L2135" s="1395">
        <f t="shared" si="205"/>
        <v>134.42499999999544</v>
      </c>
      <c r="M2135" s="1395">
        <f t="shared" si="206"/>
        <v>134</v>
      </c>
      <c r="N2135" s="1395">
        <f t="shared" si="207"/>
        <v>13.4</v>
      </c>
      <c r="O2135" t="str">
        <f t="shared" si="208"/>
        <v/>
      </c>
    </row>
    <row r="2136" spans="9:15" x14ac:dyDescent="0.55000000000000004">
      <c r="I2136" s="1394">
        <f t="shared" si="209"/>
        <v>0</v>
      </c>
      <c r="J2136" s="1392">
        <f t="shared" si="204"/>
        <v>213.39999999999216</v>
      </c>
      <c r="K2136" s="1391">
        <f>(J2136*h01_MdeMgmt!$F$8)+1+$Q$126</f>
        <v>13.448333333332876</v>
      </c>
      <c r="L2136" s="1395">
        <f t="shared" si="205"/>
        <v>134.48333333332874</v>
      </c>
      <c r="M2136" s="1395">
        <f t="shared" si="206"/>
        <v>134</v>
      </c>
      <c r="N2136" s="1395">
        <f t="shared" si="207"/>
        <v>13.4</v>
      </c>
      <c r="O2136" t="str">
        <f t="shared" si="208"/>
        <v/>
      </c>
    </row>
    <row r="2137" spans="9:15" x14ac:dyDescent="0.55000000000000004">
      <c r="I2137" s="1394">
        <f t="shared" si="209"/>
        <v>0</v>
      </c>
      <c r="J2137" s="1392">
        <f t="shared" si="204"/>
        <v>213.49999999999216</v>
      </c>
      <c r="K2137" s="1391">
        <f>(J2137*h01_MdeMgmt!$F$8)+1+$Q$126</f>
        <v>13.454166666666209</v>
      </c>
      <c r="L2137" s="1395">
        <f t="shared" si="205"/>
        <v>134.54166666666208</v>
      </c>
      <c r="M2137" s="1395">
        <f t="shared" si="206"/>
        <v>134</v>
      </c>
      <c r="N2137" s="1395">
        <f t="shared" si="207"/>
        <v>13.4</v>
      </c>
      <c r="O2137" t="str">
        <f t="shared" si="208"/>
        <v/>
      </c>
    </row>
    <row r="2138" spans="9:15" x14ac:dyDescent="0.55000000000000004">
      <c r="I2138" s="1394">
        <f t="shared" si="209"/>
        <v>0</v>
      </c>
      <c r="J2138" s="1392">
        <f t="shared" si="204"/>
        <v>213.59999999999215</v>
      </c>
      <c r="K2138" s="1391">
        <f>(J2138*h01_MdeMgmt!$F$8)+1+$Q$126</f>
        <v>13.459999999999543</v>
      </c>
      <c r="L2138" s="1395">
        <f t="shared" si="205"/>
        <v>134.59999999999542</v>
      </c>
      <c r="M2138" s="1395">
        <f t="shared" si="206"/>
        <v>134</v>
      </c>
      <c r="N2138" s="1395">
        <f t="shared" si="207"/>
        <v>13.4</v>
      </c>
      <c r="O2138" t="str">
        <f t="shared" si="208"/>
        <v/>
      </c>
    </row>
    <row r="2139" spans="9:15" x14ac:dyDescent="0.55000000000000004">
      <c r="I2139" s="1394">
        <f t="shared" si="209"/>
        <v>0</v>
      </c>
      <c r="J2139" s="1392">
        <f t="shared" si="204"/>
        <v>213.69999999999214</v>
      </c>
      <c r="K2139" s="1391">
        <f>(J2139*h01_MdeMgmt!$F$8)+1+$Q$126</f>
        <v>13.465833333332876</v>
      </c>
      <c r="L2139" s="1395">
        <f t="shared" si="205"/>
        <v>134.65833333332876</v>
      </c>
      <c r="M2139" s="1395">
        <f t="shared" si="206"/>
        <v>134</v>
      </c>
      <c r="N2139" s="1395">
        <f t="shared" si="207"/>
        <v>13.4</v>
      </c>
      <c r="O2139" t="str">
        <f t="shared" si="208"/>
        <v/>
      </c>
    </row>
    <row r="2140" spans="9:15" x14ac:dyDescent="0.55000000000000004">
      <c r="I2140" s="1394">
        <f t="shared" si="209"/>
        <v>0</v>
      </c>
      <c r="J2140" s="1392">
        <f t="shared" si="204"/>
        <v>213.79999999999214</v>
      </c>
      <c r="K2140" s="1391">
        <f>(J2140*h01_MdeMgmt!$F$8)+1+$Q$126</f>
        <v>13.471666666666207</v>
      </c>
      <c r="L2140" s="1395">
        <f t="shared" si="205"/>
        <v>134.71666666666206</v>
      </c>
      <c r="M2140" s="1395">
        <f t="shared" si="206"/>
        <v>134</v>
      </c>
      <c r="N2140" s="1395">
        <f t="shared" si="207"/>
        <v>13.4</v>
      </c>
      <c r="O2140" t="str">
        <f t="shared" si="208"/>
        <v/>
      </c>
    </row>
    <row r="2141" spans="9:15" x14ac:dyDescent="0.55000000000000004">
      <c r="I2141" s="1394">
        <f t="shared" si="209"/>
        <v>0</v>
      </c>
      <c r="J2141" s="1392">
        <f t="shared" si="204"/>
        <v>213.89999999999213</v>
      </c>
      <c r="K2141" s="1391">
        <f>(J2141*h01_MdeMgmt!$F$8)+1+$Q$126</f>
        <v>13.477499999999541</v>
      </c>
      <c r="L2141" s="1395">
        <f t="shared" si="205"/>
        <v>134.7749999999954</v>
      </c>
      <c r="M2141" s="1395">
        <f t="shared" si="206"/>
        <v>134</v>
      </c>
      <c r="N2141" s="1395">
        <f t="shared" si="207"/>
        <v>13.4</v>
      </c>
      <c r="O2141" t="str">
        <f t="shared" si="208"/>
        <v/>
      </c>
    </row>
    <row r="2142" spans="9:15" x14ac:dyDescent="0.55000000000000004">
      <c r="I2142" s="1394">
        <f t="shared" si="209"/>
        <v>0</v>
      </c>
      <c r="J2142" s="1392">
        <f t="shared" si="204"/>
        <v>213.99999999999213</v>
      </c>
      <c r="K2142" s="1391">
        <f>(J2142*h01_MdeMgmt!$F$8)+1+$Q$126</f>
        <v>13.483333333332874</v>
      </c>
      <c r="L2142" s="1395">
        <f t="shared" si="205"/>
        <v>134.83333333332874</v>
      </c>
      <c r="M2142" s="1395">
        <f t="shared" si="206"/>
        <v>134</v>
      </c>
      <c r="N2142" s="1395">
        <f t="shared" si="207"/>
        <v>13.4</v>
      </c>
      <c r="O2142" t="str">
        <f t="shared" si="208"/>
        <v/>
      </c>
    </row>
    <row r="2143" spans="9:15" x14ac:dyDescent="0.55000000000000004">
      <c r="I2143" s="1394">
        <f t="shared" si="209"/>
        <v>0</v>
      </c>
      <c r="J2143" s="1392">
        <f t="shared" si="204"/>
        <v>214.09999999999212</v>
      </c>
      <c r="K2143" s="1391">
        <f>(J2143*h01_MdeMgmt!$F$8)+1+$Q$126</f>
        <v>13.489166666666208</v>
      </c>
      <c r="L2143" s="1395">
        <f t="shared" si="205"/>
        <v>134.89166666666208</v>
      </c>
      <c r="M2143" s="1395">
        <f t="shared" si="206"/>
        <v>134</v>
      </c>
      <c r="N2143" s="1395">
        <f t="shared" si="207"/>
        <v>13.4</v>
      </c>
      <c r="O2143" t="str">
        <f t="shared" si="208"/>
        <v/>
      </c>
    </row>
    <row r="2144" spans="9:15" x14ac:dyDescent="0.55000000000000004">
      <c r="I2144" s="1394">
        <f t="shared" si="209"/>
        <v>0</v>
      </c>
      <c r="J2144" s="1392">
        <f t="shared" si="204"/>
        <v>214.19999999999212</v>
      </c>
      <c r="K2144" s="1391">
        <f>(J2144*h01_MdeMgmt!$F$8)+1+$Q$126</f>
        <v>13.494999999999541</v>
      </c>
      <c r="L2144" s="1395">
        <f t="shared" si="205"/>
        <v>134.94999999999541</v>
      </c>
      <c r="M2144" s="1395">
        <f t="shared" si="206"/>
        <v>134</v>
      </c>
      <c r="N2144" s="1395">
        <f t="shared" si="207"/>
        <v>13.4</v>
      </c>
      <c r="O2144" t="str">
        <f t="shared" si="208"/>
        <v/>
      </c>
    </row>
    <row r="2145" spans="9:15" x14ac:dyDescent="0.55000000000000004">
      <c r="I2145" s="1394">
        <f t="shared" si="209"/>
        <v>0</v>
      </c>
      <c r="J2145" s="1392">
        <f t="shared" si="204"/>
        <v>214.29999999999211</v>
      </c>
      <c r="K2145" s="1391">
        <f>(J2145*h01_MdeMgmt!$F$8)+1+$Q$126</f>
        <v>13.500833333332872</v>
      </c>
      <c r="L2145" s="1395">
        <f t="shared" si="205"/>
        <v>135.00833333332872</v>
      </c>
      <c r="M2145" s="1395">
        <f t="shared" si="206"/>
        <v>135</v>
      </c>
      <c r="N2145" s="1395">
        <f t="shared" si="207"/>
        <v>13.5</v>
      </c>
      <c r="O2145" t="str">
        <f t="shared" si="208"/>
        <v/>
      </c>
    </row>
    <row r="2146" spans="9:15" x14ac:dyDescent="0.55000000000000004">
      <c r="I2146" s="1394">
        <f t="shared" si="209"/>
        <v>0</v>
      </c>
      <c r="J2146" s="1392">
        <f t="shared" si="204"/>
        <v>214.3999999999921</v>
      </c>
      <c r="K2146" s="1391">
        <f>(J2146*h01_MdeMgmt!$F$8)+1+$Q$126</f>
        <v>13.506666666666206</v>
      </c>
      <c r="L2146" s="1395">
        <f t="shared" si="205"/>
        <v>135.06666666666206</v>
      </c>
      <c r="M2146" s="1395">
        <f t="shared" si="206"/>
        <v>135</v>
      </c>
      <c r="N2146" s="1395">
        <f t="shared" si="207"/>
        <v>13.5</v>
      </c>
      <c r="O2146" t="str">
        <f t="shared" si="208"/>
        <v/>
      </c>
    </row>
    <row r="2147" spans="9:15" x14ac:dyDescent="0.55000000000000004">
      <c r="I2147" s="1394">
        <f t="shared" si="209"/>
        <v>0</v>
      </c>
      <c r="J2147" s="1392">
        <f t="shared" si="204"/>
        <v>214.4999999999921</v>
      </c>
      <c r="K2147" s="1391">
        <f>(J2147*h01_MdeMgmt!$F$8)+1+$Q$126</f>
        <v>13.512499999999539</v>
      </c>
      <c r="L2147" s="1395">
        <f t="shared" si="205"/>
        <v>135.1249999999954</v>
      </c>
      <c r="M2147" s="1395">
        <f t="shared" si="206"/>
        <v>135</v>
      </c>
      <c r="N2147" s="1395">
        <f t="shared" si="207"/>
        <v>13.5</v>
      </c>
      <c r="O2147" t="str">
        <f t="shared" si="208"/>
        <v/>
      </c>
    </row>
    <row r="2148" spans="9:15" x14ac:dyDescent="0.55000000000000004">
      <c r="I2148" s="1394">
        <f t="shared" si="209"/>
        <v>0</v>
      </c>
      <c r="J2148" s="1392">
        <f t="shared" si="204"/>
        <v>214.59999999999209</v>
      </c>
      <c r="K2148" s="1391">
        <f>(J2148*h01_MdeMgmt!$F$8)+1+$Q$126</f>
        <v>13.518333333332873</v>
      </c>
      <c r="L2148" s="1395">
        <f t="shared" si="205"/>
        <v>135.18333333332873</v>
      </c>
      <c r="M2148" s="1395">
        <f t="shared" si="206"/>
        <v>135</v>
      </c>
      <c r="N2148" s="1395">
        <f t="shared" si="207"/>
        <v>13.5</v>
      </c>
      <c r="O2148" t="str">
        <f t="shared" si="208"/>
        <v/>
      </c>
    </row>
    <row r="2149" spans="9:15" x14ac:dyDescent="0.55000000000000004">
      <c r="I2149" s="1394">
        <f t="shared" si="209"/>
        <v>0</v>
      </c>
      <c r="J2149" s="1392">
        <f t="shared" si="204"/>
        <v>214.69999999999209</v>
      </c>
      <c r="K2149" s="1391">
        <f>(J2149*h01_MdeMgmt!$F$8)+1+$Q$126</f>
        <v>13.524166666666206</v>
      </c>
      <c r="L2149" s="1395">
        <f t="shared" si="205"/>
        <v>135.24166666666207</v>
      </c>
      <c r="M2149" s="1395">
        <f t="shared" si="206"/>
        <v>135</v>
      </c>
      <c r="N2149" s="1395">
        <f t="shared" si="207"/>
        <v>13.5</v>
      </c>
      <c r="O2149" t="str">
        <f t="shared" si="208"/>
        <v/>
      </c>
    </row>
    <row r="2150" spans="9:15" x14ac:dyDescent="0.55000000000000004">
      <c r="I2150" s="1394">
        <f t="shared" si="209"/>
        <v>0</v>
      </c>
      <c r="J2150" s="1392">
        <f t="shared" si="204"/>
        <v>214.79999999999208</v>
      </c>
      <c r="K2150" s="1391">
        <f>(J2150*h01_MdeMgmt!$F$8)+1+$Q$126</f>
        <v>13.529999999999538</v>
      </c>
      <c r="L2150" s="1395">
        <f t="shared" si="205"/>
        <v>135.29999999999538</v>
      </c>
      <c r="M2150" s="1395">
        <f t="shared" si="206"/>
        <v>135</v>
      </c>
      <c r="N2150" s="1395">
        <f t="shared" si="207"/>
        <v>13.5</v>
      </c>
      <c r="O2150" t="str">
        <f t="shared" si="208"/>
        <v/>
      </c>
    </row>
    <row r="2151" spans="9:15" x14ac:dyDescent="0.55000000000000004">
      <c r="I2151" s="1394">
        <f t="shared" si="209"/>
        <v>0</v>
      </c>
      <c r="J2151" s="1392">
        <f t="shared" si="204"/>
        <v>214.89999999999208</v>
      </c>
      <c r="K2151" s="1391">
        <f>(J2151*h01_MdeMgmt!$F$8)+1+$Q$126</f>
        <v>13.535833333332871</v>
      </c>
      <c r="L2151" s="1395">
        <f t="shared" si="205"/>
        <v>135.35833333332872</v>
      </c>
      <c r="M2151" s="1395">
        <f t="shared" si="206"/>
        <v>135</v>
      </c>
      <c r="N2151" s="1395">
        <f t="shared" si="207"/>
        <v>13.5</v>
      </c>
      <c r="O2151" t="str">
        <f t="shared" si="208"/>
        <v/>
      </c>
    </row>
    <row r="2152" spans="9:15" x14ac:dyDescent="0.55000000000000004">
      <c r="I2152" s="1394">
        <f t="shared" si="209"/>
        <v>0</v>
      </c>
      <c r="J2152" s="1392">
        <f t="shared" si="204"/>
        <v>214.99999999999207</v>
      </c>
      <c r="K2152" s="1391">
        <f>(J2152*h01_MdeMgmt!$F$8)+1+$Q$126</f>
        <v>13.541666666666204</v>
      </c>
      <c r="L2152" s="1395">
        <f t="shared" si="205"/>
        <v>135.41666666666205</v>
      </c>
      <c r="M2152" s="1395">
        <f t="shared" si="206"/>
        <v>135</v>
      </c>
      <c r="N2152" s="1395">
        <f t="shared" si="207"/>
        <v>13.5</v>
      </c>
      <c r="O2152" t="str">
        <f t="shared" si="208"/>
        <v/>
      </c>
    </row>
    <row r="2153" spans="9:15" x14ac:dyDescent="0.55000000000000004">
      <c r="I2153" s="1394">
        <f t="shared" si="209"/>
        <v>0</v>
      </c>
      <c r="J2153" s="1392">
        <f t="shared" si="204"/>
        <v>215.09999999999206</v>
      </c>
      <c r="K2153" s="1391">
        <f>(J2153*h01_MdeMgmt!$F$8)+1+$Q$126</f>
        <v>13.547499999999538</v>
      </c>
      <c r="L2153" s="1395">
        <f t="shared" si="205"/>
        <v>135.47499999999536</v>
      </c>
      <c r="M2153" s="1395">
        <f t="shared" si="206"/>
        <v>135</v>
      </c>
      <c r="N2153" s="1395">
        <f t="shared" si="207"/>
        <v>13.5</v>
      </c>
      <c r="O2153" t="str">
        <f t="shared" si="208"/>
        <v/>
      </c>
    </row>
    <row r="2154" spans="9:15" x14ac:dyDescent="0.55000000000000004">
      <c r="I2154" s="1394">
        <f t="shared" si="209"/>
        <v>0</v>
      </c>
      <c r="J2154" s="1392">
        <f t="shared" si="204"/>
        <v>215.19999999999206</v>
      </c>
      <c r="K2154" s="1391">
        <f>(J2154*h01_MdeMgmt!$F$8)+1+$Q$126</f>
        <v>13.553333333332871</v>
      </c>
      <c r="L2154" s="1395">
        <f t="shared" si="205"/>
        <v>135.5333333333287</v>
      </c>
      <c r="M2154" s="1395">
        <f t="shared" si="206"/>
        <v>135</v>
      </c>
      <c r="N2154" s="1395">
        <f t="shared" si="207"/>
        <v>13.5</v>
      </c>
      <c r="O2154" t="str">
        <f t="shared" si="208"/>
        <v/>
      </c>
    </row>
    <row r="2155" spans="9:15" x14ac:dyDescent="0.55000000000000004">
      <c r="I2155" s="1394">
        <f t="shared" si="209"/>
        <v>0</v>
      </c>
      <c r="J2155" s="1392">
        <f t="shared" si="204"/>
        <v>215.29999999999205</v>
      </c>
      <c r="K2155" s="1391">
        <f>(J2155*h01_MdeMgmt!$F$8)+1+$Q$126</f>
        <v>13.559166666666203</v>
      </c>
      <c r="L2155" s="1395">
        <f t="shared" si="205"/>
        <v>135.59166666666204</v>
      </c>
      <c r="M2155" s="1395">
        <f t="shared" si="206"/>
        <v>135</v>
      </c>
      <c r="N2155" s="1395">
        <f t="shared" si="207"/>
        <v>13.5</v>
      </c>
      <c r="O2155" t="str">
        <f t="shared" si="208"/>
        <v/>
      </c>
    </row>
    <row r="2156" spans="9:15" x14ac:dyDescent="0.55000000000000004">
      <c r="I2156" s="1394">
        <f t="shared" si="209"/>
        <v>0</v>
      </c>
      <c r="J2156" s="1392">
        <f t="shared" si="204"/>
        <v>215.39999999999205</v>
      </c>
      <c r="K2156" s="1391">
        <f>(J2156*h01_MdeMgmt!$F$8)+1+$Q$126</f>
        <v>13.564999999999536</v>
      </c>
      <c r="L2156" s="1395">
        <f t="shared" si="205"/>
        <v>135.64999999999537</v>
      </c>
      <c r="M2156" s="1395">
        <f t="shared" si="206"/>
        <v>135</v>
      </c>
      <c r="N2156" s="1395">
        <f t="shared" si="207"/>
        <v>13.5</v>
      </c>
      <c r="O2156" t="str">
        <f t="shared" si="208"/>
        <v/>
      </c>
    </row>
    <row r="2157" spans="9:15" x14ac:dyDescent="0.55000000000000004">
      <c r="I2157" s="1394">
        <f t="shared" si="209"/>
        <v>0</v>
      </c>
      <c r="J2157" s="1392">
        <f t="shared" si="204"/>
        <v>215.49999999999204</v>
      </c>
      <c r="K2157" s="1391">
        <f>(J2157*h01_MdeMgmt!$F$8)+1+$Q$126</f>
        <v>13.570833333332869</v>
      </c>
      <c r="L2157" s="1395">
        <f t="shared" si="205"/>
        <v>135.70833333332868</v>
      </c>
      <c r="M2157" s="1395">
        <f t="shared" si="206"/>
        <v>135</v>
      </c>
      <c r="N2157" s="1395">
        <f t="shared" si="207"/>
        <v>13.5</v>
      </c>
      <c r="O2157" t="str">
        <f t="shared" si="208"/>
        <v/>
      </c>
    </row>
    <row r="2158" spans="9:15" x14ac:dyDescent="0.55000000000000004">
      <c r="I2158" s="1394">
        <f t="shared" si="209"/>
        <v>0</v>
      </c>
      <c r="J2158" s="1392">
        <f t="shared" si="204"/>
        <v>215.59999999999204</v>
      </c>
      <c r="K2158" s="1391">
        <f>(J2158*h01_MdeMgmt!$F$8)+1+$Q$126</f>
        <v>13.576666666666203</v>
      </c>
      <c r="L2158" s="1395">
        <f t="shared" si="205"/>
        <v>135.76666666666202</v>
      </c>
      <c r="M2158" s="1395">
        <f t="shared" si="206"/>
        <v>135</v>
      </c>
      <c r="N2158" s="1395">
        <f t="shared" si="207"/>
        <v>13.5</v>
      </c>
      <c r="O2158" t="str">
        <f t="shared" si="208"/>
        <v/>
      </c>
    </row>
    <row r="2159" spans="9:15" x14ac:dyDescent="0.55000000000000004">
      <c r="I2159" s="1394">
        <f t="shared" si="209"/>
        <v>0</v>
      </c>
      <c r="J2159" s="1392">
        <f t="shared" si="204"/>
        <v>215.69999999999203</v>
      </c>
      <c r="K2159" s="1391">
        <f>(J2159*h01_MdeMgmt!$F$8)+1+$Q$126</f>
        <v>13.582499999999536</v>
      </c>
      <c r="L2159" s="1395">
        <f t="shared" si="205"/>
        <v>135.82499999999536</v>
      </c>
      <c r="M2159" s="1395">
        <f t="shared" si="206"/>
        <v>135</v>
      </c>
      <c r="N2159" s="1395">
        <f t="shared" si="207"/>
        <v>13.5</v>
      </c>
      <c r="O2159" t="str">
        <f t="shared" si="208"/>
        <v/>
      </c>
    </row>
    <row r="2160" spans="9:15" x14ac:dyDescent="0.55000000000000004">
      <c r="I2160" s="1394">
        <f t="shared" si="209"/>
        <v>0</v>
      </c>
      <c r="J2160" s="1392">
        <f t="shared" si="204"/>
        <v>215.79999999999202</v>
      </c>
      <c r="K2160" s="1391">
        <f>(J2160*h01_MdeMgmt!$F$8)+1+$Q$126</f>
        <v>13.588333333332868</v>
      </c>
      <c r="L2160" s="1395">
        <f t="shared" si="205"/>
        <v>135.88333333332866</v>
      </c>
      <c r="M2160" s="1395">
        <f t="shared" si="206"/>
        <v>135</v>
      </c>
      <c r="N2160" s="1395">
        <f t="shared" si="207"/>
        <v>13.5</v>
      </c>
      <c r="O2160" t="str">
        <f t="shared" si="208"/>
        <v/>
      </c>
    </row>
    <row r="2161" spans="9:15" x14ac:dyDescent="0.55000000000000004">
      <c r="I2161" s="1394">
        <f t="shared" si="209"/>
        <v>0</v>
      </c>
      <c r="J2161" s="1392">
        <f t="shared" si="204"/>
        <v>215.89999999999202</v>
      </c>
      <c r="K2161" s="1391">
        <f>(J2161*h01_MdeMgmt!$F$8)+1+$Q$126</f>
        <v>13.594166666666201</v>
      </c>
      <c r="L2161" s="1395">
        <f t="shared" si="205"/>
        <v>135.941666666662</v>
      </c>
      <c r="M2161" s="1395">
        <f t="shared" si="206"/>
        <v>135</v>
      </c>
      <c r="N2161" s="1395">
        <f t="shared" si="207"/>
        <v>13.5</v>
      </c>
      <c r="O2161" t="str">
        <f t="shared" si="208"/>
        <v/>
      </c>
    </row>
    <row r="2162" spans="9:15" x14ac:dyDescent="0.55000000000000004">
      <c r="I2162" s="1394">
        <f t="shared" si="209"/>
        <v>0</v>
      </c>
      <c r="J2162" s="1392">
        <f t="shared" si="204"/>
        <v>215.99999999999201</v>
      </c>
      <c r="K2162" s="1391">
        <f>(J2162*h01_MdeMgmt!$F$8)+1+$Q$126</f>
        <v>13.599999999999534</v>
      </c>
      <c r="L2162" s="1395">
        <f t="shared" si="205"/>
        <v>135.99999999999534</v>
      </c>
      <c r="M2162" s="1395">
        <f t="shared" si="206"/>
        <v>135</v>
      </c>
      <c r="N2162" s="1395">
        <f t="shared" si="207"/>
        <v>13.5</v>
      </c>
      <c r="O2162" t="str">
        <f t="shared" si="208"/>
        <v/>
      </c>
    </row>
    <row r="2163" spans="9:15" x14ac:dyDescent="0.55000000000000004">
      <c r="I2163" s="1394">
        <f t="shared" si="209"/>
        <v>0</v>
      </c>
      <c r="J2163" s="1392">
        <f t="shared" si="204"/>
        <v>216.09999999999201</v>
      </c>
      <c r="K2163" s="1391">
        <f>(J2163*h01_MdeMgmt!$F$8)+1+$Q$126</f>
        <v>13.605833333332868</v>
      </c>
      <c r="L2163" s="1395">
        <f t="shared" si="205"/>
        <v>136.05833333332868</v>
      </c>
      <c r="M2163" s="1395">
        <f t="shared" si="206"/>
        <v>136</v>
      </c>
      <c r="N2163" s="1395">
        <f t="shared" si="207"/>
        <v>13.6</v>
      </c>
      <c r="O2163" t="str">
        <f t="shared" si="208"/>
        <v/>
      </c>
    </row>
    <row r="2164" spans="9:15" x14ac:dyDescent="0.55000000000000004">
      <c r="I2164" s="1394">
        <f t="shared" si="209"/>
        <v>0</v>
      </c>
      <c r="J2164" s="1392">
        <f t="shared" si="204"/>
        <v>216.199999999992</v>
      </c>
      <c r="K2164" s="1391">
        <f>(J2164*h01_MdeMgmt!$F$8)+1+$Q$126</f>
        <v>13.611666666666201</v>
      </c>
      <c r="L2164" s="1395">
        <f t="shared" si="205"/>
        <v>136.11666666666201</v>
      </c>
      <c r="M2164" s="1395">
        <f t="shared" si="206"/>
        <v>136</v>
      </c>
      <c r="N2164" s="1395">
        <f t="shared" si="207"/>
        <v>13.6</v>
      </c>
      <c r="O2164" t="str">
        <f t="shared" si="208"/>
        <v/>
      </c>
    </row>
    <row r="2165" spans="9:15" x14ac:dyDescent="0.55000000000000004">
      <c r="I2165" s="1394">
        <f t="shared" si="209"/>
        <v>0</v>
      </c>
      <c r="J2165" s="1392">
        <f t="shared" si="204"/>
        <v>216.299999999992</v>
      </c>
      <c r="K2165" s="1391">
        <f>(J2165*h01_MdeMgmt!$F$8)+1+$Q$126</f>
        <v>13.617499999999533</v>
      </c>
      <c r="L2165" s="1395">
        <f t="shared" si="205"/>
        <v>136.17499999999532</v>
      </c>
      <c r="M2165" s="1395">
        <f t="shared" si="206"/>
        <v>136</v>
      </c>
      <c r="N2165" s="1395">
        <f t="shared" si="207"/>
        <v>13.6</v>
      </c>
      <c r="O2165" t="str">
        <f t="shared" si="208"/>
        <v/>
      </c>
    </row>
    <row r="2166" spans="9:15" x14ac:dyDescent="0.55000000000000004">
      <c r="I2166" s="1394">
        <f t="shared" si="209"/>
        <v>0</v>
      </c>
      <c r="J2166" s="1392">
        <f t="shared" ref="J2166:J2229" si="210">J2165+$J$3</f>
        <v>216.39999999999199</v>
      </c>
      <c r="K2166" s="1391">
        <f>(J2166*h01_MdeMgmt!$F$8)+1+$Q$126</f>
        <v>13.623333333332866</v>
      </c>
      <c r="L2166" s="1395">
        <f t="shared" si="205"/>
        <v>136.23333333332866</v>
      </c>
      <c r="M2166" s="1395">
        <f t="shared" si="206"/>
        <v>136</v>
      </c>
      <c r="N2166" s="1395">
        <f t="shared" si="207"/>
        <v>13.6</v>
      </c>
      <c r="O2166" t="str">
        <f t="shared" si="208"/>
        <v/>
      </c>
    </row>
    <row r="2167" spans="9:15" x14ac:dyDescent="0.55000000000000004">
      <c r="I2167" s="1394">
        <f t="shared" si="209"/>
        <v>0</v>
      </c>
      <c r="J2167" s="1392">
        <f t="shared" si="210"/>
        <v>216.49999999999199</v>
      </c>
      <c r="K2167" s="1391">
        <f>(J2167*h01_MdeMgmt!$F$8)+1+$Q$126</f>
        <v>13.629166666666199</v>
      </c>
      <c r="L2167" s="1395">
        <f t="shared" si="205"/>
        <v>136.291666666662</v>
      </c>
      <c r="M2167" s="1395">
        <f t="shared" si="206"/>
        <v>136</v>
      </c>
      <c r="N2167" s="1395">
        <f t="shared" si="207"/>
        <v>13.6</v>
      </c>
      <c r="O2167" t="str">
        <f t="shared" si="208"/>
        <v/>
      </c>
    </row>
    <row r="2168" spans="9:15" x14ac:dyDescent="0.55000000000000004">
      <c r="I2168" s="1394">
        <f t="shared" si="209"/>
        <v>0</v>
      </c>
      <c r="J2168" s="1392">
        <f t="shared" si="210"/>
        <v>216.59999999999198</v>
      </c>
      <c r="K2168" s="1391">
        <f>(J2168*h01_MdeMgmt!$F$8)+1+$Q$126</f>
        <v>13.634999999999533</v>
      </c>
      <c r="L2168" s="1395">
        <f t="shared" si="205"/>
        <v>136.34999999999533</v>
      </c>
      <c r="M2168" s="1395">
        <f t="shared" si="206"/>
        <v>136</v>
      </c>
      <c r="N2168" s="1395">
        <f t="shared" si="207"/>
        <v>13.6</v>
      </c>
      <c r="O2168" t="str">
        <f t="shared" si="208"/>
        <v/>
      </c>
    </row>
    <row r="2169" spans="9:15" x14ac:dyDescent="0.55000000000000004">
      <c r="I2169" s="1394">
        <f t="shared" si="209"/>
        <v>0</v>
      </c>
      <c r="J2169" s="1392">
        <f t="shared" si="210"/>
        <v>216.69999999999197</v>
      </c>
      <c r="K2169" s="1391">
        <f>(J2169*h01_MdeMgmt!$F$8)+1+$Q$126</f>
        <v>13.640833333332866</v>
      </c>
      <c r="L2169" s="1395">
        <f t="shared" si="205"/>
        <v>136.40833333332867</v>
      </c>
      <c r="M2169" s="1395">
        <f t="shared" si="206"/>
        <v>136</v>
      </c>
      <c r="N2169" s="1395">
        <f t="shared" si="207"/>
        <v>13.6</v>
      </c>
      <c r="O2169" t="str">
        <f t="shared" si="208"/>
        <v/>
      </c>
    </row>
    <row r="2170" spans="9:15" x14ac:dyDescent="0.55000000000000004">
      <c r="I2170" s="1394">
        <f t="shared" si="209"/>
        <v>0</v>
      </c>
      <c r="J2170" s="1392">
        <f t="shared" si="210"/>
        <v>216.79999999999197</v>
      </c>
      <c r="K2170" s="1391">
        <f>(J2170*h01_MdeMgmt!$F$8)+1+$Q$126</f>
        <v>13.646666666666198</v>
      </c>
      <c r="L2170" s="1395">
        <f t="shared" si="205"/>
        <v>136.46666666666198</v>
      </c>
      <c r="M2170" s="1395">
        <f t="shared" si="206"/>
        <v>136</v>
      </c>
      <c r="N2170" s="1395">
        <f t="shared" si="207"/>
        <v>13.6</v>
      </c>
      <c r="O2170" t="str">
        <f t="shared" si="208"/>
        <v/>
      </c>
    </row>
    <row r="2171" spans="9:15" x14ac:dyDescent="0.55000000000000004">
      <c r="I2171" s="1394">
        <f t="shared" si="209"/>
        <v>0</v>
      </c>
      <c r="J2171" s="1392">
        <f t="shared" si="210"/>
        <v>216.89999999999196</v>
      </c>
      <c r="K2171" s="1391">
        <f>(J2171*h01_MdeMgmt!$F$8)+1+$Q$126</f>
        <v>13.652499999999531</v>
      </c>
      <c r="L2171" s="1395">
        <f t="shared" si="205"/>
        <v>136.52499999999532</v>
      </c>
      <c r="M2171" s="1395">
        <f t="shared" si="206"/>
        <v>136</v>
      </c>
      <c r="N2171" s="1395">
        <f t="shared" si="207"/>
        <v>13.6</v>
      </c>
      <c r="O2171" t="str">
        <f t="shared" si="208"/>
        <v/>
      </c>
    </row>
    <row r="2172" spans="9:15" x14ac:dyDescent="0.55000000000000004">
      <c r="I2172" s="1394">
        <f t="shared" si="209"/>
        <v>0</v>
      </c>
      <c r="J2172" s="1392">
        <f t="shared" si="210"/>
        <v>216.99999999999196</v>
      </c>
      <c r="K2172" s="1391">
        <f>(J2172*h01_MdeMgmt!$F$8)+1+$Q$126</f>
        <v>13.658333333332864</v>
      </c>
      <c r="L2172" s="1395">
        <f t="shared" si="205"/>
        <v>136.58333333332865</v>
      </c>
      <c r="M2172" s="1395">
        <f t="shared" si="206"/>
        <v>136</v>
      </c>
      <c r="N2172" s="1395">
        <f t="shared" si="207"/>
        <v>13.6</v>
      </c>
      <c r="O2172" t="str">
        <f t="shared" si="208"/>
        <v/>
      </c>
    </row>
    <row r="2173" spans="9:15" x14ac:dyDescent="0.55000000000000004">
      <c r="I2173" s="1394">
        <f t="shared" si="209"/>
        <v>0</v>
      </c>
      <c r="J2173" s="1392">
        <f t="shared" si="210"/>
        <v>217.09999999999195</v>
      </c>
      <c r="K2173" s="1391">
        <f>(J2173*h01_MdeMgmt!$F$8)+1+$Q$126</f>
        <v>13.664166666666198</v>
      </c>
      <c r="L2173" s="1395">
        <f t="shared" si="205"/>
        <v>136.64166666666199</v>
      </c>
      <c r="M2173" s="1395">
        <f t="shared" si="206"/>
        <v>136</v>
      </c>
      <c r="N2173" s="1395">
        <f t="shared" si="207"/>
        <v>13.6</v>
      </c>
      <c r="O2173" t="str">
        <f t="shared" si="208"/>
        <v/>
      </c>
    </row>
    <row r="2174" spans="9:15" x14ac:dyDescent="0.55000000000000004">
      <c r="I2174" s="1394">
        <f t="shared" si="209"/>
        <v>0</v>
      </c>
      <c r="J2174" s="1392">
        <f t="shared" si="210"/>
        <v>217.19999999999195</v>
      </c>
      <c r="K2174" s="1391">
        <f>(J2174*h01_MdeMgmt!$F$8)+1+$Q$126</f>
        <v>13.669999999999531</v>
      </c>
      <c r="L2174" s="1395">
        <f t="shared" si="205"/>
        <v>136.6999999999953</v>
      </c>
      <c r="M2174" s="1395">
        <f t="shared" si="206"/>
        <v>136</v>
      </c>
      <c r="N2174" s="1395">
        <f t="shared" si="207"/>
        <v>13.6</v>
      </c>
      <c r="O2174" t="str">
        <f t="shared" si="208"/>
        <v/>
      </c>
    </row>
    <row r="2175" spans="9:15" x14ac:dyDescent="0.55000000000000004">
      <c r="I2175" s="1394">
        <f t="shared" si="209"/>
        <v>0</v>
      </c>
      <c r="J2175" s="1392">
        <f t="shared" si="210"/>
        <v>217.29999999999194</v>
      </c>
      <c r="K2175" s="1391">
        <f>(J2175*h01_MdeMgmt!$F$8)+1+$Q$126</f>
        <v>13.675833333332863</v>
      </c>
      <c r="L2175" s="1395">
        <f t="shared" si="205"/>
        <v>136.75833333332864</v>
      </c>
      <c r="M2175" s="1395">
        <f t="shared" si="206"/>
        <v>136</v>
      </c>
      <c r="N2175" s="1395">
        <f t="shared" si="207"/>
        <v>13.6</v>
      </c>
      <c r="O2175" t="str">
        <f t="shared" si="208"/>
        <v/>
      </c>
    </row>
    <row r="2176" spans="9:15" x14ac:dyDescent="0.55000000000000004">
      <c r="I2176" s="1394">
        <f t="shared" si="209"/>
        <v>0</v>
      </c>
      <c r="J2176" s="1392">
        <f t="shared" si="210"/>
        <v>217.39999999999193</v>
      </c>
      <c r="K2176" s="1391">
        <f>(J2176*h01_MdeMgmt!$F$8)+1+$Q$126</f>
        <v>13.681666666666196</v>
      </c>
      <c r="L2176" s="1395">
        <f t="shared" si="205"/>
        <v>136.81666666666194</v>
      </c>
      <c r="M2176" s="1395">
        <f t="shared" si="206"/>
        <v>136</v>
      </c>
      <c r="N2176" s="1395">
        <f t="shared" si="207"/>
        <v>13.6</v>
      </c>
      <c r="O2176" t="str">
        <f t="shared" si="208"/>
        <v/>
      </c>
    </row>
    <row r="2177" spans="9:15" x14ac:dyDescent="0.55000000000000004">
      <c r="I2177" s="1394">
        <f t="shared" si="209"/>
        <v>0</v>
      </c>
      <c r="J2177" s="1392">
        <f t="shared" si="210"/>
        <v>217.49999999999193</v>
      </c>
      <c r="K2177" s="1391">
        <f>(J2177*h01_MdeMgmt!$F$8)+1+$Q$126</f>
        <v>13.687499999999529</v>
      </c>
      <c r="L2177" s="1395">
        <f t="shared" si="205"/>
        <v>136.87499999999528</v>
      </c>
      <c r="M2177" s="1395">
        <f t="shared" si="206"/>
        <v>136</v>
      </c>
      <c r="N2177" s="1395">
        <f t="shared" si="207"/>
        <v>13.6</v>
      </c>
      <c r="O2177" t="str">
        <f t="shared" si="208"/>
        <v/>
      </c>
    </row>
    <row r="2178" spans="9:15" x14ac:dyDescent="0.55000000000000004">
      <c r="I2178" s="1394">
        <f t="shared" si="209"/>
        <v>0</v>
      </c>
      <c r="J2178" s="1392">
        <f t="shared" si="210"/>
        <v>217.59999999999192</v>
      </c>
      <c r="K2178" s="1391">
        <f>(J2178*h01_MdeMgmt!$F$8)+1+$Q$126</f>
        <v>13.693333333332863</v>
      </c>
      <c r="L2178" s="1395">
        <f t="shared" si="205"/>
        <v>136.93333333332862</v>
      </c>
      <c r="M2178" s="1395">
        <f t="shared" si="206"/>
        <v>136</v>
      </c>
      <c r="N2178" s="1395">
        <f t="shared" si="207"/>
        <v>13.6</v>
      </c>
      <c r="O2178" t="str">
        <f t="shared" si="208"/>
        <v/>
      </c>
    </row>
    <row r="2179" spans="9:15" x14ac:dyDescent="0.55000000000000004">
      <c r="I2179" s="1394">
        <f t="shared" si="209"/>
        <v>0</v>
      </c>
      <c r="J2179" s="1392">
        <f t="shared" si="210"/>
        <v>217.69999999999192</v>
      </c>
      <c r="K2179" s="1391">
        <f>(J2179*h01_MdeMgmt!$F$8)+1+$Q$126</f>
        <v>13.699166666666196</v>
      </c>
      <c r="L2179" s="1395">
        <f t="shared" ref="L2179:L2242" si="211">K2179*10</f>
        <v>136.99166666666196</v>
      </c>
      <c r="M2179" s="1395">
        <f t="shared" ref="M2179:M2242" si="212">INT(L2179)</f>
        <v>136</v>
      </c>
      <c r="N2179" s="1395">
        <f t="shared" ref="N2179:N2242" si="213">M2179/10</f>
        <v>13.6</v>
      </c>
      <c r="O2179" t="str">
        <f t="shared" ref="O2179:O2242" si="214">IF(INT(N2179)=N2179,N2179,"")</f>
        <v/>
      </c>
    </row>
    <row r="2180" spans="9:15" x14ac:dyDescent="0.55000000000000004">
      <c r="I2180" s="1394">
        <f t="shared" ref="I2180:I2243" si="215">INT(H2180)</f>
        <v>0</v>
      </c>
      <c r="J2180" s="1392">
        <f t="shared" si="210"/>
        <v>217.79999999999191</v>
      </c>
      <c r="K2180" s="1391">
        <f>(J2180*h01_MdeMgmt!$F$8)+1+$Q$126</f>
        <v>13.704999999999528</v>
      </c>
      <c r="L2180" s="1395">
        <f t="shared" si="211"/>
        <v>137.04999999999526</v>
      </c>
      <c r="M2180" s="1395">
        <f t="shared" si="212"/>
        <v>137</v>
      </c>
      <c r="N2180" s="1395">
        <f t="shared" si="213"/>
        <v>13.7</v>
      </c>
      <c r="O2180" t="str">
        <f t="shared" si="214"/>
        <v/>
      </c>
    </row>
    <row r="2181" spans="9:15" x14ac:dyDescent="0.55000000000000004">
      <c r="I2181" s="1394">
        <f t="shared" si="215"/>
        <v>0</v>
      </c>
      <c r="J2181" s="1392">
        <f t="shared" si="210"/>
        <v>217.89999999999191</v>
      </c>
      <c r="K2181" s="1391">
        <f>(J2181*h01_MdeMgmt!$F$8)+1+$Q$126</f>
        <v>13.710833333332861</v>
      </c>
      <c r="L2181" s="1395">
        <f t="shared" si="211"/>
        <v>137.1083333333286</v>
      </c>
      <c r="M2181" s="1395">
        <f t="shared" si="212"/>
        <v>137</v>
      </c>
      <c r="N2181" s="1395">
        <f t="shared" si="213"/>
        <v>13.7</v>
      </c>
      <c r="O2181" t="str">
        <f t="shared" si="214"/>
        <v/>
      </c>
    </row>
    <row r="2182" spans="9:15" x14ac:dyDescent="0.55000000000000004">
      <c r="I2182" s="1394">
        <f t="shared" si="215"/>
        <v>0</v>
      </c>
      <c r="J2182" s="1392">
        <f t="shared" si="210"/>
        <v>217.9999999999919</v>
      </c>
      <c r="K2182" s="1391">
        <f>(J2182*h01_MdeMgmt!$F$8)+1+$Q$126</f>
        <v>13.716666666666194</v>
      </c>
      <c r="L2182" s="1395">
        <f t="shared" si="211"/>
        <v>137.16666666666194</v>
      </c>
      <c r="M2182" s="1395">
        <f t="shared" si="212"/>
        <v>137</v>
      </c>
      <c r="N2182" s="1395">
        <f t="shared" si="213"/>
        <v>13.7</v>
      </c>
      <c r="O2182" t="str">
        <f t="shared" si="214"/>
        <v/>
      </c>
    </row>
    <row r="2183" spans="9:15" x14ac:dyDescent="0.55000000000000004">
      <c r="I2183" s="1394">
        <f t="shared" si="215"/>
        <v>0</v>
      </c>
      <c r="J2183" s="1392">
        <f t="shared" si="210"/>
        <v>218.09999999999189</v>
      </c>
      <c r="K2183" s="1391">
        <f>(J2183*h01_MdeMgmt!$F$8)+1+$Q$126</f>
        <v>13.722499999999528</v>
      </c>
      <c r="L2183" s="1395">
        <f t="shared" si="211"/>
        <v>137.22499999999528</v>
      </c>
      <c r="M2183" s="1395">
        <f t="shared" si="212"/>
        <v>137</v>
      </c>
      <c r="N2183" s="1395">
        <f t="shared" si="213"/>
        <v>13.7</v>
      </c>
      <c r="O2183" t="str">
        <f t="shared" si="214"/>
        <v/>
      </c>
    </row>
    <row r="2184" spans="9:15" x14ac:dyDescent="0.55000000000000004">
      <c r="I2184" s="1394">
        <f t="shared" si="215"/>
        <v>0</v>
      </c>
      <c r="J2184" s="1392">
        <f t="shared" si="210"/>
        <v>218.19999999999189</v>
      </c>
      <c r="K2184" s="1391">
        <f>(J2184*h01_MdeMgmt!$F$8)+1+$Q$126</f>
        <v>13.728333333332861</v>
      </c>
      <c r="L2184" s="1395">
        <f t="shared" si="211"/>
        <v>137.28333333332861</v>
      </c>
      <c r="M2184" s="1395">
        <f t="shared" si="212"/>
        <v>137</v>
      </c>
      <c r="N2184" s="1395">
        <f t="shared" si="213"/>
        <v>13.7</v>
      </c>
      <c r="O2184" t="str">
        <f t="shared" si="214"/>
        <v/>
      </c>
    </row>
    <row r="2185" spans="9:15" x14ac:dyDescent="0.55000000000000004">
      <c r="I2185" s="1394">
        <f t="shared" si="215"/>
        <v>0</v>
      </c>
      <c r="J2185" s="1392">
        <f t="shared" si="210"/>
        <v>218.29999999999188</v>
      </c>
      <c r="K2185" s="1391">
        <f>(J2185*h01_MdeMgmt!$F$8)+1+$Q$126</f>
        <v>13.734166666666193</v>
      </c>
      <c r="L2185" s="1395">
        <f t="shared" si="211"/>
        <v>137.34166666666192</v>
      </c>
      <c r="M2185" s="1395">
        <f t="shared" si="212"/>
        <v>137</v>
      </c>
      <c r="N2185" s="1395">
        <f t="shared" si="213"/>
        <v>13.7</v>
      </c>
      <c r="O2185" t="str">
        <f t="shared" si="214"/>
        <v/>
      </c>
    </row>
    <row r="2186" spans="9:15" x14ac:dyDescent="0.55000000000000004">
      <c r="I2186" s="1394">
        <f t="shared" si="215"/>
        <v>0</v>
      </c>
      <c r="J2186" s="1392">
        <f t="shared" si="210"/>
        <v>218.39999999999188</v>
      </c>
      <c r="K2186" s="1391">
        <f>(J2186*h01_MdeMgmt!$F$8)+1+$Q$126</f>
        <v>13.739999999999526</v>
      </c>
      <c r="L2186" s="1395">
        <f t="shared" si="211"/>
        <v>137.39999999999526</v>
      </c>
      <c r="M2186" s="1395">
        <f t="shared" si="212"/>
        <v>137</v>
      </c>
      <c r="N2186" s="1395">
        <f t="shared" si="213"/>
        <v>13.7</v>
      </c>
      <c r="O2186" t="str">
        <f t="shared" si="214"/>
        <v/>
      </c>
    </row>
    <row r="2187" spans="9:15" x14ac:dyDescent="0.55000000000000004">
      <c r="I2187" s="1394">
        <f t="shared" si="215"/>
        <v>0</v>
      </c>
      <c r="J2187" s="1392">
        <f t="shared" si="210"/>
        <v>218.49999999999187</v>
      </c>
      <c r="K2187" s="1391">
        <f>(J2187*h01_MdeMgmt!$F$8)+1+$Q$126</f>
        <v>13.745833333332859</v>
      </c>
      <c r="L2187" s="1395">
        <f t="shared" si="211"/>
        <v>137.4583333333286</v>
      </c>
      <c r="M2187" s="1395">
        <f t="shared" si="212"/>
        <v>137</v>
      </c>
      <c r="N2187" s="1395">
        <f t="shared" si="213"/>
        <v>13.7</v>
      </c>
      <c r="O2187" t="str">
        <f t="shared" si="214"/>
        <v/>
      </c>
    </row>
    <row r="2188" spans="9:15" x14ac:dyDescent="0.55000000000000004">
      <c r="I2188" s="1394">
        <f t="shared" si="215"/>
        <v>0</v>
      </c>
      <c r="J2188" s="1392">
        <f t="shared" si="210"/>
        <v>218.59999999999187</v>
      </c>
      <c r="K2188" s="1391">
        <f>(J2188*h01_MdeMgmt!$F$8)+1+$Q$126</f>
        <v>13.751666666666193</v>
      </c>
      <c r="L2188" s="1395">
        <f t="shared" si="211"/>
        <v>137.51666666666193</v>
      </c>
      <c r="M2188" s="1395">
        <f t="shared" si="212"/>
        <v>137</v>
      </c>
      <c r="N2188" s="1395">
        <f t="shared" si="213"/>
        <v>13.7</v>
      </c>
      <c r="O2188" t="str">
        <f t="shared" si="214"/>
        <v/>
      </c>
    </row>
    <row r="2189" spans="9:15" x14ac:dyDescent="0.55000000000000004">
      <c r="I2189" s="1394">
        <f t="shared" si="215"/>
        <v>0</v>
      </c>
      <c r="J2189" s="1392">
        <f t="shared" si="210"/>
        <v>218.69999999999186</v>
      </c>
      <c r="K2189" s="1391">
        <f>(J2189*h01_MdeMgmt!$F$8)+1+$Q$126</f>
        <v>13.757499999999526</v>
      </c>
      <c r="L2189" s="1395">
        <f t="shared" si="211"/>
        <v>137.57499999999527</v>
      </c>
      <c r="M2189" s="1395">
        <f t="shared" si="212"/>
        <v>137</v>
      </c>
      <c r="N2189" s="1395">
        <f t="shared" si="213"/>
        <v>13.7</v>
      </c>
      <c r="O2189" t="str">
        <f t="shared" si="214"/>
        <v/>
      </c>
    </row>
    <row r="2190" spans="9:15" x14ac:dyDescent="0.55000000000000004">
      <c r="I2190" s="1394">
        <f t="shared" si="215"/>
        <v>0</v>
      </c>
      <c r="J2190" s="1392">
        <f t="shared" si="210"/>
        <v>218.79999999999185</v>
      </c>
      <c r="K2190" s="1391">
        <f>(J2190*h01_MdeMgmt!$F$8)+1+$Q$126</f>
        <v>13.763333333332858</v>
      </c>
      <c r="L2190" s="1395">
        <f t="shared" si="211"/>
        <v>137.63333333332858</v>
      </c>
      <c r="M2190" s="1395">
        <f t="shared" si="212"/>
        <v>137</v>
      </c>
      <c r="N2190" s="1395">
        <f t="shared" si="213"/>
        <v>13.7</v>
      </c>
      <c r="O2190" t="str">
        <f t="shared" si="214"/>
        <v/>
      </c>
    </row>
    <row r="2191" spans="9:15" x14ac:dyDescent="0.55000000000000004">
      <c r="I2191" s="1394">
        <f t="shared" si="215"/>
        <v>0</v>
      </c>
      <c r="J2191" s="1392">
        <f t="shared" si="210"/>
        <v>218.89999999999185</v>
      </c>
      <c r="K2191" s="1391">
        <f>(J2191*h01_MdeMgmt!$F$8)+1+$Q$126</f>
        <v>13.769166666666191</v>
      </c>
      <c r="L2191" s="1395">
        <f t="shared" si="211"/>
        <v>137.69166666666192</v>
      </c>
      <c r="M2191" s="1395">
        <f t="shared" si="212"/>
        <v>137</v>
      </c>
      <c r="N2191" s="1395">
        <f t="shared" si="213"/>
        <v>13.7</v>
      </c>
      <c r="O2191" t="str">
        <f t="shared" si="214"/>
        <v/>
      </c>
    </row>
    <row r="2192" spans="9:15" x14ac:dyDescent="0.55000000000000004">
      <c r="I2192" s="1394">
        <f t="shared" si="215"/>
        <v>0</v>
      </c>
      <c r="J2192" s="1392">
        <f t="shared" si="210"/>
        <v>218.99999999999184</v>
      </c>
      <c r="K2192" s="1391">
        <f>(J2192*h01_MdeMgmt!$F$8)+1+$Q$126</f>
        <v>13.774999999999524</v>
      </c>
      <c r="L2192" s="1395">
        <f t="shared" si="211"/>
        <v>137.74999999999525</v>
      </c>
      <c r="M2192" s="1395">
        <f t="shared" si="212"/>
        <v>137</v>
      </c>
      <c r="N2192" s="1395">
        <f t="shared" si="213"/>
        <v>13.7</v>
      </c>
      <c r="O2192" t="str">
        <f t="shared" si="214"/>
        <v/>
      </c>
    </row>
    <row r="2193" spans="9:15" x14ac:dyDescent="0.55000000000000004">
      <c r="I2193" s="1394">
        <f t="shared" si="215"/>
        <v>0</v>
      </c>
      <c r="J2193" s="1392">
        <f t="shared" si="210"/>
        <v>219.09999999999184</v>
      </c>
      <c r="K2193" s="1391">
        <f>(J2193*h01_MdeMgmt!$F$8)+1+$Q$126</f>
        <v>13.780833333332858</v>
      </c>
      <c r="L2193" s="1395">
        <f t="shared" si="211"/>
        <v>137.80833333332856</v>
      </c>
      <c r="M2193" s="1395">
        <f t="shared" si="212"/>
        <v>137</v>
      </c>
      <c r="N2193" s="1395">
        <f t="shared" si="213"/>
        <v>13.7</v>
      </c>
      <c r="O2193" t="str">
        <f t="shared" si="214"/>
        <v/>
      </c>
    </row>
    <row r="2194" spans="9:15" x14ac:dyDescent="0.55000000000000004">
      <c r="I2194" s="1394">
        <f t="shared" si="215"/>
        <v>0</v>
      </c>
      <c r="J2194" s="1392">
        <f t="shared" si="210"/>
        <v>219.19999999999183</v>
      </c>
      <c r="K2194" s="1391">
        <f>(J2194*h01_MdeMgmt!$F$8)+1+$Q$126</f>
        <v>13.786666666666191</v>
      </c>
      <c r="L2194" s="1395">
        <f t="shared" si="211"/>
        <v>137.8666666666619</v>
      </c>
      <c r="M2194" s="1395">
        <f t="shared" si="212"/>
        <v>137</v>
      </c>
      <c r="N2194" s="1395">
        <f t="shared" si="213"/>
        <v>13.7</v>
      </c>
      <c r="O2194" t="str">
        <f t="shared" si="214"/>
        <v/>
      </c>
    </row>
    <row r="2195" spans="9:15" x14ac:dyDescent="0.55000000000000004">
      <c r="I2195" s="1394">
        <f t="shared" si="215"/>
        <v>0</v>
      </c>
      <c r="J2195" s="1392">
        <f t="shared" si="210"/>
        <v>219.29999999999183</v>
      </c>
      <c r="K2195" s="1391">
        <f>(J2195*h01_MdeMgmt!$F$8)+1+$Q$126</f>
        <v>13.792499999999523</v>
      </c>
      <c r="L2195" s="1395">
        <f t="shared" si="211"/>
        <v>137.92499999999524</v>
      </c>
      <c r="M2195" s="1395">
        <f t="shared" si="212"/>
        <v>137</v>
      </c>
      <c r="N2195" s="1395">
        <f t="shared" si="213"/>
        <v>13.7</v>
      </c>
      <c r="O2195" t="str">
        <f t="shared" si="214"/>
        <v/>
      </c>
    </row>
    <row r="2196" spans="9:15" x14ac:dyDescent="0.55000000000000004">
      <c r="I2196" s="1394">
        <f t="shared" si="215"/>
        <v>0</v>
      </c>
      <c r="J2196" s="1392">
        <f t="shared" si="210"/>
        <v>219.39999999999182</v>
      </c>
      <c r="K2196" s="1391">
        <f>(J2196*h01_MdeMgmt!$F$8)+1+$Q$126</f>
        <v>13.798333333332856</v>
      </c>
      <c r="L2196" s="1395">
        <f t="shared" si="211"/>
        <v>137.98333333332857</v>
      </c>
      <c r="M2196" s="1395">
        <f t="shared" si="212"/>
        <v>137</v>
      </c>
      <c r="N2196" s="1395">
        <f t="shared" si="213"/>
        <v>13.7</v>
      </c>
      <c r="O2196" t="str">
        <f t="shared" si="214"/>
        <v/>
      </c>
    </row>
    <row r="2197" spans="9:15" x14ac:dyDescent="0.55000000000000004">
      <c r="I2197" s="1394">
        <f t="shared" si="215"/>
        <v>0</v>
      </c>
      <c r="J2197" s="1392">
        <f t="shared" si="210"/>
        <v>219.49999999999181</v>
      </c>
      <c r="K2197" s="1391">
        <f>(J2197*h01_MdeMgmt!$F$8)+1+$Q$126</f>
        <v>13.804166666666189</v>
      </c>
      <c r="L2197" s="1395">
        <f t="shared" si="211"/>
        <v>138.04166666666188</v>
      </c>
      <c r="M2197" s="1395">
        <f t="shared" si="212"/>
        <v>138</v>
      </c>
      <c r="N2197" s="1395">
        <f t="shared" si="213"/>
        <v>13.8</v>
      </c>
      <c r="O2197" t="str">
        <f t="shared" si="214"/>
        <v/>
      </c>
    </row>
    <row r="2198" spans="9:15" x14ac:dyDescent="0.55000000000000004">
      <c r="I2198" s="1394">
        <f t="shared" si="215"/>
        <v>0</v>
      </c>
      <c r="J2198" s="1392">
        <f t="shared" si="210"/>
        <v>219.59999999999181</v>
      </c>
      <c r="K2198" s="1391">
        <f>(J2198*h01_MdeMgmt!$F$8)+1+$Q$126</f>
        <v>13.809999999999523</v>
      </c>
      <c r="L2198" s="1395">
        <f t="shared" si="211"/>
        <v>138.09999999999522</v>
      </c>
      <c r="M2198" s="1395">
        <f t="shared" si="212"/>
        <v>138</v>
      </c>
      <c r="N2198" s="1395">
        <f t="shared" si="213"/>
        <v>13.8</v>
      </c>
      <c r="O2198" t="str">
        <f t="shared" si="214"/>
        <v/>
      </c>
    </row>
    <row r="2199" spans="9:15" x14ac:dyDescent="0.55000000000000004">
      <c r="I2199" s="1394">
        <f t="shared" si="215"/>
        <v>0</v>
      </c>
      <c r="J2199" s="1392">
        <f t="shared" si="210"/>
        <v>219.6999999999918</v>
      </c>
      <c r="K2199" s="1391">
        <f>(J2199*h01_MdeMgmt!$F$8)+1+$Q$126</f>
        <v>13.815833333332856</v>
      </c>
      <c r="L2199" s="1395">
        <f t="shared" si="211"/>
        <v>138.15833333332856</v>
      </c>
      <c r="M2199" s="1395">
        <f t="shared" si="212"/>
        <v>138</v>
      </c>
      <c r="N2199" s="1395">
        <f t="shared" si="213"/>
        <v>13.8</v>
      </c>
      <c r="O2199" t="str">
        <f t="shared" si="214"/>
        <v/>
      </c>
    </row>
    <row r="2200" spans="9:15" x14ac:dyDescent="0.55000000000000004">
      <c r="I2200" s="1394">
        <f t="shared" si="215"/>
        <v>0</v>
      </c>
      <c r="J2200" s="1392">
        <f t="shared" si="210"/>
        <v>219.7999999999918</v>
      </c>
      <c r="K2200" s="1391">
        <f>(J2200*h01_MdeMgmt!$F$8)+1+$Q$126</f>
        <v>13.821666666666188</v>
      </c>
      <c r="L2200" s="1395">
        <f t="shared" si="211"/>
        <v>138.21666666666187</v>
      </c>
      <c r="M2200" s="1395">
        <f t="shared" si="212"/>
        <v>138</v>
      </c>
      <c r="N2200" s="1395">
        <f t="shared" si="213"/>
        <v>13.8</v>
      </c>
      <c r="O2200" t="str">
        <f t="shared" si="214"/>
        <v/>
      </c>
    </row>
    <row r="2201" spans="9:15" x14ac:dyDescent="0.55000000000000004">
      <c r="I2201" s="1394">
        <f t="shared" si="215"/>
        <v>0</v>
      </c>
      <c r="J2201" s="1392">
        <f t="shared" si="210"/>
        <v>219.89999999999179</v>
      </c>
      <c r="K2201" s="1391">
        <f>(J2201*h01_MdeMgmt!$F$8)+1+$Q$126</f>
        <v>13.827499999999521</v>
      </c>
      <c r="L2201" s="1395">
        <f t="shared" si="211"/>
        <v>138.2749999999952</v>
      </c>
      <c r="M2201" s="1395">
        <f t="shared" si="212"/>
        <v>138</v>
      </c>
      <c r="N2201" s="1395">
        <f t="shared" si="213"/>
        <v>13.8</v>
      </c>
      <c r="O2201" t="str">
        <f t="shared" si="214"/>
        <v/>
      </c>
    </row>
    <row r="2202" spans="9:15" x14ac:dyDescent="0.55000000000000004">
      <c r="I2202" s="1394">
        <f t="shared" si="215"/>
        <v>0</v>
      </c>
      <c r="J2202" s="1392">
        <f t="shared" si="210"/>
        <v>219.99999999999179</v>
      </c>
      <c r="K2202" s="1391">
        <f>(J2202*h01_MdeMgmt!$F$8)+1+$Q$126</f>
        <v>13.833333333332854</v>
      </c>
      <c r="L2202" s="1395">
        <f t="shared" si="211"/>
        <v>138.33333333332854</v>
      </c>
      <c r="M2202" s="1395">
        <f t="shared" si="212"/>
        <v>138</v>
      </c>
      <c r="N2202" s="1395">
        <f t="shared" si="213"/>
        <v>13.8</v>
      </c>
      <c r="O2202" t="str">
        <f t="shared" si="214"/>
        <v/>
      </c>
    </row>
    <row r="2203" spans="9:15" x14ac:dyDescent="0.55000000000000004">
      <c r="I2203" s="1394">
        <f t="shared" si="215"/>
        <v>0</v>
      </c>
      <c r="J2203" s="1392">
        <f t="shared" si="210"/>
        <v>220.09999999999178</v>
      </c>
      <c r="K2203" s="1391">
        <f>(J2203*h01_MdeMgmt!$F$8)+1+$Q$126</f>
        <v>13.839166666666188</v>
      </c>
      <c r="L2203" s="1395">
        <f t="shared" si="211"/>
        <v>138.39166666666188</v>
      </c>
      <c r="M2203" s="1395">
        <f t="shared" si="212"/>
        <v>138</v>
      </c>
      <c r="N2203" s="1395">
        <f t="shared" si="213"/>
        <v>13.8</v>
      </c>
      <c r="O2203" t="str">
        <f t="shared" si="214"/>
        <v/>
      </c>
    </row>
    <row r="2204" spans="9:15" x14ac:dyDescent="0.55000000000000004">
      <c r="I2204" s="1394">
        <f t="shared" si="215"/>
        <v>0</v>
      </c>
      <c r="J2204" s="1392">
        <f t="shared" si="210"/>
        <v>220.19999999999177</v>
      </c>
      <c r="K2204" s="1391">
        <f>(J2204*h01_MdeMgmt!$F$8)+1+$Q$126</f>
        <v>13.844999999999521</v>
      </c>
      <c r="L2204" s="1395">
        <f t="shared" si="211"/>
        <v>138.44999999999521</v>
      </c>
      <c r="M2204" s="1395">
        <f t="shared" si="212"/>
        <v>138</v>
      </c>
      <c r="N2204" s="1395">
        <f t="shared" si="213"/>
        <v>13.8</v>
      </c>
      <c r="O2204" t="str">
        <f t="shared" si="214"/>
        <v/>
      </c>
    </row>
    <row r="2205" spans="9:15" x14ac:dyDescent="0.55000000000000004">
      <c r="I2205" s="1394">
        <f t="shared" si="215"/>
        <v>0</v>
      </c>
      <c r="J2205" s="1392">
        <f t="shared" si="210"/>
        <v>220.29999999999177</v>
      </c>
      <c r="K2205" s="1391">
        <f>(J2205*h01_MdeMgmt!$F$8)+1+$Q$126</f>
        <v>13.850833333332853</v>
      </c>
      <c r="L2205" s="1395">
        <f t="shared" si="211"/>
        <v>138.50833333332852</v>
      </c>
      <c r="M2205" s="1395">
        <f t="shared" si="212"/>
        <v>138</v>
      </c>
      <c r="N2205" s="1395">
        <f t="shared" si="213"/>
        <v>13.8</v>
      </c>
      <c r="O2205" t="str">
        <f t="shared" si="214"/>
        <v/>
      </c>
    </row>
    <row r="2206" spans="9:15" x14ac:dyDescent="0.55000000000000004">
      <c r="I2206" s="1394">
        <f t="shared" si="215"/>
        <v>0</v>
      </c>
      <c r="J2206" s="1392">
        <f t="shared" si="210"/>
        <v>220.39999999999176</v>
      </c>
      <c r="K2206" s="1391">
        <f>(J2206*h01_MdeMgmt!$F$8)+1+$Q$126</f>
        <v>13.856666666666186</v>
      </c>
      <c r="L2206" s="1395">
        <f t="shared" si="211"/>
        <v>138.56666666666186</v>
      </c>
      <c r="M2206" s="1395">
        <f t="shared" si="212"/>
        <v>138</v>
      </c>
      <c r="N2206" s="1395">
        <f t="shared" si="213"/>
        <v>13.8</v>
      </c>
      <c r="O2206" t="str">
        <f t="shared" si="214"/>
        <v/>
      </c>
    </row>
    <row r="2207" spans="9:15" x14ac:dyDescent="0.55000000000000004">
      <c r="I2207" s="1394">
        <f t="shared" si="215"/>
        <v>0</v>
      </c>
      <c r="J2207" s="1392">
        <f t="shared" si="210"/>
        <v>220.49999999999176</v>
      </c>
      <c r="K2207" s="1391">
        <f>(J2207*h01_MdeMgmt!$F$8)+1+$Q$126</f>
        <v>13.862499999999519</v>
      </c>
      <c r="L2207" s="1395">
        <f t="shared" si="211"/>
        <v>138.6249999999952</v>
      </c>
      <c r="M2207" s="1395">
        <f t="shared" si="212"/>
        <v>138</v>
      </c>
      <c r="N2207" s="1395">
        <f t="shared" si="213"/>
        <v>13.8</v>
      </c>
      <c r="O2207" t="str">
        <f t="shared" si="214"/>
        <v/>
      </c>
    </row>
    <row r="2208" spans="9:15" x14ac:dyDescent="0.55000000000000004">
      <c r="I2208" s="1394">
        <f t="shared" si="215"/>
        <v>0</v>
      </c>
      <c r="J2208" s="1392">
        <f t="shared" si="210"/>
        <v>220.59999999999175</v>
      </c>
      <c r="K2208" s="1391">
        <f>(J2208*h01_MdeMgmt!$F$8)+1+$Q$126</f>
        <v>13.868333333332853</v>
      </c>
      <c r="L2208" s="1395">
        <f t="shared" si="211"/>
        <v>138.68333333332853</v>
      </c>
      <c r="M2208" s="1395">
        <f t="shared" si="212"/>
        <v>138</v>
      </c>
      <c r="N2208" s="1395">
        <f t="shared" si="213"/>
        <v>13.8</v>
      </c>
      <c r="O2208" t="str">
        <f t="shared" si="214"/>
        <v/>
      </c>
    </row>
    <row r="2209" spans="9:15" x14ac:dyDescent="0.55000000000000004">
      <c r="I2209" s="1394">
        <f t="shared" si="215"/>
        <v>0</v>
      </c>
      <c r="J2209" s="1392">
        <f t="shared" si="210"/>
        <v>220.69999999999175</v>
      </c>
      <c r="K2209" s="1391">
        <f>(J2209*h01_MdeMgmt!$F$8)+1+$Q$126</f>
        <v>13.874166666666186</v>
      </c>
      <c r="L2209" s="1395">
        <f t="shared" si="211"/>
        <v>138.74166666666187</v>
      </c>
      <c r="M2209" s="1395">
        <f t="shared" si="212"/>
        <v>138</v>
      </c>
      <c r="N2209" s="1395">
        <f t="shared" si="213"/>
        <v>13.8</v>
      </c>
      <c r="O2209" t="str">
        <f t="shared" si="214"/>
        <v/>
      </c>
    </row>
    <row r="2210" spans="9:15" x14ac:dyDescent="0.55000000000000004">
      <c r="I2210" s="1394">
        <f t="shared" si="215"/>
        <v>0</v>
      </c>
      <c r="J2210" s="1392">
        <f t="shared" si="210"/>
        <v>220.79999999999174</v>
      </c>
      <c r="K2210" s="1391">
        <f>(J2210*h01_MdeMgmt!$F$8)+1+$Q$126</f>
        <v>13.879999999999518</v>
      </c>
      <c r="L2210" s="1395">
        <f t="shared" si="211"/>
        <v>138.79999999999518</v>
      </c>
      <c r="M2210" s="1395">
        <f t="shared" si="212"/>
        <v>138</v>
      </c>
      <c r="N2210" s="1395">
        <f t="shared" si="213"/>
        <v>13.8</v>
      </c>
      <c r="O2210" t="str">
        <f t="shared" si="214"/>
        <v/>
      </c>
    </row>
    <row r="2211" spans="9:15" x14ac:dyDescent="0.55000000000000004">
      <c r="I2211" s="1394">
        <f t="shared" si="215"/>
        <v>0</v>
      </c>
      <c r="J2211" s="1392">
        <f t="shared" si="210"/>
        <v>220.89999999999173</v>
      </c>
      <c r="K2211" s="1391">
        <f>(J2211*h01_MdeMgmt!$F$8)+1+$Q$126</f>
        <v>13.885833333332851</v>
      </c>
      <c r="L2211" s="1395">
        <f t="shared" si="211"/>
        <v>138.85833333332852</v>
      </c>
      <c r="M2211" s="1395">
        <f t="shared" si="212"/>
        <v>138</v>
      </c>
      <c r="N2211" s="1395">
        <f t="shared" si="213"/>
        <v>13.8</v>
      </c>
      <c r="O2211" t="str">
        <f t="shared" si="214"/>
        <v/>
      </c>
    </row>
    <row r="2212" spans="9:15" x14ac:dyDescent="0.55000000000000004">
      <c r="I2212" s="1394">
        <f t="shared" si="215"/>
        <v>0</v>
      </c>
      <c r="J2212" s="1392">
        <f t="shared" si="210"/>
        <v>220.99999999999173</v>
      </c>
      <c r="K2212" s="1391">
        <f>(J2212*h01_MdeMgmt!$F$8)+1+$Q$126</f>
        <v>13.891666666666184</v>
      </c>
      <c r="L2212" s="1395">
        <f t="shared" si="211"/>
        <v>138.91666666666185</v>
      </c>
      <c r="M2212" s="1395">
        <f t="shared" si="212"/>
        <v>138</v>
      </c>
      <c r="N2212" s="1395">
        <f t="shared" si="213"/>
        <v>13.8</v>
      </c>
      <c r="O2212" t="str">
        <f t="shared" si="214"/>
        <v/>
      </c>
    </row>
    <row r="2213" spans="9:15" x14ac:dyDescent="0.55000000000000004">
      <c r="I2213" s="1394">
        <f t="shared" si="215"/>
        <v>0</v>
      </c>
      <c r="J2213" s="1392">
        <f t="shared" si="210"/>
        <v>221.09999999999172</v>
      </c>
      <c r="K2213" s="1391">
        <f>(J2213*h01_MdeMgmt!$F$8)+1+$Q$126</f>
        <v>13.897499999999518</v>
      </c>
      <c r="L2213" s="1395">
        <f t="shared" si="211"/>
        <v>138.97499999999519</v>
      </c>
      <c r="M2213" s="1395">
        <f t="shared" si="212"/>
        <v>138</v>
      </c>
      <c r="N2213" s="1395">
        <f t="shared" si="213"/>
        <v>13.8</v>
      </c>
      <c r="O2213" t="str">
        <f t="shared" si="214"/>
        <v/>
      </c>
    </row>
    <row r="2214" spans="9:15" x14ac:dyDescent="0.55000000000000004">
      <c r="I2214" s="1394">
        <f t="shared" si="215"/>
        <v>0</v>
      </c>
      <c r="J2214" s="1392">
        <f t="shared" si="210"/>
        <v>221.19999999999172</v>
      </c>
      <c r="K2214" s="1391">
        <f>(J2214*h01_MdeMgmt!$F$8)+1+$Q$126</f>
        <v>13.903333333332851</v>
      </c>
      <c r="L2214" s="1395">
        <f t="shared" si="211"/>
        <v>139.0333333333285</v>
      </c>
      <c r="M2214" s="1395">
        <f t="shared" si="212"/>
        <v>139</v>
      </c>
      <c r="N2214" s="1395">
        <f t="shared" si="213"/>
        <v>13.9</v>
      </c>
      <c r="O2214" t="str">
        <f t="shared" si="214"/>
        <v/>
      </c>
    </row>
    <row r="2215" spans="9:15" x14ac:dyDescent="0.55000000000000004">
      <c r="I2215" s="1394">
        <f t="shared" si="215"/>
        <v>0</v>
      </c>
      <c r="J2215" s="1392">
        <f t="shared" si="210"/>
        <v>221.29999999999171</v>
      </c>
      <c r="K2215" s="1391">
        <f>(J2215*h01_MdeMgmt!$F$8)+1+$Q$126</f>
        <v>13.909166666666183</v>
      </c>
      <c r="L2215" s="1395">
        <f t="shared" si="211"/>
        <v>139.09166666666184</v>
      </c>
      <c r="M2215" s="1395">
        <f t="shared" si="212"/>
        <v>139</v>
      </c>
      <c r="N2215" s="1395">
        <f t="shared" si="213"/>
        <v>13.9</v>
      </c>
      <c r="O2215" t="str">
        <f t="shared" si="214"/>
        <v/>
      </c>
    </row>
    <row r="2216" spans="9:15" x14ac:dyDescent="0.55000000000000004">
      <c r="I2216" s="1394">
        <f t="shared" si="215"/>
        <v>0</v>
      </c>
      <c r="J2216" s="1392">
        <f t="shared" si="210"/>
        <v>221.39999999999171</v>
      </c>
      <c r="K2216" s="1391">
        <f>(J2216*h01_MdeMgmt!$F$8)+1+$Q$126</f>
        <v>13.914999999999516</v>
      </c>
      <c r="L2216" s="1395">
        <f t="shared" si="211"/>
        <v>139.14999999999515</v>
      </c>
      <c r="M2216" s="1395">
        <f t="shared" si="212"/>
        <v>139</v>
      </c>
      <c r="N2216" s="1395">
        <f t="shared" si="213"/>
        <v>13.9</v>
      </c>
      <c r="O2216" t="str">
        <f t="shared" si="214"/>
        <v/>
      </c>
    </row>
    <row r="2217" spans="9:15" x14ac:dyDescent="0.55000000000000004">
      <c r="I2217" s="1394">
        <f t="shared" si="215"/>
        <v>0</v>
      </c>
      <c r="J2217" s="1392">
        <f t="shared" si="210"/>
        <v>221.4999999999917</v>
      </c>
      <c r="K2217" s="1391">
        <f>(J2217*h01_MdeMgmt!$F$8)+1+$Q$126</f>
        <v>13.920833333332849</v>
      </c>
      <c r="L2217" s="1395">
        <f t="shared" si="211"/>
        <v>139.20833333332848</v>
      </c>
      <c r="M2217" s="1395">
        <f t="shared" si="212"/>
        <v>139</v>
      </c>
      <c r="N2217" s="1395">
        <f t="shared" si="213"/>
        <v>13.9</v>
      </c>
      <c r="O2217" t="str">
        <f t="shared" si="214"/>
        <v/>
      </c>
    </row>
    <row r="2218" spans="9:15" x14ac:dyDescent="0.55000000000000004">
      <c r="I2218" s="1394">
        <f t="shared" si="215"/>
        <v>0</v>
      </c>
      <c r="J2218" s="1392">
        <f t="shared" si="210"/>
        <v>221.5999999999917</v>
      </c>
      <c r="K2218" s="1391">
        <f>(J2218*h01_MdeMgmt!$F$8)+1+$Q$126</f>
        <v>13.926666666666183</v>
      </c>
      <c r="L2218" s="1395">
        <f t="shared" si="211"/>
        <v>139.26666666666182</v>
      </c>
      <c r="M2218" s="1395">
        <f t="shared" si="212"/>
        <v>139</v>
      </c>
      <c r="N2218" s="1395">
        <f t="shared" si="213"/>
        <v>13.9</v>
      </c>
      <c r="O2218" t="str">
        <f t="shared" si="214"/>
        <v/>
      </c>
    </row>
    <row r="2219" spans="9:15" x14ac:dyDescent="0.55000000000000004">
      <c r="I2219" s="1394">
        <f t="shared" si="215"/>
        <v>0</v>
      </c>
      <c r="J2219" s="1392">
        <f t="shared" si="210"/>
        <v>221.69999999999169</v>
      </c>
      <c r="K2219" s="1391">
        <f>(J2219*h01_MdeMgmt!$F$8)+1+$Q$126</f>
        <v>13.932499999999516</v>
      </c>
      <c r="L2219" s="1395">
        <f t="shared" si="211"/>
        <v>139.32499999999516</v>
      </c>
      <c r="M2219" s="1395">
        <f t="shared" si="212"/>
        <v>139</v>
      </c>
      <c r="N2219" s="1395">
        <f t="shared" si="213"/>
        <v>13.9</v>
      </c>
      <c r="O2219" t="str">
        <f t="shared" si="214"/>
        <v/>
      </c>
    </row>
    <row r="2220" spans="9:15" x14ac:dyDescent="0.55000000000000004">
      <c r="I2220" s="1394">
        <f t="shared" si="215"/>
        <v>0</v>
      </c>
      <c r="J2220" s="1392">
        <f t="shared" si="210"/>
        <v>221.79999999999168</v>
      </c>
      <c r="K2220" s="1391">
        <f>(J2220*h01_MdeMgmt!$F$8)+1+$Q$126</f>
        <v>13.938333333332848</v>
      </c>
      <c r="L2220" s="1395">
        <f t="shared" si="211"/>
        <v>139.38333333332847</v>
      </c>
      <c r="M2220" s="1395">
        <f t="shared" si="212"/>
        <v>139</v>
      </c>
      <c r="N2220" s="1395">
        <f t="shared" si="213"/>
        <v>13.9</v>
      </c>
      <c r="O2220" t="str">
        <f t="shared" si="214"/>
        <v/>
      </c>
    </row>
    <row r="2221" spans="9:15" x14ac:dyDescent="0.55000000000000004">
      <c r="I2221" s="1394">
        <f t="shared" si="215"/>
        <v>0</v>
      </c>
      <c r="J2221" s="1392">
        <f t="shared" si="210"/>
        <v>221.89999999999168</v>
      </c>
      <c r="K2221" s="1391">
        <f>(J2221*h01_MdeMgmt!$F$8)+1+$Q$126</f>
        <v>13.944166666666181</v>
      </c>
      <c r="L2221" s="1395">
        <f t="shared" si="211"/>
        <v>139.4416666666618</v>
      </c>
      <c r="M2221" s="1395">
        <f t="shared" si="212"/>
        <v>139</v>
      </c>
      <c r="N2221" s="1395">
        <f t="shared" si="213"/>
        <v>13.9</v>
      </c>
      <c r="O2221" t="str">
        <f t="shared" si="214"/>
        <v/>
      </c>
    </row>
    <row r="2222" spans="9:15" x14ac:dyDescent="0.55000000000000004">
      <c r="I2222" s="1394">
        <f t="shared" si="215"/>
        <v>0</v>
      </c>
      <c r="J2222" s="1392">
        <f t="shared" si="210"/>
        <v>221.99999999999167</v>
      </c>
      <c r="K2222" s="1391">
        <f>(J2222*h01_MdeMgmt!$F$8)+1+$Q$126</f>
        <v>13.949999999999514</v>
      </c>
      <c r="L2222" s="1395">
        <f t="shared" si="211"/>
        <v>139.49999999999514</v>
      </c>
      <c r="M2222" s="1395">
        <f t="shared" si="212"/>
        <v>139</v>
      </c>
      <c r="N2222" s="1395">
        <f t="shared" si="213"/>
        <v>13.9</v>
      </c>
      <c r="O2222" t="str">
        <f t="shared" si="214"/>
        <v/>
      </c>
    </row>
    <row r="2223" spans="9:15" x14ac:dyDescent="0.55000000000000004">
      <c r="I2223" s="1394">
        <f t="shared" si="215"/>
        <v>0</v>
      </c>
      <c r="J2223" s="1392">
        <f t="shared" si="210"/>
        <v>222.09999999999167</v>
      </c>
      <c r="K2223" s="1391">
        <f>(J2223*h01_MdeMgmt!$F$8)+1+$Q$126</f>
        <v>13.955833333332848</v>
      </c>
      <c r="L2223" s="1395">
        <f t="shared" si="211"/>
        <v>139.55833333332848</v>
      </c>
      <c r="M2223" s="1395">
        <f t="shared" si="212"/>
        <v>139</v>
      </c>
      <c r="N2223" s="1395">
        <f t="shared" si="213"/>
        <v>13.9</v>
      </c>
      <c r="O2223" t="str">
        <f t="shared" si="214"/>
        <v/>
      </c>
    </row>
    <row r="2224" spans="9:15" x14ac:dyDescent="0.55000000000000004">
      <c r="I2224" s="1394">
        <f t="shared" si="215"/>
        <v>0</v>
      </c>
      <c r="J2224" s="1392">
        <f t="shared" si="210"/>
        <v>222.19999999999166</v>
      </c>
      <c r="K2224" s="1391">
        <f>(J2224*h01_MdeMgmt!$F$8)+1+$Q$126</f>
        <v>13.961666666666181</v>
      </c>
      <c r="L2224" s="1395">
        <f t="shared" si="211"/>
        <v>139.61666666666181</v>
      </c>
      <c r="M2224" s="1395">
        <f t="shared" si="212"/>
        <v>139</v>
      </c>
      <c r="N2224" s="1395">
        <f t="shared" si="213"/>
        <v>13.9</v>
      </c>
      <c r="O2224" t="str">
        <f t="shared" si="214"/>
        <v/>
      </c>
    </row>
    <row r="2225" spans="9:15" x14ac:dyDescent="0.55000000000000004">
      <c r="I2225" s="1394">
        <f t="shared" si="215"/>
        <v>0</v>
      </c>
      <c r="J2225" s="1392">
        <f t="shared" si="210"/>
        <v>222.29999999999166</v>
      </c>
      <c r="K2225" s="1391">
        <f>(J2225*h01_MdeMgmt!$F$8)+1+$Q$126</f>
        <v>13.967499999999513</v>
      </c>
      <c r="L2225" s="1395">
        <f t="shared" si="211"/>
        <v>139.67499999999512</v>
      </c>
      <c r="M2225" s="1395">
        <f t="shared" si="212"/>
        <v>139</v>
      </c>
      <c r="N2225" s="1395">
        <f t="shared" si="213"/>
        <v>13.9</v>
      </c>
      <c r="O2225" t="str">
        <f t="shared" si="214"/>
        <v/>
      </c>
    </row>
    <row r="2226" spans="9:15" x14ac:dyDescent="0.55000000000000004">
      <c r="I2226" s="1394">
        <f t="shared" si="215"/>
        <v>0</v>
      </c>
      <c r="J2226" s="1392">
        <f t="shared" si="210"/>
        <v>222.39999999999165</v>
      </c>
      <c r="K2226" s="1391">
        <f>(J2226*h01_MdeMgmt!$F$8)+1+$Q$126</f>
        <v>13.973333333332846</v>
      </c>
      <c r="L2226" s="1395">
        <f t="shared" si="211"/>
        <v>139.73333333332846</v>
      </c>
      <c r="M2226" s="1395">
        <f t="shared" si="212"/>
        <v>139</v>
      </c>
      <c r="N2226" s="1395">
        <f t="shared" si="213"/>
        <v>13.9</v>
      </c>
      <c r="O2226" t="str">
        <f t="shared" si="214"/>
        <v/>
      </c>
    </row>
    <row r="2227" spans="9:15" x14ac:dyDescent="0.55000000000000004">
      <c r="I2227" s="1394">
        <f t="shared" si="215"/>
        <v>0</v>
      </c>
      <c r="J2227" s="1392">
        <f t="shared" si="210"/>
        <v>222.49999999999164</v>
      </c>
      <c r="K2227" s="1391">
        <f>(J2227*h01_MdeMgmt!$F$8)+1+$Q$126</f>
        <v>13.979166666666179</v>
      </c>
      <c r="L2227" s="1395">
        <f t="shared" si="211"/>
        <v>139.7916666666618</v>
      </c>
      <c r="M2227" s="1395">
        <f t="shared" si="212"/>
        <v>139</v>
      </c>
      <c r="N2227" s="1395">
        <f t="shared" si="213"/>
        <v>13.9</v>
      </c>
      <c r="O2227" t="str">
        <f t="shared" si="214"/>
        <v/>
      </c>
    </row>
    <row r="2228" spans="9:15" x14ac:dyDescent="0.55000000000000004">
      <c r="I2228" s="1394">
        <f t="shared" si="215"/>
        <v>0</v>
      </c>
      <c r="J2228" s="1392">
        <f t="shared" si="210"/>
        <v>222.59999999999164</v>
      </c>
      <c r="K2228" s="1391">
        <f>(J2228*h01_MdeMgmt!$F$8)+1+$Q$126</f>
        <v>13.984999999999513</v>
      </c>
      <c r="L2228" s="1395">
        <f t="shared" si="211"/>
        <v>139.84999999999513</v>
      </c>
      <c r="M2228" s="1395">
        <f t="shared" si="212"/>
        <v>139</v>
      </c>
      <c r="N2228" s="1395">
        <f t="shared" si="213"/>
        <v>13.9</v>
      </c>
      <c r="O2228" t="str">
        <f t="shared" si="214"/>
        <v/>
      </c>
    </row>
    <row r="2229" spans="9:15" x14ac:dyDescent="0.55000000000000004">
      <c r="I2229" s="1394">
        <f t="shared" si="215"/>
        <v>0</v>
      </c>
      <c r="J2229" s="1392">
        <f t="shared" si="210"/>
        <v>222.69999999999163</v>
      </c>
      <c r="K2229" s="1391">
        <f>(J2229*h01_MdeMgmt!$F$8)+1+$Q$126</f>
        <v>13.990833333332846</v>
      </c>
      <c r="L2229" s="1395">
        <f t="shared" si="211"/>
        <v>139.90833333332847</v>
      </c>
      <c r="M2229" s="1395">
        <f t="shared" si="212"/>
        <v>139</v>
      </c>
      <c r="N2229" s="1395">
        <f t="shared" si="213"/>
        <v>13.9</v>
      </c>
      <c r="O2229" t="str">
        <f t="shared" si="214"/>
        <v/>
      </c>
    </row>
    <row r="2230" spans="9:15" x14ac:dyDescent="0.55000000000000004">
      <c r="I2230" s="1394">
        <f t="shared" si="215"/>
        <v>0</v>
      </c>
      <c r="J2230" s="1392">
        <f t="shared" ref="J2230:J2293" si="216">J2229+$J$3</f>
        <v>222.79999999999163</v>
      </c>
      <c r="K2230" s="1391">
        <f>(J2230*h01_MdeMgmt!$F$8)+1+$Q$126</f>
        <v>13.996666666666178</v>
      </c>
      <c r="L2230" s="1395">
        <f t="shared" si="211"/>
        <v>139.96666666666178</v>
      </c>
      <c r="M2230" s="1395">
        <f t="shared" si="212"/>
        <v>139</v>
      </c>
      <c r="N2230" s="1395">
        <f t="shared" si="213"/>
        <v>13.9</v>
      </c>
      <c r="O2230" t="str">
        <f t="shared" si="214"/>
        <v/>
      </c>
    </row>
    <row r="2231" spans="9:15" x14ac:dyDescent="0.55000000000000004">
      <c r="I2231" s="1394">
        <f t="shared" si="215"/>
        <v>0</v>
      </c>
      <c r="J2231" s="1392">
        <f t="shared" si="216"/>
        <v>222.89999999999162</v>
      </c>
      <c r="K2231" s="1391">
        <f>(J2231*h01_MdeMgmt!$F$8)+1+$Q$126</f>
        <v>14.002499999999511</v>
      </c>
      <c r="L2231" s="1395">
        <f t="shared" si="211"/>
        <v>140.02499999999512</v>
      </c>
      <c r="M2231" s="1395">
        <f t="shared" si="212"/>
        <v>140</v>
      </c>
      <c r="N2231" s="1395">
        <f t="shared" si="213"/>
        <v>14</v>
      </c>
      <c r="O2231">
        <f t="shared" si="214"/>
        <v>14</v>
      </c>
    </row>
    <row r="2232" spans="9:15" x14ac:dyDescent="0.55000000000000004">
      <c r="I2232" s="1394">
        <f t="shared" si="215"/>
        <v>0</v>
      </c>
      <c r="J2232" s="1392">
        <f t="shared" si="216"/>
        <v>222.99999999999162</v>
      </c>
      <c r="K2232" s="1391">
        <f>(J2232*h01_MdeMgmt!$F$8)+1+$Q$126</f>
        <v>14.008333333332844</v>
      </c>
      <c r="L2232" s="1395">
        <f t="shared" si="211"/>
        <v>140.08333333332845</v>
      </c>
      <c r="M2232" s="1395">
        <f t="shared" si="212"/>
        <v>140</v>
      </c>
      <c r="N2232" s="1395">
        <f t="shared" si="213"/>
        <v>14</v>
      </c>
      <c r="O2232">
        <f t="shared" si="214"/>
        <v>14</v>
      </c>
    </row>
    <row r="2233" spans="9:15" x14ac:dyDescent="0.55000000000000004">
      <c r="I2233" s="1394">
        <f t="shared" si="215"/>
        <v>0</v>
      </c>
      <c r="J2233" s="1392">
        <f t="shared" si="216"/>
        <v>223.09999999999161</v>
      </c>
      <c r="K2233" s="1391">
        <f>(J2233*h01_MdeMgmt!$F$8)+1+$Q$126</f>
        <v>14.014166666666178</v>
      </c>
      <c r="L2233" s="1395">
        <f t="shared" si="211"/>
        <v>140.14166666666176</v>
      </c>
      <c r="M2233" s="1395">
        <f t="shared" si="212"/>
        <v>140</v>
      </c>
      <c r="N2233" s="1395">
        <f t="shared" si="213"/>
        <v>14</v>
      </c>
      <c r="O2233">
        <f t="shared" si="214"/>
        <v>14</v>
      </c>
    </row>
    <row r="2234" spans="9:15" x14ac:dyDescent="0.55000000000000004">
      <c r="I2234" s="1394">
        <f t="shared" si="215"/>
        <v>0</v>
      </c>
      <c r="J2234" s="1392">
        <f t="shared" si="216"/>
        <v>223.1999999999916</v>
      </c>
      <c r="K2234" s="1391">
        <f>(J2234*h01_MdeMgmt!$F$8)+1+$Q$126</f>
        <v>14.019999999999511</v>
      </c>
      <c r="L2234" s="1395">
        <f t="shared" si="211"/>
        <v>140.1999999999951</v>
      </c>
      <c r="M2234" s="1395">
        <f t="shared" si="212"/>
        <v>140</v>
      </c>
      <c r="N2234" s="1395">
        <f t="shared" si="213"/>
        <v>14</v>
      </c>
      <c r="O2234">
        <f t="shared" si="214"/>
        <v>14</v>
      </c>
    </row>
    <row r="2235" spans="9:15" x14ac:dyDescent="0.55000000000000004">
      <c r="I2235" s="1394">
        <f t="shared" si="215"/>
        <v>0</v>
      </c>
      <c r="J2235" s="1392">
        <f t="shared" si="216"/>
        <v>223.2999999999916</v>
      </c>
      <c r="K2235" s="1391">
        <f>(J2235*h01_MdeMgmt!$F$8)+1+$Q$126</f>
        <v>14.025833333332843</v>
      </c>
      <c r="L2235" s="1395">
        <f t="shared" si="211"/>
        <v>140.25833333332844</v>
      </c>
      <c r="M2235" s="1395">
        <f t="shared" si="212"/>
        <v>140</v>
      </c>
      <c r="N2235" s="1395">
        <f t="shared" si="213"/>
        <v>14</v>
      </c>
      <c r="O2235">
        <f t="shared" si="214"/>
        <v>14</v>
      </c>
    </row>
    <row r="2236" spans="9:15" x14ac:dyDescent="0.55000000000000004">
      <c r="I2236" s="1394">
        <f t="shared" si="215"/>
        <v>0</v>
      </c>
      <c r="J2236" s="1392">
        <f t="shared" si="216"/>
        <v>223.39999999999159</v>
      </c>
      <c r="K2236" s="1391">
        <f>(J2236*h01_MdeMgmt!$F$8)+1+$Q$126</f>
        <v>14.031666666666176</v>
      </c>
      <c r="L2236" s="1395">
        <f t="shared" si="211"/>
        <v>140.31666666666177</v>
      </c>
      <c r="M2236" s="1395">
        <f t="shared" si="212"/>
        <v>140</v>
      </c>
      <c r="N2236" s="1395">
        <f t="shared" si="213"/>
        <v>14</v>
      </c>
      <c r="O2236">
        <f t="shared" si="214"/>
        <v>14</v>
      </c>
    </row>
    <row r="2237" spans="9:15" x14ac:dyDescent="0.55000000000000004">
      <c r="I2237" s="1394">
        <f t="shared" si="215"/>
        <v>0</v>
      </c>
      <c r="J2237" s="1392">
        <f t="shared" si="216"/>
        <v>223.49999999999159</v>
      </c>
      <c r="K2237" s="1391">
        <f>(J2237*h01_MdeMgmt!$F$8)+1+$Q$126</f>
        <v>14.037499999999509</v>
      </c>
      <c r="L2237" s="1395">
        <f t="shared" si="211"/>
        <v>140.37499999999508</v>
      </c>
      <c r="M2237" s="1395">
        <f t="shared" si="212"/>
        <v>140</v>
      </c>
      <c r="N2237" s="1395">
        <f t="shared" si="213"/>
        <v>14</v>
      </c>
      <c r="O2237">
        <f t="shared" si="214"/>
        <v>14</v>
      </c>
    </row>
    <row r="2238" spans="9:15" x14ac:dyDescent="0.55000000000000004">
      <c r="I2238" s="1394">
        <f t="shared" si="215"/>
        <v>0</v>
      </c>
      <c r="J2238" s="1392">
        <f t="shared" si="216"/>
        <v>223.59999999999158</v>
      </c>
      <c r="K2238" s="1391">
        <f>(J2238*h01_MdeMgmt!$F$8)+1+$Q$126</f>
        <v>14.043333333332843</v>
      </c>
      <c r="L2238" s="1395">
        <f t="shared" si="211"/>
        <v>140.43333333332842</v>
      </c>
      <c r="M2238" s="1395">
        <f t="shared" si="212"/>
        <v>140</v>
      </c>
      <c r="N2238" s="1395">
        <f t="shared" si="213"/>
        <v>14</v>
      </c>
      <c r="O2238">
        <f t="shared" si="214"/>
        <v>14</v>
      </c>
    </row>
    <row r="2239" spans="9:15" x14ac:dyDescent="0.55000000000000004">
      <c r="I2239" s="1394">
        <f t="shared" si="215"/>
        <v>0</v>
      </c>
      <c r="J2239" s="1392">
        <f t="shared" si="216"/>
        <v>223.69999999999158</v>
      </c>
      <c r="K2239" s="1391">
        <f>(J2239*h01_MdeMgmt!$F$8)+1+$Q$126</f>
        <v>14.049166666666176</v>
      </c>
      <c r="L2239" s="1395">
        <f t="shared" si="211"/>
        <v>140.49166666666176</v>
      </c>
      <c r="M2239" s="1395">
        <f t="shared" si="212"/>
        <v>140</v>
      </c>
      <c r="N2239" s="1395">
        <f t="shared" si="213"/>
        <v>14</v>
      </c>
      <c r="O2239">
        <f t="shared" si="214"/>
        <v>14</v>
      </c>
    </row>
    <row r="2240" spans="9:15" x14ac:dyDescent="0.55000000000000004">
      <c r="I2240" s="1394">
        <f t="shared" si="215"/>
        <v>0</v>
      </c>
      <c r="J2240" s="1392">
        <f t="shared" si="216"/>
        <v>223.79999999999157</v>
      </c>
      <c r="K2240" s="1391">
        <f>(J2240*h01_MdeMgmt!$F$8)+1+$Q$126</f>
        <v>14.054999999999508</v>
      </c>
      <c r="L2240" s="1395">
        <f t="shared" si="211"/>
        <v>140.54999999999507</v>
      </c>
      <c r="M2240" s="1395">
        <f t="shared" si="212"/>
        <v>140</v>
      </c>
      <c r="N2240" s="1395">
        <f t="shared" si="213"/>
        <v>14</v>
      </c>
      <c r="O2240">
        <f t="shared" si="214"/>
        <v>14</v>
      </c>
    </row>
    <row r="2241" spans="9:15" x14ac:dyDescent="0.55000000000000004">
      <c r="I2241" s="1394">
        <f t="shared" si="215"/>
        <v>0</v>
      </c>
      <c r="J2241" s="1392">
        <f t="shared" si="216"/>
        <v>223.89999999999156</v>
      </c>
      <c r="K2241" s="1391">
        <f>(J2241*h01_MdeMgmt!$F$8)+1+$Q$126</f>
        <v>14.060833333332841</v>
      </c>
      <c r="L2241" s="1395">
        <f t="shared" si="211"/>
        <v>140.6083333333284</v>
      </c>
      <c r="M2241" s="1395">
        <f t="shared" si="212"/>
        <v>140</v>
      </c>
      <c r="N2241" s="1395">
        <f t="shared" si="213"/>
        <v>14</v>
      </c>
      <c r="O2241">
        <f t="shared" si="214"/>
        <v>14</v>
      </c>
    </row>
    <row r="2242" spans="9:15" x14ac:dyDescent="0.55000000000000004">
      <c r="I2242" s="1394">
        <f t="shared" si="215"/>
        <v>0</v>
      </c>
      <c r="J2242" s="1392">
        <f t="shared" si="216"/>
        <v>223.99999999999156</v>
      </c>
      <c r="K2242" s="1391">
        <f>(J2242*h01_MdeMgmt!$F$8)+1+$Q$126</f>
        <v>14.066666666666174</v>
      </c>
      <c r="L2242" s="1395">
        <f t="shared" si="211"/>
        <v>140.66666666666174</v>
      </c>
      <c r="M2242" s="1395">
        <f t="shared" si="212"/>
        <v>140</v>
      </c>
      <c r="N2242" s="1395">
        <f t="shared" si="213"/>
        <v>14</v>
      </c>
      <c r="O2242">
        <f t="shared" si="214"/>
        <v>14</v>
      </c>
    </row>
    <row r="2243" spans="9:15" x14ac:dyDescent="0.55000000000000004">
      <c r="I2243" s="1394">
        <f t="shared" si="215"/>
        <v>0</v>
      </c>
      <c r="J2243" s="1392">
        <f t="shared" si="216"/>
        <v>224.09999999999155</v>
      </c>
      <c r="K2243" s="1391">
        <f>(J2243*h01_MdeMgmt!$F$8)+1+$Q$126</f>
        <v>14.072499999999508</v>
      </c>
      <c r="L2243" s="1395">
        <f t="shared" ref="L2243:L2306" si="217">K2243*10</f>
        <v>140.72499999999508</v>
      </c>
      <c r="M2243" s="1395">
        <f t="shared" ref="M2243:M2306" si="218">INT(L2243)</f>
        <v>140</v>
      </c>
      <c r="N2243" s="1395">
        <f t="shared" ref="N2243:N2306" si="219">M2243/10</f>
        <v>14</v>
      </c>
      <c r="O2243">
        <f t="shared" ref="O2243:O2306" si="220">IF(INT(N2243)=N2243,N2243,"")</f>
        <v>14</v>
      </c>
    </row>
    <row r="2244" spans="9:15" x14ac:dyDescent="0.55000000000000004">
      <c r="I2244" s="1394">
        <f t="shared" ref="I2244:I2307" si="221">INT(H2244)</f>
        <v>0</v>
      </c>
      <c r="J2244" s="1392">
        <f t="shared" si="216"/>
        <v>224.19999999999155</v>
      </c>
      <c r="K2244" s="1391">
        <f>(J2244*h01_MdeMgmt!$F$8)+1+$Q$126</f>
        <v>14.078333333332841</v>
      </c>
      <c r="L2244" s="1395">
        <f t="shared" si="217"/>
        <v>140.78333333332841</v>
      </c>
      <c r="M2244" s="1395">
        <f t="shared" si="218"/>
        <v>140</v>
      </c>
      <c r="N2244" s="1395">
        <f t="shared" si="219"/>
        <v>14</v>
      </c>
      <c r="O2244">
        <f t="shared" si="220"/>
        <v>14</v>
      </c>
    </row>
    <row r="2245" spans="9:15" x14ac:dyDescent="0.55000000000000004">
      <c r="I2245" s="1394">
        <f t="shared" si="221"/>
        <v>0</v>
      </c>
      <c r="J2245" s="1392">
        <f t="shared" si="216"/>
        <v>224.29999999999154</v>
      </c>
      <c r="K2245" s="1391">
        <f>(J2245*h01_MdeMgmt!$F$8)+1+$Q$126</f>
        <v>14.084166666666173</v>
      </c>
      <c r="L2245" s="1395">
        <f t="shared" si="217"/>
        <v>140.84166666666172</v>
      </c>
      <c r="M2245" s="1395">
        <f t="shared" si="218"/>
        <v>140</v>
      </c>
      <c r="N2245" s="1395">
        <f t="shared" si="219"/>
        <v>14</v>
      </c>
      <c r="O2245">
        <f t="shared" si="220"/>
        <v>14</v>
      </c>
    </row>
    <row r="2246" spans="9:15" x14ac:dyDescent="0.55000000000000004">
      <c r="I2246" s="1394">
        <f t="shared" si="221"/>
        <v>0</v>
      </c>
      <c r="J2246" s="1392">
        <f t="shared" si="216"/>
        <v>224.39999999999154</v>
      </c>
      <c r="K2246" s="1391">
        <f>(J2246*h01_MdeMgmt!$F$8)+1+$Q$126</f>
        <v>14.089999999999506</v>
      </c>
      <c r="L2246" s="1395">
        <f t="shared" si="217"/>
        <v>140.89999999999506</v>
      </c>
      <c r="M2246" s="1395">
        <f t="shared" si="218"/>
        <v>140</v>
      </c>
      <c r="N2246" s="1395">
        <f t="shared" si="219"/>
        <v>14</v>
      </c>
      <c r="O2246">
        <f t="shared" si="220"/>
        <v>14</v>
      </c>
    </row>
    <row r="2247" spans="9:15" x14ac:dyDescent="0.55000000000000004">
      <c r="I2247" s="1394">
        <f t="shared" si="221"/>
        <v>0</v>
      </c>
      <c r="J2247" s="1392">
        <f t="shared" si="216"/>
        <v>224.49999999999153</v>
      </c>
      <c r="K2247" s="1391">
        <f>(J2247*h01_MdeMgmt!$F$8)+1+$Q$126</f>
        <v>14.095833333332839</v>
      </c>
      <c r="L2247" s="1395">
        <f t="shared" si="217"/>
        <v>140.9583333333284</v>
      </c>
      <c r="M2247" s="1395">
        <f t="shared" si="218"/>
        <v>140</v>
      </c>
      <c r="N2247" s="1395">
        <f t="shared" si="219"/>
        <v>14</v>
      </c>
      <c r="O2247">
        <f t="shared" si="220"/>
        <v>14</v>
      </c>
    </row>
    <row r="2248" spans="9:15" x14ac:dyDescent="0.55000000000000004">
      <c r="I2248" s="1394">
        <f t="shared" si="221"/>
        <v>0</v>
      </c>
      <c r="J2248" s="1392">
        <f t="shared" si="216"/>
        <v>224.59999999999152</v>
      </c>
      <c r="K2248" s="1391">
        <f>(J2248*h01_MdeMgmt!$F$8)+1+$Q$126</f>
        <v>14.101666666666173</v>
      </c>
      <c r="L2248" s="1395">
        <f t="shared" si="217"/>
        <v>141.01666666666173</v>
      </c>
      <c r="M2248" s="1395">
        <f t="shared" si="218"/>
        <v>141</v>
      </c>
      <c r="N2248" s="1395">
        <f t="shared" si="219"/>
        <v>14.1</v>
      </c>
      <c r="O2248" t="str">
        <f t="shared" si="220"/>
        <v/>
      </c>
    </row>
    <row r="2249" spans="9:15" x14ac:dyDescent="0.55000000000000004">
      <c r="I2249" s="1394">
        <f t="shared" si="221"/>
        <v>0</v>
      </c>
      <c r="J2249" s="1392">
        <f t="shared" si="216"/>
        <v>224.69999999999152</v>
      </c>
      <c r="K2249" s="1391">
        <f>(J2249*h01_MdeMgmt!$F$8)+1+$Q$126</f>
        <v>14.107499999999506</v>
      </c>
      <c r="L2249" s="1395">
        <f t="shared" si="217"/>
        <v>141.07499999999507</v>
      </c>
      <c r="M2249" s="1395">
        <f t="shared" si="218"/>
        <v>141</v>
      </c>
      <c r="N2249" s="1395">
        <f t="shared" si="219"/>
        <v>14.1</v>
      </c>
      <c r="O2249" t="str">
        <f t="shared" si="220"/>
        <v/>
      </c>
    </row>
    <row r="2250" spans="9:15" x14ac:dyDescent="0.55000000000000004">
      <c r="I2250" s="1394">
        <f t="shared" si="221"/>
        <v>0</v>
      </c>
      <c r="J2250" s="1392">
        <f t="shared" si="216"/>
        <v>224.79999999999151</v>
      </c>
      <c r="K2250" s="1391">
        <f>(J2250*h01_MdeMgmt!$F$8)+1+$Q$126</f>
        <v>14.113333333332838</v>
      </c>
      <c r="L2250" s="1395">
        <f t="shared" si="217"/>
        <v>141.13333333332838</v>
      </c>
      <c r="M2250" s="1395">
        <f t="shared" si="218"/>
        <v>141</v>
      </c>
      <c r="N2250" s="1395">
        <f t="shared" si="219"/>
        <v>14.1</v>
      </c>
      <c r="O2250" t="str">
        <f t="shared" si="220"/>
        <v/>
      </c>
    </row>
    <row r="2251" spans="9:15" x14ac:dyDescent="0.55000000000000004">
      <c r="I2251" s="1394">
        <f t="shared" si="221"/>
        <v>0</v>
      </c>
      <c r="J2251" s="1392">
        <f t="shared" si="216"/>
        <v>224.89999999999151</v>
      </c>
      <c r="K2251" s="1391">
        <f>(J2251*h01_MdeMgmt!$F$8)+1+$Q$126</f>
        <v>14.119166666666171</v>
      </c>
      <c r="L2251" s="1395">
        <f t="shared" si="217"/>
        <v>141.19166666666172</v>
      </c>
      <c r="M2251" s="1395">
        <f t="shared" si="218"/>
        <v>141</v>
      </c>
      <c r="N2251" s="1395">
        <f t="shared" si="219"/>
        <v>14.1</v>
      </c>
      <c r="O2251" t="str">
        <f t="shared" si="220"/>
        <v/>
      </c>
    </row>
    <row r="2252" spans="9:15" x14ac:dyDescent="0.55000000000000004">
      <c r="I2252" s="1394">
        <f t="shared" si="221"/>
        <v>0</v>
      </c>
      <c r="J2252" s="1392">
        <f t="shared" si="216"/>
        <v>224.9999999999915</v>
      </c>
      <c r="K2252" s="1391">
        <f>(J2252*h01_MdeMgmt!$F$8)+1+$Q$126</f>
        <v>14.124999999999504</v>
      </c>
      <c r="L2252" s="1395">
        <f t="shared" si="217"/>
        <v>141.24999999999505</v>
      </c>
      <c r="M2252" s="1395">
        <f t="shared" si="218"/>
        <v>141</v>
      </c>
      <c r="N2252" s="1395">
        <f t="shared" si="219"/>
        <v>14.1</v>
      </c>
      <c r="O2252" t="str">
        <f t="shared" si="220"/>
        <v/>
      </c>
    </row>
    <row r="2253" spans="9:15" x14ac:dyDescent="0.55000000000000004">
      <c r="I2253" s="1394">
        <f t="shared" si="221"/>
        <v>0</v>
      </c>
      <c r="J2253" s="1392">
        <f t="shared" si="216"/>
        <v>225.0999999999915</v>
      </c>
      <c r="K2253" s="1391">
        <f>(J2253*h01_MdeMgmt!$F$8)+1+$Q$126</f>
        <v>14.130833333332838</v>
      </c>
      <c r="L2253" s="1395">
        <f t="shared" si="217"/>
        <v>141.30833333332839</v>
      </c>
      <c r="M2253" s="1395">
        <f t="shared" si="218"/>
        <v>141</v>
      </c>
      <c r="N2253" s="1395">
        <f t="shared" si="219"/>
        <v>14.1</v>
      </c>
      <c r="O2253" t="str">
        <f t="shared" si="220"/>
        <v/>
      </c>
    </row>
    <row r="2254" spans="9:15" x14ac:dyDescent="0.55000000000000004">
      <c r="I2254" s="1394">
        <f t="shared" si="221"/>
        <v>0</v>
      </c>
      <c r="J2254" s="1392">
        <f t="shared" si="216"/>
        <v>225.19999999999149</v>
      </c>
      <c r="K2254" s="1391">
        <f>(J2254*h01_MdeMgmt!$F$8)+1+$Q$126</f>
        <v>14.136666666666171</v>
      </c>
      <c r="L2254" s="1395">
        <f t="shared" si="217"/>
        <v>141.3666666666617</v>
      </c>
      <c r="M2254" s="1395">
        <f t="shared" si="218"/>
        <v>141</v>
      </c>
      <c r="N2254" s="1395">
        <f t="shared" si="219"/>
        <v>14.1</v>
      </c>
      <c r="O2254" t="str">
        <f t="shared" si="220"/>
        <v/>
      </c>
    </row>
    <row r="2255" spans="9:15" x14ac:dyDescent="0.55000000000000004">
      <c r="I2255" s="1394">
        <f t="shared" si="221"/>
        <v>0</v>
      </c>
      <c r="J2255" s="1392">
        <f t="shared" si="216"/>
        <v>225.29999999999148</v>
      </c>
      <c r="K2255" s="1391">
        <f>(J2255*h01_MdeMgmt!$F$8)+1+$Q$126</f>
        <v>14.142499999999503</v>
      </c>
      <c r="L2255" s="1395">
        <f t="shared" si="217"/>
        <v>141.42499999999504</v>
      </c>
      <c r="M2255" s="1395">
        <f t="shared" si="218"/>
        <v>141</v>
      </c>
      <c r="N2255" s="1395">
        <f t="shared" si="219"/>
        <v>14.1</v>
      </c>
      <c r="O2255" t="str">
        <f t="shared" si="220"/>
        <v/>
      </c>
    </row>
    <row r="2256" spans="9:15" x14ac:dyDescent="0.55000000000000004">
      <c r="I2256" s="1394">
        <f t="shared" si="221"/>
        <v>0</v>
      </c>
      <c r="J2256" s="1392">
        <f t="shared" si="216"/>
        <v>225.39999999999148</v>
      </c>
      <c r="K2256" s="1391">
        <f>(J2256*h01_MdeMgmt!$F$8)+1+$Q$126</f>
        <v>14.148333333332836</v>
      </c>
      <c r="L2256" s="1395">
        <f t="shared" si="217"/>
        <v>141.48333333332835</v>
      </c>
      <c r="M2256" s="1395">
        <f t="shared" si="218"/>
        <v>141</v>
      </c>
      <c r="N2256" s="1395">
        <f t="shared" si="219"/>
        <v>14.1</v>
      </c>
      <c r="O2256" t="str">
        <f t="shared" si="220"/>
        <v/>
      </c>
    </row>
    <row r="2257" spans="9:15" x14ac:dyDescent="0.55000000000000004">
      <c r="I2257" s="1394">
        <f t="shared" si="221"/>
        <v>0</v>
      </c>
      <c r="J2257" s="1392">
        <f t="shared" si="216"/>
        <v>225.49999999999147</v>
      </c>
      <c r="K2257" s="1391">
        <f>(J2257*h01_MdeMgmt!$F$8)+1+$Q$126</f>
        <v>14.154166666666169</v>
      </c>
      <c r="L2257" s="1395">
        <f t="shared" si="217"/>
        <v>141.54166666666168</v>
      </c>
      <c r="M2257" s="1395">
        <f t="shared" si="218"/>
        <v>141</v>
      </c>
      <c r="N2257" s="1395">
        <f t="shared" si="219"/>
        <v>14.1</v>
      </c>
      <c r="O2257" t="str">
        <f t="shared" si="220"/>
        <v/>
      </c>
    </row>
    <row r="2258" spans="9:15" x14ac:dyDescent="0.55000000000000004">
      <c r="I2258" s="1394">
        <f t="shared" si="221"/>
        <v>0</v>
      </c>
      <c r="J2258" s="1392">
        <f t="shared" si="216"/>
        <v>225.59999999999147</v>
      </c>
      <c r="K2258" s="1391">
        <f>(J2258*h01_MdeMgmt!$F$8)+1+$Q$126</f>
        <v>14.159999999999503</v>
      </c>
      <c r="L2258" s="1395">
        <f t="shared" si="217"/>
        <v>141.59999999999502</v>
      </c>
      <c r="M2258" s="1395">
        <f t="shared" si="218"/>
        <v>141</v>
      </c>
      <c r="N2258" s="1395">
        <f t="shared" si="219"/>
        <v>14.1</v>
      </c>
      <c r="O2258" t="str">
        <f t="shared" si="220"/>
        <v/>
      </c>
    </row>
    <row r="2259" spans="9:15" x14ac:dyDescent="0.55000000000000004">
      <c r="I2259" s="1394">
        <f t="shared" si="221"/>
        <v>0</v>
      </c>
      <c r="J2259" s="1392">
        <f t="shared" si="216"/>
        <v>225.69999999999146</v>
      </c>
      <c r="K2259" s="1391">
        <f>(J2259*h01_MdeMgmt!$F$8)+1+$Q$126</f>
        <v>14.165833333332836</v>
      </c>
      <c r="L2259" s="1395">
        <f t="shared" si="217"/>
        <v>141.65833333332836</v>
      </c>
      <c r="M2259" s="1395">
        <f t="shared" si="218"/>
        <v>141</v>
      </c>
      <c r="N2259" s="1395">
        <f t="shared" si="219"/>
        <v>14.1</v>
      </c>
      <c r="O2259" t="str">
        <f t="shared" si="220"/>
        <v/>
      </c>
    </row>
    <row r="2260" spans="9:15" x14ac:dyDescent="0.55000000000000004">
      <c r="I2260" s="1394">
        <f t="shared" si="221"/>
        <v>0</v>
      </c>
      <c r="J2260" s="1392">
        <f t="shared" si="216"/>
        <v>225.79999999999146</v>
      </c>
      <c r="K2260" s="1391">
        <f>(J2260*h01_MdeMgmt!$F$8)+1+$Q$126</f>
        <v>14.171666666666168</v>
      </c>
      <c r="L2260" s="1395">
        <f t="shared" si="217"/>
        <v>141.71666666666167</v>
      </c>
      <c r="M2260" s="1395">
        <f t="shared" si="218"/>
        <v>141</v>
      </c>
      <c r="N2260" s="1395">
        <f t="shared" si="219"/>
        <v>14.1</v>
      </c>
      <c r="O2260" t="str">
        <f t="shared" si="220"/>
        <v/>
      </c>
    </row>
    <row r="2261" spans="9:15" x14ac:dyDescent="0.55000000000000004">
      <c r="I2261" s="1394">
        <f t="shared" si="221"/>
        <v>0</v>
      </c>
      <c r="J2261" s="1392">
        <f t="shared" si="216"/>
        <v>225.89999999999145</v>
      </c>
      <c r="K2261" s="1391">
        <f>(J2261*h01_MdeMgmt!$F$8)+1+$Q$126</f>
        <v>14.177499999999501</v>
      </c>
      <c r="L2261" s="1395">
        <f t="shared" si="217"/>
        <v>141.774999999995</v>
      </c>
      <c r="M2261" s="1395">
        <f t="shared" si="218"/>
        <v>141</v>
      </c>
      <c r="N2261" s="1395">
        <f t="shared" si="219"/>
        <v>14.1</v>
      </c>
      <c r="O2261" t="str">
        <f t="shared" si="220"/>
        <v/>
      </c>
    </row>
    <row r="2262" spans="9:15" x14ac:dyDescent="0.55000000000000004">
      <c r="I2262" s="1394">
        <f t="shared" si="221"/>
        <v>0</v>
      </c>
      <c r="J2262" s="1392">
        <f t="shared" si="216"/>
        <v>225.99999999999145</v>
      </c>
      <c r="K2262" s="1391">
        <f>(J2262*h01_MdeMgmt!$F$8)+1+$Q$126</f>
        <v>14.183333333332834</v>
      </c>
      <c r="L2262" s="1395">
        <f t="shared" si="217"/>
        <v>141.83333333332834</v>
      </c>
      <c r="M2262" s="1395">
        <f t="shared" si="218"/>
        <v>141</v>
      </c>
      <c r="N2262" s="1395">
        <f t="shared" si="219"/>
        <v>14.1</v>
      </c>
      <c r="O2262" t="str">
        <f t="shared" si="220"/>
        <v/>
      </c>
    </row>
    <row r="2263" spans="9:15" x14ac:dyDescent="0.55000000000000004">
      <c r="I2263" s="1394">
        <f t="shared" si="221"/>
        <v>0</v>
      </c>
      <c r="J2263" s="1392">
        <f t="shared" si="216"/>
        <v>226.09999999999144</v>
      </c>
      <c r="K2263" s="1391">
        <f>(J2263*h01_MdeMgmt!$F$8)+1+$Q$126</f>
        <v>14.189166666666168</v>
      </c>
      <c r="L2263" s="1395">
        <f t="shared" si="217"/>
        <v>141.89166666666168</v>
      </c>
      <c r="M2263" s="1395">
        <f t="shared" si="218"/>
        <v>141</v>
      </c>
      <c r="N2263" s="1395">
        <f t="shared" si="219"/>
        <v>14.1</v>
      </c>
      <c r="O2263" t="str">
        <f t="shared" si="220"/>
        <v/>
      </c>
    </row>
    <row r="2264" spans="9:15" x14ac:dyDescent="0.55000000000000004">
      <c r="I2264" s="1394">
        <f t="shared" si="221"/>
        <v>0</v>
      </c>
      <c r="J2264" s="1392">
        <f t="shared" si="216"/>
        <v>226.19999999999143</v>
      </c>
      <c r="K2264" s="1391">
        <f>(J2264*h01_MdeMgmt!$F$8)+1+$Q$126</f>
        <v>14.194999999999501</v>
      </c>
      <c r="L2264" s="1395">
        <f t="shared" si="217"/>
        <v>141.94999999999501</v>
      </c>
      <c r="M2264" s="1395">
        <f t="shared" si="218"/>
        <v>141</v>
      </c>
      <c r="N2264" s="1395">
        <f t="shared" si="219"/>
        <v>14.1</v>
      </c>
      <c r="O2264" t="str">
        <f t="shared" si="220"/>
        <v/>
      </c>
    </row>
    <row r="2265" spans="9:15" x14ac:dyDescent="0.55000000000000004">
      <c r="I2265" s="1394">
        <f t="shared" si="221"/>
        <v>0</v>
      </c>
      <c r="J2265" s="1392">
        <f t="shared" si="216"/>
        <v>226.29999999999143</v>
      </c>
      <c r="K2265" s="1391">
        <f>(J2265*h01_MdeMgmt!$F$8)+1+$Q$126</f>
        <v>14.200833333332833</v>
      </c>
      <c r="L2265" s="1395">
        <f t="shared" si="217"/>
        <v>142.00833333332832</v>
      </c>
      <c r="M2265" s="1395">
        <f t="shared" si="218"/>
        <v>142</v>
      </c>
      <c r="N2265" s="1395">
        <f t="shared" si="219"/>
        <v>14.2</v>
      </c>
      <c r="O2265" t="str">
        <f t="shared" si="220"/>
        <v/>
      </c>
    </row>
    <row r="2266" spans="9:15" x14ac:dyDescent="0.55000000000000004">
      <c r="I2266" s="1394">
        <f t="shared" si="221"/>
        <v>0</v>
      </c>
      <c r="J2266" s="1392">
        <f t="shared" si="216"/>
        <v>226.39999999999142</v>
      </c>
      <c r="K2266" s="1391">
        <f>(J2266*h01_MdeMgmt!$F$8)+1+$Q$126</f>
        <v>14.206666666666166</v>
      </c>
      <c r="L2266" s="1395">
        <f t="shared" si="217"/>
        <v>142.06666666666166</v>
      </c>
      <c r="M2266" s="1395">
        <f t="shared" si="218"/>
        <v>142</v>
      </c>
      <c r="N2266" s="1395">
        <f t="shared" si="219"/>
        <v>14.2</v>
      </c>
      <c r="O2266" t="str">
        <f t="shared" si="220"/>
        <v/>
      </c>
    </row>
    <row r="2267" spans="9:15" x14ac:dyDescent="0.55000000000000004">
      <c r="I2267" s="1394">
        <f t="shared" si="221"/>
        <v>0</v>
      </c>
      <c r="J2267" s="1392">
        <f t="shared" si="216"/>
        <v>226.49999999999142</v>
      </c>
      <c r="K2267" s="1391">
        <f>(J2267*h01_MdeMgmt!$F$8)+1+$Q$126</f>
        <v>14.212499999999499</v>
      </c>
      <c r="L2267" s="1395">
        <f t="shared" si="217"/>
        <v>142.124999999995</v>
      </c>
      <c r="M2267" s="1395">
        <f t="shared" si="218"/>
        <v>142</v>
      </c>
      <c r="N2267" s="1395">
        <f t="shared" si="219"/>
        <v>14.2</v>
      </c>
      <c r="O2267" t="str">
        <f t="shared" si="220"/>
        <v/>
      </c>
    </row>
    <row r="2268" spans="9:15" x14ac:dyDescent="0.55000000000000004">
      <c r="I2268" s="1394">
        <f t="shared" si="221"/>
        <v>0</v>
      </c>
      <c r="J2268" s="1392">
        <f t="shared" si="216"/>
        <v>226.59999999999141</v>
      </c>
      <c r="K2268" s="1391">
        <f>(J2268*h01_MdeMgmt!$F$8)+1+$Q$126</f>
        <v>14.218333333332833</v>
      </c>
      <c r="L2268" s="1395">
        <f t="shared" si="217"/>
        <v>142.18333333332833</v>
      </c>
      <c r="M2268" s="1395">
        <f t="shared" si="218"/>
        <v>142</v>
      </c>
      <c r="N2268" s="1395">
        <f t="shared" si="219"/>
        <v>14.2</v>
      </c>
      <c r="O2268" t="str">
        <f t="shared" si="220"/>
        <v/>
      </c>
    </row>
    <row r="2269" spans="9:15" x14ac:dyDescent="0.55000000000000004">
      <c r="I2269" s="1394">
        <f t="shared" si="221"/>
        <v>0</v>
      </c>
      <c r="J2269" s="1392">
        <f t="shared" si="216"/>
        <v>226.69999999999141</v>
      </c>
      <c r="K2269" s="1391">
        <f>(J2269*h01_MdeMgmt!$F$8)+1+$Q$126</f>
        <v>14.224166666666166</v>
      </c>
      <c r="L2269" s="1395">
        <f t="shared" si="217"/>
        <v>142.24166666666167</v>
      </c>
      <c r="M2269" s="1395">
        <f t="shared" si="218"/>
        <v>142</v>
      </c>
      <c r="N2269" s="1395">
        <f t="shared" si="219"/>
        <v>14.2</v>
      </c>
      <c r="O2269" t="str">
        <f t="shared" si="220"/>
        <v/>
      </c>
    </row>
    <row r="2270" spans="9:15" x14ac:dyDescent="0.55000000000000004">
      <c r="I2270" s="1394">
        <f t="shared" si="221"/>
        <v>0</v>
      </c>
      <c r="J2270" s="1392">
        <f t="shared" si="216"/>
        <v>226.7999999999914</v>
      </c>
      <c r="K2270" s="1391">
        <f>(J2270*h01_MdeMgmt!$F$8)+1+$Q$126</f>
        <v>14.229999999999498</v>
      </c>
      <c r="L2270" s="1395">
        <f t="shared" si="217"/>
        <v>142.29999999999498</v>
      </c>
      <c r="M2270" s="1395">
        <f t="shared" si="218"/>
        <v>142</v>
      </c>
      <c r="N2270" s="1395">
        <f t="shared" si="219"/>
        <v>14.2</v>
      </c>
      <c r="O2270" t="str">
        <f t="shared" si="220"/>
        <v/>
      </c>
    </row>
    <row r="2271" spans="9:15" x14ac:dyDescent="0.55000000000000004">
      <c r="I2271" s="1394">
        <f t="shared" si="221"/>
        <v>0</v>
      </c>
      <c r="J2271" s="1392">
        <f t="shared" si="216"/>
        <v>226.89999999999139</v>
      </c>
      <c r="K2271" s="1391">
        <f>(J2271*h01_MdeMgmt!$F$8)+1+$Q$126</f>
        <v>14.235833333332831</v>
      </c>
      <c r="L2271" s="1395">
        <f t="shared" si="217"/>
        <v>142.35833333332832</v>
      </c>
      <c r="M2271" s="1395">
        <f t="shared" si="218"/>
        <v>142</v>
      </c>
      <c r="N2271" s="1395">
        <f t="shared" si="219"/>
        <v>14.2</v>
      </c>
      <c r="O2271" t="str">
        <f t="shared" si="220"/>
        <v/>
      </c>
    </row>
    <row r="2272" spans="9:15" x14ac:dyDescent="0.55000000000000004">
      <c r="I2272" s="1394">
        <f t="shared" si="221"/>
        <v>0</v>
      </c>
      <c r="J2272" s="1392">
        <f t="shared" si="216"/>
        <v>226.99999999999139</v>
      </c>
      <c r="K2272" s="1391">
        <f>(J2272*h01_MdeMgmt!$F$8)+1+$Q$126</f>
        <v>14.241666666666164</v>
      </c>
      <c r="L2272" s="1395">
        <f t="shared" si="217"/>
        <v>142.41666666666165</v>
      </c>
      <c r="M2272" s="1395">
        <f t="shared" si="218"/>
        <v>142</v>
      </c>
      <c r="N2272" s="1395">
        <f t="shared" si="219"/>
        <v>14.2</v>
      </c>
      <c r="O2272" t="str">
        <f t="shared" si="220"/>
        <v/>
      </c>
    </row>
    <row r="2273" spans="9:15" x14ac:dyDescent="0.55000000000000004">
      <c r="I2273" s="1394">
        <f t="shared" si="221"/>
        <v>0</v>
      </c>
      <c r="J2273" s="1392">
        <f t="shared" si="216"/>
        <v>227.09999999999138</v>
      </c>
      <c r="K2273" s="1391">
        <f>(J2273*h01_MdeMgmt!$F$8)+1+$Q$126</f>
        <v>14.247499999999498</v>
      </c>
      <c r="L2273" s="1395">
        <f t="shared" si="217"/>
        <v>142.47499999999496</v>
      </c>
      <c r="M2273" s="1395">
        <f t="shared" si="218"/>
        <v>142</v>
      </c>
      <c r="N2273" s="1395">
        <f t="shared" si="219"/>
        <v>14.2</v>
      </c>
      <c r="O2273" t="str">
        <f t="shared" si="220"/>
        <v/>
      </c>
    </row>
    <row r="2274" spans="9:15" x14ac:dyDescent="0.55000000000000004">
      <c r="I2274" s="1394">
        <f t="shared" si="221"/>
        <v>0</v>
      </c>
      <c r="J2274" s="1392">
        <f t="shared" si="216"/>
        <v>227.19999999999138</v>
      </c>
      <c r="K2274" s="1391">
        <f>(J2274*h01_MdeMgmt!$F$8)+1+$Q$126</f>
        <v>14.253333333332831</v>
      </c>
      <c r="L2274" s="1395">
        <f t="shared" si="217"/>
        <v>142.5333333333283</v>
      </c>
      <c r="M2274" s="1395">
        <f t="shared" si="218"/>
        <v>142</v>
      </c>
      <c r="N2274" s="1395">
        <f t="shared" si="219"/>
        <v>14.2</v>
      </c>
      <c r="O2274" t="str">
        <f t="shared" si="220"/>
        <v/>
      </c>
    </row>
    <row r="2275" spans="9:15" x14ac:dyDescent="0.55000000000000004">
      <c r="I2275" s="1394">
        <f t="shared" si="221"/>
        <v>0</v>
      </c>
      <c r="J2275" s="1392">
        <f t="shared" si="216"/>
        <v>227.29999999999137</v>
      </c>
      <c r="K2275" s="1391">
        <f>(J2275*h01_MdeMgmt!$F$8)+1+$Q$126</f>
        <v>14.259166666666163</v>
      </c>
      <c r="L2275" s="1395">
        <f t="shared" si="217"/>
        <v>142.59166666666164</v>
      </c>
      <c r="M2275" s="1395">
        <f t="shared" si="218"/>
        <v>142</v>
      </c>
      <c r="N2275" s="1395">
        <f t="shared" si="219"/>
        <v>14.2</v>
      </c>
      <c r="O2275" t="str">
        <f t="shared" si="220"/>
        <v/>
      </c>
    </row>
    <row r="2276" spans="9:15" x14ac:dyDescent="0.55000000000000004">
      <c r="I2276" s="1394">
        <f t="shared" si="221"/>
        <v>0</v>
      </c>
      <c r="J2276" s="1392">
        <f t="shared" si="216"/>
        <v>227.39999999999137</v>
      </c>
      <c r="K2276" s="1391">
        <f>(J2276*h01_MdeMgmt!$F$8)+1+$Q$126</f>
        <v>14.264999999999496</v>
      </c>
      <c r="L2276" s="1395">
        <f t="shared" si="217"/>
        <v>142.64999999999498</v>
      </c>
      <c r="M2276" s="1395">
        <f t="shared" si="218"/>
        <v>142</v>
      </c>
      <c r="N2276" s="1395">
        <f t="shared" si="219"/>
        <v>14.2</v>
      </c>
      <c r="O2276" t="str">
        <f t="shared" si="220"/>
        <v/>
      </c>
    </row>
    <row r="2277" spans="9:15" x14ac:dyDescent="0.55000000000000004">
      <c r="I2277" s="1394">
        <f t="shared" si="221"/>
        <v>0</v>
      </c>
      <c r="J2277" s="1392">
        <f t="shared" si="216"/>
        <v>227.49999999999136</v>
      </c>
      <c r="K2277" s="1391">
        <f>(J2277*h01_MdeMgmt!$F$8)+1+$Q$126</f>
        <v>14.270833333332829</v>
      </c>
      <c r="L2277" s="1395">
        <f t="shared" si="217"/>
        <v>142.70833333332828</v>
      </c>
      <c r="M2277" s="1395">
        <f t="shared" si="218"/>
        <v>142</v>
      </c>
      <c r="N2277" s="1395">
        <f t="shared" si="219"/>
        <v>14.2</v>
      </c>
      <c r="O2277" t="str">
        <f t="shared" si="220"/>
        <v/>
      </c>
    </row>
    <row r="2278" spans="9:15" x14ac:dyDescent="0.55000000000000004">
      <c r="I2278" s="1394">
        <f t="shared" si="221"/>
        <v>0</v>
      </c>
      <c r="J2278" s="1392">
        <f t="shared" si="216"/>
        <v>227.59999999999135</v>
      </c>
      <c r="K2278" s="1391">
        <f>(J2278*h01_MdeMgmt!$F$8)+1+$Q$126</f>
        <v>14.276666666666163</v>
      </c>
      <c r="L2278" s="1395">
        <f t="shared" si="217"/>
        <v>142.76666666666162</v>
      </c>
      <c r="M2278" s="1395">
        <f t="shared" si="218"/>
        <v>142</v>
      </c>
      <c r="N2278" s="1395">
        <f t="shared" si="219"/>
        <v>14.2</v>
      </c>
      <c r="O2278" t="str">
        <f t="shared" si="220"/>
        <v/>
      </c>
    </row>
    <row r="2279" spans="9:15" x14ac:dyDescent="0.55000000000000004">
      <c r="I2279" s="1394">
        <f t="shared" si="221"/>
        <v>0</v>
      </c>
      <c r="J2279" s="1392">
        <f t="shared" si="216"/>
        <v>227.69999999999135</v>
      </c>
      <c r="K2279" s="1391">
        <f>(J2279*h01_MdeMgmt!$F$8)+1+$Q$126</f>
        <v>14.282499999999496</v>
      </c>
      <c r="L2279" s="1395">
        <f t="shared" si="217"/>
        <v>142.82499999999496</v>
      </c>
      <c r="M2279" s="1395">
        <f t="shared" si="218"/>
        <v>142</v>
      </c>
      <c r="N2279" s="1395">
        <f t="shared" si="219"/>
        <v>14.2</v>
      </c>
      <c r="O2279" t="str">
        <f t="shared" si="220"/>
        <v/>
      </c>
    </row>
    <row r="2280" spans="9:15" x14ac:dyDescent="0.55000000000000004">
      <c r="I2280" s="1394">
        <f t="shared" si="221"/>
        <v>0</v>
      </c>
      <c r="J2280" s="1392">
        <f t="shared" si="216"/>
        <v>227.79999999999134</v>
      </c>
      <c r="K2280" s="1391">
        <f>(J2280*h01_MdeMgmt!$F$8)+1+$Q$126</f>
        <v>14.288333333332828</v>
      </c>
      <c r="L2280" s="1395">
        <f t="shared" si="217"/>
        <v>142.88333333332827</v>
      </c>
      <c r="M2280" s="1395">
        <f t="shared" si="218"/>
        <v>142</v>
      </c>
      <c r="N2280" s="1395">
        <f t="shared" si="219"/>
        <v>14.2</v>
      </c>
      <c r="O2280" t="str">
        <f t="shared" si="220"/>
        <v/>
      </c>
    </row>
    <row r="2281" spans="9:15" x14ac:dyDescent="0.55000000000000004">
      <c r="I2281" s="1394">
        <f t="shared" si="221"/>
        <v>0</v>
      </c>
      <c r="J2281" s="1392">
        <f t="shared" si="216"/>
        <v>227.89999999999134</v>
      </c>
      <c r="K2281" s="1391">
        <f>(J2281*h01_MdeMgmt!$F$8)+1+$Q$126</f>
        <v>14.294166666666161</v>
      </c>
      <c r="L2281" s="1395">
        <f t="shared" si="217"/>
        <v>142.9416666666616</v>
      </c>
      <c r="M2281" s="1395">
        <f t="shared" si="218"/>
        <v>142</v>
      </c>
      <c r="N2281" s="1395">
        <f t="shared" si="219"/>
        <v>14.2</v>
      </c>
      <c r="O2281" t="str">
        <f t="shared" si="220"/>
        <v/>
      </c>
    </row>
    <row r="2282" spans="9:15" x14ac:dyDescent="0.55000000000000004">
      <c r="I2282" s="1394">
        <f t="shared" si="221"/>
        <v>0</v>
      </c>
      <c r="J2282" s="1392">
        <f t="shared" si="216"/>
        <v>227.99999999999133</v>
      </c>
      <c r="K2282" s="1391">
        <f>(J2282*h01_MdeMgmt!$F$8)+1+$Q$126</f>
        <v>14.299999999999494</v>
      </c>
      <c r="L2282" s="1395">
        <f t="shared" si="217"/>
        <v>142.99999999999494</v>
      </c>
      <c r="M2282" s="1395">
        <f t="shared" si="218"/>
        <v>142</v>
      </c>
      <c r="N2282" s="1395">
        <f t="shared" si="219"/>
        <v>14.2</v>
      </c>
      <c r="O2282" t="str">
        <f t="shared" si="220"/>
        <v/>
      </c>
    </row>
    <row r="2283" spans="9:15" x14ac:dyDescent="0.55000000000000004">
      <c r="I2283" s="1394">
        <f t="shared" si="221"/>
        <v>0</v>
      </c>
      <c r="J2283" s="1392">
        <f t="shared" si="216"/>
        <v>228.09999999999133</v>
      </c>
      <c r="K2283" s="1391">
        <f>(J2283*h01_MdeMgmt!$F$8)+1+$Q$126</f>
        <v>14.305833333332828</v>
      </c>
      <c r="L2283" s="1395">
        <f t="shared" si="217"/>
        <v>143.05833333332828</v>
      </c>
      <c r="M2283" s="1395">
        <f t="shared" si="218"/>
        <v>143</v>
      </c>
      <c r="N2283" s="1395">
        <f t="shared" si="219"/>
        <v>14.3</v>
      </c>
      <c r="O2283" t="str">
        <f t="shared" si="220"/>
        <v/>
      </c>
    </row>
    <row r="2284" spans="9:15" x14ac:dyDescent="0.55000000000000004">
      <c r="I2284" s="1394">
        <f t="shared" si="221"/>
        <v>0</v>
      </c>
      <c r="J2284" s="1392">
        <f t="shared" si="216"/>
        <v>228.19999999999132</v>
      </c>
      <c r="K2284" s="1391">
        <f>(J2284*h01_MdeMgmt!$F$8)+1+$Q$126</f>
        <v>14.311666666666161</v>
      </c>
      <c r="L2284" s="1395">
        <f t="shared" si="217"/>
        <v>143.11666666666162</v>
      </c>
      <c r="M2284" s="1395">
        <f t="shared" si="218"/>
        <v>143</v>
      </c>
      <c r="N2284" s="1395">
        <f t="shared" si="219"/>
        <v>14.3</v>
      </c>
      <c r="O2284" t="str">
        <f t="shared" si="220"/>
        <v/>
      </c>
    </row>
    <row r="2285" spans="9:15" x14ac:dyDescent="0.55000000000000004">
      <c r="I2285" s="1394">
        <f t="shared" si="221"/>
        <v>0</v>
      </c>
      <c r="J2285" s="1392">
        <f t="shared" si="216"/>
        <v>228.29999999999131</v>
      </c>
      <c r="K2285" s="1391">
        <f>(J2285*h01_MdeMgmt!$F$8)+1+$Q$126</f>
        <v>14.317499999999493</v>
      </c>
      <c r="L2285" s="1395">
        <f t="shared" si="217"/>
        <v>143.17499999999492</v>
      </c>
      <c r="M2285" s="1395">
        <f t="shared" si="218"/>
        <v>143</v>
      </c>
      <c r="N2285" s="1395">
        <f t="shared" si="219"/>
        <v>14.3</v>
      </c>
      <c r="O2285" t="str">
        <f t="shared" si="220"/>
        <v/>
      </c>
    </row>
    <row r="2286" spans="9:15" x14ac:dyDescent="0.55000000000000004">
      <c r="I2286" s="1394">
        <f t="shared" si="221"/>
        <v>0</v>
      </c>
      <c r="J2286" s="1392">
        <f t="shared" si="216"/>
        <v>228.39999999999131</v>
      </c>
      <c r="K2286" s="1391">
        <f>(J2286*h01_MdeMgmt!$F$8)+1+$Q$126</f>
        <v>14.323333333332826</v>
      </c>
      <c r="L2286" s="1395">
        <f t="shared" si="217"/>
        <v>143.23333333332826</v>
      </c>
      <c r="M2286" s="1395">
        <f t="shared" si="218"/>
        <v>143</v>
      </c>
      <c r="N2286" s="1395">
        <f t="shared" si="219"/>
        <v>14.3</v>
      </c>
      <c r="O2286" t="str">
        <f t="shared" si="220"/>
        <v/>
      </c>
    </row>
    <row r="2287" spans="9:15" x14ac:dyDescent="0.55000000000000004">
      <c r="I2287" s="1394">
        <f t="shared" si="221"/>
        <v>0</v>
      </c>
      <c r="J2287" s="1392">
        <f t="shared" si="216"/>
        <v>228.4999999999913</v>
      </c>
      <c r="K2287" s="1391">
        <f>(J2287*h01_MdeMgmt!$F$8)+1+$Q$126</f>
        <v>14.329166666666159</v>
      </c>
      <c r="L2287" s="1395">
        <f t="shared" si="217"/>
        <v>143.2916666666616</v>
      </c>
      <c r="M2287" s="1395">
        <f t="shared" si="218"/>
        <v>143</v>
      </c>
      <c r="N2287" s="1395">
        <f t="shared" si="219"/>
        <v>14.3</v>
      </c>
      <c r="O2287" t="str">
        <f t="shared" si="220"/>
        <v/>
      </c>
    </row>
    <row r="2288" spans="9:15" x14ac:dyDescent="0.55000000000000004">
      <c r="I2288" s="1394">
        <f t="shared" si="221"/>
        <v>0</v>
      </c>
      <c r="J2288" s="1392">
        <f t="shared" si="216"/>
        <v>228.5999999999913</v>
      </c>
      <c r="K2288" s="1391">
        <f>(J2288*h01_MdeMgmt!$F$8)+1+$Q$126</f>
        <v>14.334999999999493</v>
      </c>
      <c r="L2288" s="1395">
        <f t="shared" si="217"/>
        <v>143.34999999999494</v>
      </c>
      <c r="M2288" s="1395">
        <f t="shared" si="218"/>
        <v>143</v>
      </c>
      <c r="N2288" s="1395">
        <f t="shared" si="219"/>
        <v>14.3</v>
      </c>
      <c r="O2288" t="str">
        <f t="shared" si="220"/>
        <v/>
      </c>
    </row>
    <row r="2289" spans="9:15" x14ac:dyDescent="0.55000000000000004">
      <c r="I2289" s="1394">
        <f t="shared" si="221"/>
        <v>0</v>
      </c>
      <c r="J2289" s="1392">
        <f t="shared" si="216"/>
        <v>228.69999999999129</v>
      </c>
      <c r="K2289" s="1391">
        <f>(J2289*h01_MdeMgmt!$F$8)+1+$Q$126</f>
        <v>14.340833333332826</v>
      </c>
      <c r="L2289" s="1395">
        <f t="shared" si="217"/>
        <v>143.40833333332827</v>
      </c>
      <c r="M2289" s="1395">
        <f t="shared" si="218"/>
        <v>143</v>
      </c>
      <c r="N2289" s="1395">
        <f t="shared" si="219"/>
        <v>14.3</v>
      </c>
      <c r="O2289" t="str">
        <f t="shared" si="220"/>
        <v/>
      </c>
    </row>
    <row r="2290" spans="9:15" x14ac:dyDescent="0.55000000000000004">
      <c r="I2290" s="1394">
        <f t="shared" si="221"/>
        <v>0</v>
      </c>
      <c r="J2290" s="1392">
        <f t="shared" si="216"/>
        <v>228.79999999999129</v>
      </c>
      <c r="K2290" s="1391">
        <f>(J2290*h01_MdeMgmt!$F$8)+1+$Q$126</f>
        <v>14.346666666666158</v>
      </c>
      <c r="L2290" s="1395">
        <f t="shared" si="217"/>
        <v>143.46666666666158</v>
      </c>
      <c r="M2290" s="1395">
        <f t="shared" si="218"/>
        <v>143</v>
      </c>
      <c r="N2290" s="1395">
        <f t="shared" si="219"/>
        <v>14.3</v>
      </c>
      <c r="O2290" t="str">
        <f t="shared" si="220"/>
        <v/>
      </c>
    </row>
    <row r="2291" spans="9:15" x14ac:dyDescent="0.55000000000000004">
      <c r="I2291" s="1394">
        <f t="shared" si="221"/>
        <v>0</v>
      </c>
      <c r="J2291" s="1392">
        <f t="shared" si="216"/>
        <v>228.89999999999128</v>
      </c>
      <c r="K2291" s="1391">
        <f>(J2291*h01_MdeMgmt!$F$8)+1+$Q$126</f>
        <v>14.352499999999491</v>
      </c>
      <c r="L2291" s="1395">
        <f t="shared" si="217"/>
        <v>143.52499999999492</v>
      </c>
      <c r="M2291" s="1395">
        <f t="shared" si="218"/>
        <v>143</v>
      </c>
      <c r="N2291" s="1395">
        <f t="shared" si="219"/>
        <v>14.3</v>
      </c>
      <c r="O2291" t="str">
        <f t="shared" si="220"/>
        <v/>
      </c>
    </row>
    <row r="2292" spans="9:15" x14ac:dyDescent="0.55000000000000004">
      <c r="I2292" s="1394">
        <f t="shared" si="221"/>
        <v>0</v>
      </c>
      <c r="J2292" s="1392">
        <f t="shared" si="216"/>
        <v>228.99999999999127</v>
      </c>
      <c r="K2292" s="1391">
        <f>(J2292*h01_MdeMgmt!$F$8)+1+$Q$126</f>
        <v>14.358333333332824</v>
      </c>
      <c r="L2292" s="1395">
        <f t="shared" si="217"/>
        <v>143.58333333332826</v>
      </c>
      <c r="M2292" s="1395">
        <f t="shared" si="218"/>
        <v>143</v>
      </c>
      <c r="N2292" s="1395">
        <f t="shared" si="219"/>
        <v>14.3</v>
      </c>
      <c r="O2292" t="str">
        <f t="shared" si="220"/>
        <v/>
      </c>
    </row>
    <row r="2293" spans="9:15" x14ac:dyDescent="0.55000000000000004">
      <c r="I2293" s="1394">
        <f t="shared" si="221"/>
        <v>0</v>
      </c>
      <c r="J2293" s="1392">
        <f t="shared" si="216"/>
        <v>229.09999999999127</v>
      </c>
      <c r="K2293" s="1391">
        <f>(J2293*h01_MdeMgmt!$F$8)+1+$Q$126</f>
        <v>14.364166666666158</v>
      </c>
      <c r="L2293" s="1395">
        <f t="shared" si="217"/>
        <v>143.64166666666159</v>
      </c>
      <c r="M2293" s="1395">
        <f t="shared" si="218"/>
        <v>143</v>
      </c>
      <c r="N2293" s="1395">
        <f t="shared" si="219"/>
        <v>14.3</v>
      </c>
      <c r="O2293" t="str">
        <f t="shared" si="220"/>
        <v/>
      </c>
    </row>
    <row r="2294" spans="9:15" x14ac:dyDescent="0.55000000000000004">
      <c r="I2294" s="1394">
        <f t="shared" si="221"/>
        <v>0</v>
      </c>
      <c r="J2294" s="1392">
        <f t="shared" ref="J2294:J2357" si="222">J2293+$J$3</f>
        <v>229.19999999999126</v>
      </c>
      <c r="K2294" s="1391">
        <f>(J2294*h01_MdeMgmt!$F$8)+1+$Q$126</f>
        <v>14.369999999999491</v>
      </c>
      <c r="L2294" s="1395">
        <f t="shared" si="217"/>
        <v>143.6999999999949</v>
      </c>
      <c r="M2294" s="1395">
        <f t="shared" si="218"/>
        <v>143</v>
      </c>
      <c r="N2294" s="1395">
        <f t="shared" si="219"/>
        <v>14.3</v>
      </c>
      <c r="O2294" t="str">
        <f t="shared" si="220"/>
        <v/>
      </c>
    </row>
    <row r="2295" spans="9:15" x14ac:dyDescent="0.55000000000000004">
      <c r="I2295" s="1394">
        <f t="shared" si="221"/>
        <v>0</v>
      </c>
      <c r="J2295" s="1392">
        <f t="shared" si="222"/>
        <v>229.29999999999126</v>
      </c>
      <c r="K2295" s="1391">
        <f>(J2295*h01_MdeMgmt!$F$8)+1+$Q$126</f>
        <v>14.375833333332823</v>
      </c>
      <c r="L2295" s="1395">
        <f t="shared" si="217"/>
        <v>143.75833333332824</v>
      </c>
      <c r="M2295" s="1395">
        <f t="shared" si="218"/>
        <v>143</v>
      </c>
      <c r="N2295" s="1395">
        <f t="shared" si="219"/>
        <v>14.3</v>
      </c>
      <c r="O2295" t="str">
        <f t="shared" si="220"/>
        <v/>
      </c>
    </row>
    <row r="2296" spans="9:15" x14ac:dyDescent="0.55000000000000004">
      <c r="I2296" s="1394">
        <f t="shared" si="221"/>
        <v>0</v>
      </c>
      <c r="J2296" s="1392">
        <f t="shared" si="222"/>
        <v>229.39999999999125</v>
      </c>
      <c r="K2296" s="1391">
        <f>(J2296*h01_MdeMgmt!$F$8)+1+$Q$126</f>
        <v>14.381666666666156</v>
      </c>
      <c r="L2296" s="1395">
        <f t="shared" si="217"/>
        <v>143.81666666666155</v>
      </c>
      <c r="M2296" s="1395">
        <f t="shared" si="218"/>
        <v>143</v>
      </c>
      <c r="N2296" s="1395">
        <f t="shared" si="219"/>
        <v>14.3</v>
      </c>
      <c r="O2296" t="str">
        <f t="shared" si="220"/>
        <v/>
      </c>
    </row>
    <row r="2297" spans="9:15" x14ac:dyDescent="0.55000000000000004">
      <c r="I2297" s="1394">
        <f t="shared" si="221"/>
        <v>0</v>
      </c>
      <c r="J2297" s="1392">
        <f t="shared" si="222"/>
        <v>229.49999999999125</v>
      </c>
      <c r="K2297" s="1391">
        <f>(J2297*h01_MdeMgmt!$F$8)+1+$Q$126</f>
        <v>14.387499999999489</v>
      </c>
      <c r="L2297" s="1395">
        <f t="shared" si="217"/>
        <v>143.87499999999488</v>
      </c>
      <c r="M2297" s="1395">
        <f t="shared" si="218"/>
        <v>143</v>
      </c>
      <c r="N2297" s="1395">
        <f t="shared" si="219"/>
        <v>14.3</v>
      </c>
      <c r="O2297" t="str">
        <f t="shared" si="220"/>
        <v/>
      </c>
    </row>
    <row r="2298" spans="9:15" x14ac:dyDescent="0.55000000000000004">
      <c r="I2298" s="1394">
        <f t="shared" si="221"/>
        <v>0</v>
      </c>
      <c r="J2298" s="1392">
        <f t="shared" si="222"/>
        <v>229.59999999999124</v>
      </c>
      <c r="K2298" s="1391">
        <f>(J2298*h01_MdeMgmt!$F$8)+1+$Q$126</f>
        <v>14.393333333332823</v>
      </c>
      <c r="L2298" s="1395">
        <f t="shared" si="217"/>
        <v>143.93333333332822</v>
      </c>
      <c r="M2298" s="1395">
        <f t="shared" si="218"/>
        <v>143</v>
      </c>
      <c r="N2298" s="1395">
        <f t="shared" si="219"/>
        <v>14.3</v>
      </c>
      <c r="O2298" t="str">
        <f t="shared" si="220"/>
        <v/>
      </c>
    </row>
    <row r="2299" spans="9:15" x14ac:dyDescent="0.55000000000000004">
      <c r="I2299" s="1394">
        <f t="shared" si="221"/>
        <v>0</v>
      </c>
      <c r="J2299" s="1392">
        <f t="shared" si="222"/>
        <v>229.69999999999123</v>
      </c>
      <c r="K2299" s="1391">
        <f>(J2299*h01_MdeMgmt!$F$8)+1+$Q$126</f>
        <v>14.399166666666156</v>
      </c>
      <c r="L2299" s="1395">
        <f t="shared" si="217"/>
        <v>143.99166666666156</v>
      </c>
      <c r="M2299" s="1395">
        <f t="shared" si="218"/>
        <v>143</v>
      </c>
      <c r="N2299" s="1395">
        <f t="shared" si="219"/>
        <v>14.3</v>
      </c>
      <c r="O2299" t="str">
        <f t="shared" si="220"/>
        <v/>
      </c>
    </row>
    <row r="2300" spans="9:15" x14ac:dyDescent="0.55000000000000004">
      <c r="I2300" s="1394">
        <f t="shared" si="221"/>
        <v>0</v>
      </c>
      <c r="J2300" s="1392">
        <f t="shared" si="222"/>
        <v>229.79999999999123</v>
      </c>
      <c r="K2300" s="1391">
        <f>(J2300*h01_MdeMgmt!$F$8)+1+$Q$126</f>
        <v>14.404999999999488</v>
      </c>
      <c r="L2300" s="1395">
        <f t="shared" si="217"/>
        <v>144.04999999999487</v>
      </c>
      <c r="M2300" s="1395">
        <f t="shared" si="218"/>
        <v>144</v>
      </c>
      <c r="N2300" s="1395">
        <f t="shared" si="219"/>
        <v>14.4</v>
      </c>
      <c r="O2300" t="str">
        <f t="shared" si="220"/>
        <v/>
      </c>
    </row>
    <row r="2301" spans="9:15" x14ac:dyDescent="0.55000000000000004">
      <c r="I2301" s="1394">
        <f t="shared" si="221"/>
        <v>0</v>
      </c>
      <c r="J2301" s="1392">
        <f t="shared" si="222"/>
        <v>229.89999999999122</v>
      </c>
      <c r="K2301" s="1391">
        <f>(J2301*h01_MdeMgmt!$F$8)+1+$Q$126</f>
        <v>14.410833333332821</v>
      </c>
      <c r="L2301" s="1395">
        <f t="shared" si="217"/>
        <v>144.1083333333282</v>
      </c>
      <c r="M2301" s="1395">
        <f t="shared" si="218"/>
        <v>144</v>
      </c>
      <c r="N2301" s="1395">
        <f t="shared" si="219"/>
        <v>14.4</v>
      </c>
      <c r="O2301" t="str">
        <f t="shared" si="220"/>
        <v/>
      </c>
    </row>
    <row r="2302" spans="9:15" x14ac:dyDescent="0.55000000000000004">
      <c r="I2302" s="1394">
        <f t="shared" si="221"/>
        <v>0</v>
      </c>
      <c r="J2302" s="1392">
        <f t="shared" si="222"/>
        <v>229.99999999999122</v>
      </c>
      <c r="K2302" s="1391">
        <f>(J2302*h01_MdeMgmt!$F$8)+1+$Q$126</f>
        <v>14.416666666666154</v>
      </c>
      <c r="L2302" s="1395">
        <f t="shared" si="217"/>
        <v>144.16666666666154</v>
      </c>
      <c r="M2302" s="1395">
        <f t="shared" si="218"/>
        <v>144</v>
      </c>
      <c r="N2302" s="1395">
        <f t="shared" si="219"/>
        <v>14.4</v>
      </c>
      <c r="O2302" t="str">
        <f t="shared" si="220"/>
        <v/>
      </c>
    </row>
    <row r="2303" spans="9:15" x14ac:dyDescent="0.55000000000000004">
      <c r="I2303" s="1394">
        <f t="shared" si="221"/>
        <v>0</v>
      </c>
      <c r="J2303" s="1392">
        <f t="shared" si="222"/>
        <v>230.09999999999121</v>
      </c>
      <c r="K2303" s="1391">
        <f>(J2303*h01_MdeMgmt!$F$8)+1+$Q$126</f>
        <v>14.422499999999488</v>
      </c>
      <c r="L2303" s="1395">
        <f t="shared" si="217"/>
        <v>144.22499999999488</v>
      </c>
      <c r="M2303" s="1395">
        <f t="shared" si="218"/>
        <v>144</v>
      </c>
      <c r="N2303" s="1395">
        <f t="shared" si="219"/>
        <v>14.4</v>
      </c>
      <c r="O2303" t="str">
        <f t="shared" si="220"/>
        <v/>
      </c>
    </row>
    <row r="2304" spans="9:15" x14ac:dyDescent="0.55000000000000004">
      <c r="I2304" s="1394">
        <f t="shared" si="221"/>
        <v>0</v>
      </c>
      <c r="J2304" s="1392">
        <f t="shared" si="222"/>
        <v>230.19999999999121</v>
      </c>
      <c r="K2304" s="1391">
        <f>(J2304*h01_MdeMgmt!$F$8)+1+$Q$126</f>
        <v>14.428333333332821</v>
      </c>
      <c r="L2304" s="1395">
        <f t="shared" si="217"/>
        <v>144.28333333332822</v>
      </c>
      <c r="M2304" s="1395">
        <f t="shared" si="218"/>
        <v>144</v>
      </c>
      <c r="N2304" s="1395">
        <f t="shared" si="219"/>
        <v>14.4</v>
      </c>
      <c r="O2304" t="str">
        <f t="shared" si="220"/>
        <v/>
      </c>
    </row>
    <row r="2305" spans="9:15" x14ac:dyDescent="0.55000000000000004">
      <c r="I2305" s="1394">
        <f t="shared" si="221"/>
        <v>0</v>
      </c>
      <c r="J2305" s="1392">
        <f t="shared" si="222"/>
        <v>230.2999999999912</v>
      </c>
      <c r="K2305" s="1391">
        <f>(J2305*h01_MdeMgmt!$F$8)+1+$Q$126</f>
        <v>14.434166666666153</v>
      </c>
      <c r="L2305" s="1395">
        <f t="shared" si="217"/>
        <v>144.34166666666152</v>
      </c>
      <c r="M2305" s="1395">
        <f t="shared" si="218"/>
        <v>144</v>
      </c>
      <c r="N2305" s="1395">
        <f t="shared" si="219"/>
        <v>14.4</v>
      </c>
      <c r="O2305" t="str">
        <f t="shared" si="220"/>
        <v/>
      </c>
    </row>
    <row r="2306" spans="9:15" x14ac:dyDescent="0.55000000000000004">
      <c r="I2306" s="1394">
        <f t="shared" si="221"/>
        <v>0</v>
      </c>
      <c r="J2306" s="1392">
        <f t="shared" si="222"/>
        <v>230.39999999999119</v>
      </c>
      <c r="K2306" s="1391">
        <f>(J2306*h01_MdeMgmt!$F$8)+1+$Q$126</f>
        <v>14.439999999999486</v>
      </c>
      <c r="L2306" s="1395">
        <f t="shared" si="217"/>
        <v>144.39999999999486</v>
      </c>
      <c r="M2306" s="1395">
        <f t="shared" si="218"/>
        <v>144</v>
      </c>
      <c r="N2306" s="1395">
        <f t="shared" si="219"/>
        <v>14.4</v>
      </c>
      <c r="O2306" t="str">
        <f t="shared" si="220"/>
        <v/>
      </c>
    </row>
    <row r="2307" spans="9:15" x14ac:dyDescent="0.55000000000000004">
      <c r="I2307" s="1394">
        <f t="shared" si="221"/>
        <v>0</v>
      </c>
      <c r="J2307" s="1392">
        <f t="shared" si="222"/>
        <v>230.49999999999119</v>
      </c>
      <c r="K2307" s="1391">
        <f>(J2307*h01_MdeMgmt!$F$8)+1+$Q$126</f>
        <v>14.445833333332819</v>
      </c>
      <c r="L2307" s="1395">
        <f t="shared" ref="L2307:L2370" si="223">K2307*10</f>
        <v>144.4583333333282</v>
      </c>
      <c r="M2307" s="1395">
        <f t="shared" ref="M2307:M2370" si="224">INT(L2307)</f>
        <v>144</v>
      </c>
      <c r="N2307" s="1395">
        <f t="shared" ref="N2307:N2370" si="225">M2307/10</f>
        <v>14.4</v>
      </c>
      <c r="O2307" t="str">
        <f t="shared" ref="O2307:O2370" si="226">IF(INT(N2307)=N2307,N2307,"")</f>
        <v/>
      </c>
    </row>
    <row r="2308" spans="9:15" x14ac:dyDescent="0.55000000000000004">
      <c r="I2308" s="1394">
        <f t="shared" ref="I2308:I2371" si="227">INT(H2308)</f>
        <v>0</v>
      </c>
      <c r="J2308" s="1392">
        <f t="shared" si="222"/>
        <v>230.59999999999118</v>
      </c>
      <c r="K2308" s="1391">
        <f>(J2308*h01_MdeMgmt!$F$8)+1+$Q$126</f>
        <v>14.451666666666153</v>
      </c>
      <c r="L2308" s="1395">
        <f t="shared" si="223"/>
        <v>144.51666666666154</v>
      </c>
      <c r="M2308" s="1395">
        <f t="shared" si="224"/>
        <v>144</v>
      </c>
      <c r="N2308" s="1395">
        <f t="shared" si="225"/>
        <v>14.4</v>
      </c>
      <c r="O2308" t="str">
        <f t="shared" si="226"/>
        <v/>
      </c>
    </row>
    <row r="2309" spans="9:15" x14ac:dyDescent="0.55000000000000004">
      <c r="I2309" s="1394">
        <f t="shared" si="227"/>
        <v>0</v>
      </c>
      <c r="J2309" s="1392">
        <f t="shared" si="222"/>
        <v>230.69999999999118</v>
      </c>
      <c r="K2309" s="1391">
        <f>(J2309*h01_MdeMgmt!$F$8)+1+$Q$126</f>
        <v>14.457499999999486</v>
      </c>
      <c r="L2309" s="1395">
        <f t="shared" si="223"/>
        <v>144.57499999999487</v>
      </c>
      <c r="M2309" s="1395">
        <f t="shared" si="224"/>
        <v>144</v>
      </c>
      <c r="N2309" s="1395">
        <f t="shared" si="225"/>
        <v>14.4</v>
      </c>
      <c r="O2309" t="str">
        <f t="shared" si="226"/>
        <v/>
      </c>
    </row>
    <row r="2310" spans="9:15" x14ac:dyDescent="0.55000000000000004">
      <c r="I2310" s="1394">
        <f t="shared" si="227"/>
        <v>0</v>
      </c>
      <c r="J2310" s="1392">
        <f t="shared" si="222"/>
        <v>230.79999999999117</v>
      </c>
      <c r="K2310" s="1391">
        <f>(J2310*h01_MdeMgmt!$F$8)+1+$Q$126</f>
        <v>14.463333333332818</v>
      </c>
      <c r="L2310" s="1395">
        <f t="shared" si="223"/>
        <v>144.63333333332818</v>
      </c>
      <c r="M2310" s="1395">
        <f t="shared" si="224"/>
        <v>144</v>
      </c>
      <c r="N2310" s="1395">
        <f t="shared" si="225"/>
        <v>14.4</v>
      </c>
      <c r="O2310" t="str">
        <f t="shared" si="226"/>
        <v/>
      </c>
    </row>
    <row r="2311" spans="9:15" x14ac:dyDescent="0.55000000000000004">
      <c r="I2311" s="1394">
        <f t="shared" si="227"/>
        <v>0</v>
      </c>
      <c r="J2311" s="1392">
        <f t="shared" si="222"/>
        <v>230.89999999999117</v>
      </c>
      <c r="K2311" s="1391">
        <f>(J2311*h01_MdeMgmt!$F$8)+1+$Q$126</f>
        <v>14.469166666666151</v>
      </c>
      <c r="L2311" s="1395">
        <f t="shared" si="223"/>
        <v>144.69166666666152</v>
      </c>
      <c r="M2311" s="1395">
        <f t="shared" si="224"/>
        <v>144</v>
      </c>
      <c r="N2311" s="1395">
        <f t="shared" si="225"/>
        <v>14.4</v>
      </c>
      <c r="O2311" t="str">
        <f t="shared" si="226"/>
        <v/>
      </c>
    </row>
    <row r="2312" spans="9:15" x14ac:dyDescent="0.55000000000000004">
      <c r="I2312" s="1394">
        <f t="shared" si="227"/>
        <v>0</v>
      </c>
      <c r="J2312" s="1392">
        <f t="shared" si="222"/>
        <v>230.99999999999116</v>
      </c>
      <c r="K2312" s="1391">
        <f>(J2312*h01_MdeMgmt!$F$8)+1+$Q$126</f>
        <v>14.474999999999485</v>
      </c>
      <c r="L2312" s="1395">
        <f t="shared" si="223"/>
        <v>144.74999999999486</v>
      </c>
      <c r="M2312" s="1395">
        <f t="shared" si="224"/>
        <v>144</v>
      </c>
      <c r="N2312" s="1395">
        <f t="shared" si="225"/>
        <v>14.4</v>
      </c>
      <c r="O2312" t="str">
        <f t="shared" si="226"/>
        <v/>
      </c>
    </row>
    <row r="2313" spans="9:15" x14ac:dyDescent="0.55000000000000004">
      <c r="I2313" s="1394">
        <f t="shared" si="227"/>
        <v>0</v>
      </c>
      <c r="J2313" s="1392">
        <f t="shared" si="222"/>
        <v>231.09999999999116</v>
      </c>
      <c r="K2313" s="1391">
        <f>(J2313*h01_MdeMgmt!$F$8)+1+$Q$126</f>
        <v>14.480833333332818</v>
      </c>
      <c r="L2313" s="1395">
        <f t="shared" si="223"/>
        <v>144.80833333332816</v>
      </c>
      <c r="M2313" s="1395">
        <f t="shared" si="224"/>
        <v>144</v>
      </c>
      <c r="N2313" s="1395">
        <f t="shared" si="225"/>
        <v>14.4</v>
      </c>
      <c r="O2313" t="str">
        <f t="shared" si="226"/>
        <v/>
      </c>
    </row>
    <row r="2314" spans="9:15" x14ac:dyDescent="0.55000000000000004">
      <c r="I2314" s="1394">
        <f t="shared" si="227"/>
        <v>0</v>
      </c>
      <c r="J2314" s="1392">
        <f t="shared" si="222"/>
        <v>231.19999999999115</v>
      </c>
      <c r="K2314" s="1391">
        <f>(J2314*h01_MdeMgmt!$F$8)+1+$Q$126</f>
        <v>14.486666666666151</v>
      </c>
      <c r="L2314" s="1395">
        <f t="shared" si="223"/>
        <v>144.8666666666615</v>
      </c>
      <c r="M2314" s="1395">
        <f t="shared" si="224"/>
        <v>144</v>
      </c>
      <c r="N2314" s="1395">
        <f t="shared" si="225"/>
        <v>14.4</v>
      </c>
      <c r="O2314" t="str">
        <f t="shared" si="226"/>
        <v/>
      </c>
    </row>
    <row r="2315" spans="9:15" x14ac:dyDescent="0.55000000000000004">
      <c r="I2315" s="1394">
        <f t="shared" si="227"/>
        <v>0</v>
      </c>
      <c r="J2315" s="1392">
        <f t="shared" si="222"/>
        <v>231.29999999999114</v>
      </c>
      <c r="K2315" s="1391">
        <f>(J2315*h01_MdeMgmt!$F$8)+1+$Q$126</f>
        <v>14.492499999999483</v>
      </c>
      <c r="L2315" s="1395">
        <f t="shared" si="223"/>
        <v>144.92499999999484</v>
      </c>
      <c r="M2315" s="1395">
        <f t="shared" si="224"/>
        <v>144</v>
      </c>
      <c r="N2315" s="1395">
        <f t="shared" si="225"/>
        <v>14.4</v>
      </c>
      <c r="O2315" t="str">
        <f t="shared" si="226"/>
        <v/>
      </c>
    </row>
    <row r="2316" spans="9:15" x14ac:dyDescent="0.55000000000000004">
      <c r="I2316" s="1394">
        <f t="shared" si="227"/>
        <v>0</v>
      </c>
      <c r="J2316" s="1392">
        <f t="shared" si="222"/>
        <v>231.39999999999114</v>
      </c>
      <c r="K2316" s="1391">
        <f>(J2316*h01_MdeMgmt!$F$8)+1+$Q$126</f>
        <v>14.498333333332816</v>
      </c>
      <c r="L2316" s="1395">
        <f t="shared" si="223"/>
        <v>144.98333333332818</v>
      </c>
      <c r="M2316" s="1395">
        <f t="shared" si="224"/>
        <v>144</v>
      </c>
      <c r="N2316" s="1395">
        <f t="shared" si="225"/>
        <v>14.4</v>
      </c>
      <c r="O2316" t="str">
        <f t="shared" si="226"/>
        <v/>
      </c>
    </row>
    <row r="2317" spans="9:15" x14ac:dyDescent="0.55000000000000004">
      <c r="I2317" s="1394">
        <f t="shared" si="227"/>
        <v>0</v>
      </c>
      <c r="J2317" s="1392">
        <f t="shared" si="222"/>
        <v>231.49999999999113</v>
      </c>
      <c r="K2317" s="1391">
        <f>(J2317*h01_MdeMgmt!$F$8)+1+$Q$126</f>
        <v>14.50416666666615</v>
      </c>
      <c r="L2317" s="1395">
        <f t="shared" si="223"/>
        <v>145.04166666666148</v>
      </c>
      <c r="M2317" s="1395">
        <f t="shared" si="224"/>
        <v>145</v>
      </c>
      <c r="N2317" s="1395">
        <f t="shared" si="225"/>
        <v>14.5</v>
      </c>
      <c r="O2317" t="str">
        <f t="shared" si="226"/>
        <v/>
      </c>
    </row>
    <row r="2318" spans="9:15" x14ac:dyDescent="0.55000000000000004">
      <c r="I2318" s="1394">
        <f t="shared" si="227"/>
        <v>0</v>
      </c>
      <c r="J2318" s="1392">
        <f t="shared" si="222"/>
        <v>231.59999999999113</v>
      </c>
      <c r="K2318" s="1391">
        <f>(J2318*h01_MdeMgmt!$F$8)+1+$Q$126</f>
        <v>14.509999999999483</v>
      </c>
      <c r="L2318" s="1395">
        <f t="shared" si="223"/>
        <v>145.09999999999482</v>
      </c>
      <c r="M2318" s="1395">
        <f t="shared" si="224"/>
        <v>145</v>
      </c>
      <c r="N2318" s="1395">
        <f t="shared" si="225"/>
        <v>14.5</v>
      </c>
      <c r="O2318" t="str">
        <f t="shared" si="226"/>
        <v/>
      </c>
    </row>
    <row r="2319" spans="9:15" x14ac:dyDescent="0.55000000000000004">
      <c r="I2319" s="1394">
        <f t="shared" si="227"/>
        <v>0</v>
      </c>
      <c r="J2319" s="1392">
        <f t="shared" si="222"/>
        <v>231.69999999999112</v>
      </c>
      <c r="K2319" s="1391">
        <f>(J2319*h01_MdeMgmt!$F$8)+1+$Q$126</f>
        <v>14.515833333332816</v>
      </c>
      <c r="L2319" s="1395">
        <f t="shared" si="223"/>
        <v>145.15833333332816</v>
      </c>
      <c r="M2319" s="1395">
        <f t="shared" si="224"/>
        <v>145</v>
      </c>
      <c r="N2319" s="1395">
        <f t="shared" si="225"/>
        <v>14.5</v>
      </c>
      <c r="O2319" t="str">
        <f t="shared" si="226"/>
        <v/>
      </c>
    </row>
    <row r="2320" spans="9:15" x14ac:dyDescent="0.55000000000000004">
      <c r="I2320" s="1394">
        <f t="shared" si="227"/>
        <v>0</v>
      </c>
      <c r="J2320" s="1392">
        <f t="shared" si="222"/>
        <v>231.79999999999112</v>
      </c>
      <c r="K2320" s="1391">
        <f>(J2320*h01_MdeMgmt!$F$8)+1+$Q$126</f>
        <v>14.521666666666148</v>
      </c>
      <c r="L2320" s="1395">
        <f t="shared" si="223"/>
        <v>145.21666666666147</v>
      </c>
      <c r="M2320" s="1395">
        <f t="shared" si="224"/>
        <v>145</v>
      </c>
      <c r="N2320" s="1395">
        <f t="shared" si="225"/>
        <v>14.5</v>
      </c>
      <c r="O2320" t="str">
        <f t="shared" si="226"/>
        <v/>
      </c>
    </row>
    <row r="2321" spans="9:15" x14ac:dyDescent="0.55000000000000004">
      <c r="I2321" s="1394">
        <f t="shared" si="227"/>
        <v>0</v>
      </c>
      <c r="J2321" s="1392">
        <f t="shared" si="222"/>
        <v>231.89999999999111</v>
      </c>
      <c r="K2321" s="1391">
        <f>(J2321*h01_MdeMgmt!$F$8)+1+$Q$126</f>
        <v>14.527499999999481</v>
      </c>
      <c r="L2321" s="1395">
        <f t="shared" si="223"/>
        <v>145.2749999999948</v>
      </c>
      <c r="M2321" s="1395">
        <f t="shared" si="224"/>
        <v>145</v>
      </c>
      <c r="N2321" s="1395">
        <f t="shared" si="225"/>
        <v>14.5</v>
      </c>
      <c r="O2321" t="str">
        <f t="shared" si="226"/>
        <v/>
      </c>
    </row>
    <row r="2322" spans="9:15" x14ac:dyDescent="0.55000000000000004">
      <c r="I2322" s="1394">
        <f t="shared" si="227"/>
        <v>0</v>
      </c>
      <c r="J2322" s="1392">
        <f t="shared" si="222"/>
        <v>231.9999999999911</v>
      </c>
      <c r="K2322" s="1391">
        <f>(J2322*h01_MdeMgmt!$F$8)+1+$Q$126</f>
        <v>14.533333333332815</v>
      </c>
      <c r="L2322" s="1395">
        <f t="shared" si="223"/>
        <v>145.33333333332814</v>
      </c>
      <c r="M2322" s="1395">
        <f t="shared" si="224"/>
        <v>145</v>
      </c>
      <c r="N2322" s="1395">
        <f t="shared" si="225"/>
        <v>14.5</v>
      </c>
      <c r="O2322" t="str">
        <f t="shared" si="226"/>
        <v/>
      </c>
    </row>
    <row r="2323" spans="9:15" x14ac:dyDescent="0.55000000000000004">
      <c r="I2323" s="1394">
        <f t="shared" si="227"/>
        <v>0</v>
      </c>
      <c r="J2323" s="1392">
        <f t="shared" si="222"/>
        <v>232.0999999999911</v>
      </c>
      <c r="K2323" s="1391">
        <f>(J2323*h01_MdeMgmt!$F$8)+1+$Q$126</f>
        <v>14.539166666666148</v>
      </c>
      <c r="L2323" s="1395">
        <f t="shared" si="223"/>
        <v>145.39166666666148</v>
      </c>
      <c r="M2323" s="1395">
        <f t="shared" si="224"/>
        <v>145</v>
      </c>
      <c r="N2323" s="1395">
        <f t="shared" si="225"/>
        <v>14.5</v>
      </c>
      <c r="O2323" t="str">
        <f t="shared" si="226"/>
        <v/>
      </c>
    </row>
    <row r="2324" spans="9:15" x14ac:dyDescent="0.55000000000000004">
      <c r="I2324" s="1394">
        <f t="shared" si="227"/>
        <v>0</v>
      </c>
      <c r="J2324" s="1392">
        <f t="shared" si="222"/>
        <v>232.19999999999109</v>
      </c>
      <c r="K2324" s="1391">
        <f>(J2324*h01_MdeMgmt!$F$8)+1+$Q$126</f>
        <v>14.544999999999481</v>
      </c>
      <c r="L2324" s="1395">
        <f t="shared" si="223"/>
        <v>145.44999999999482</v>
      </c>
      <c r="M2324" s="1395">
        <f t="shared" si="224"/>
        <v>145</v>
      </c>
      <c r="N2324" s="1395">
        <f t="shared" si="225"/>
        <v>14.5</v>
      </c>
      <c r="O2324" t="str">
        <f t="shared" si="226"/>
        <v/>
      </c>
    </row>
    <row r="2325" spans="9:15" x14ac:dyDescent="0.55000000000000004">
      <c r="I2325" s="1394">
        <f t="shared" si="227"/>
        <v>0</v>
      </c>
      <c r="J2325" s="1392">
        <f t="shared" si="222"/>
        <v>232.29999999999109</v>
      </c>
      <c r="K2325" s="1391">
        <f>(J2325*h01_MdeMgmt!$F$8)+1+$Q$126</f>
        <v>14.550833333332813</v>
      </c>
      <c r="L2325" s="1395">
        <f t="shared" si="223"/>
        <v>145.50833333332812</v>
      </c>
      <c r="M2325" s="1395">
        <f t="shared" si="224"/>
        <v>145</v>
      </c>
      <c r="N2325" s="1395">
        <f t="shared" si="225"/>
        <v>14.5</v>
      </c>
      <c r="O2325" t="str">
        <f t="shared" si="226"/>
        <v/>
      </c>
    </row>
    <row r="2326" spans="9:15" x14ac:dyDescent="0.55000000000000004">
      <c r="I2326" s="1394">
        <f t="shared" si="227"/>
        <v>0</v>
      </c>
      <c r="J2326" s="1392">
        <f t="shared" si="222"/>
        <v>232.39999999999108</v>
      </c>
      <c r="K2326" s="1391">
        <f>(J2326*h01_MdeMgmt!$F$8)+1+$Q$126</f>
        <v>14.556666666666146</v>
      </c>
      <c r="L2326" s="1395">
        <f t="shared" si="223"/>
        <v>145.56666666666146</v>
      </c>
      <c r="M2326" s="1395">
        <f t="shared" si="224"/>
        <v>145</v>
      </c>
      <c r="N2326" s="1395">
        <f t="shared" si="225"/>
        <v>14.5</v>
      </c>
      <c r="O2326" t="str">
        <f t="shared" si="226"/>
        <v/>
      </c>
    </row>
    <row r="2327" spans="9:15" x14ac:dyDescent="0.55000000000000004">
      <c r="I2327" s="1394">
        <f t="shared" si="227"/>
        <v>0</v>
      </c>
      <c r="J2327" s="1392">
        <f t="shared" si="222"/>
        <v>232.49999999999108</v>
      </c>
      <c r="K2327" s="1391">
        <f>(J2327*h01_MdeMgmt!$F$8)+1+$Q$126</f>
        <v>14.56249999999948</v>
      </c>
      <c r="L2327" s="1395">
        <f t="shared" si="223"/>
        <v>145.6249999999948</v>
      </c>
      <c r="M2327" s="1395">
        <f t="shared" si="224"/>
        <v>145</v>
      </c>
      <c r="N2327" s="1395">
        <f t="shared" si="225"/>
        <v>14.5</v>
      </c>
      <c r="O2327" t="str">
        <f t="shared" si="226"/>
        <v/>
      </c>
    </row>
    <row r="2328" spans="9:15" x14ac:dyDescent="0.55000000000000004">
      <c r="I2328" s="1394">
        <f t="shared" si="227"/>
        <v>0</v>
      </c>
      <c r="J2328" s="1392">
        <f t="shared" si="222"/>
        <v>232.59999999999107</v>
      </c>
      <c r="K2328" s="1391">
        <f>(J2328*h01_MdeMgmt!$F$8)+1+$Q$126</f>
        <v>14.568333333332813</v>
      </c>
      <c r="L2328" s="1395">
        <f t="shared" si="223"/>
        <v>145.68333333332814</v>
      </c>
      <c r="M2328" s="1395">
        <f t="shared" si="224"/>
        <v>145</v>
      </c>
      <c r="N2328" s="1395">
        <f t="shared" si="225"/>
        <v>14.5</v>
      </c>
      <c r="O2328" t="str">
        <f t="shared" si="226"/>
        <v/>
      </c>
    </row>
    <row r="2329" spans="9:15" x14ac:dyDescent="0.55000000000000004">
      <c r="I2329" s="1394">
        <f t="shared" si="227"/>
        <v>0</v>
      </c>
      <c r="J2329" s="1392">
        <f t="shared" si="222"/>
        <v>232.69999999999106</v>
      </c>
      <c r="K2329" s="1391">
        <f>(J2329*h01_MdeMgmt!$F$8)+1+$Q$126</f>
        <v>14.574166666666146</v>
      </c>
      <c r="L2329" s="1395">
        <f t="shared" si="223"/>
        <v>145.74166666666147</v>
      </c>
      <c r="M2329" s="1395">
        <f t="shared" si="224"/>
        <v>145</v>
      </c>
      <c r="N2329" s="1395">
        <f t="shared" si="225"/>
        <v>14.5</v>
      </c>
      <c r="O2329" t="str">
        <f t="shared" si="226"/>
        <v/>
      </c>
    </row>
    <row r="2330" spans="9:15" x14ac:dyDescent="0.55000000000000004">
      <c r="I2330" s="1394">
        <f t="shared" si="227"/>
        <v>0</v>
      </c>
      <c r="J2330" s="1392">
        <f t="shared" si="222"/>
        <v>232.79999999999106</v>
      </c>
      <c r="K2330" s="1391">
        <f>(J2330*h01_MdeMgmt!$F$8)+1+$Q$126</f>
        <v>14.579999999999478</v>
      </c>
      <c r="L2330" s="1395">
        <f t="shared" si="223"/>
        <v>145.79999999999478</v>
      </c>
      <c r="M2330" s="1395">
        <f t="shared" si="224"/>
        <v>145</v>
      </c>
      <c r="N2330" s="1395">
        <f t="shared" si="225"/>
        <v>14.5</v>
      </c>
      <c r="O2330" t="str">
        <f t="shared" si="226"/>
        <v/>
      </c>
    </row>
    <row r="2331" spans="9:15" x14ac:dyDescent="0.55000000000000004">
      <c r="I2331" s="1394">
        <f t="shared" si="227"/>
        <v>0</v>
      </c>
      <c r="J2331" s="1392">
        <f t="shared" si="222"/>
        <v>232.89999999999105</v>
      </c>
      <c r="K2331" s="1391">
        <f>(J2331*h01_MdeMgmt!$F$8)+1+$Q$126</f>
        <v>14.585833333332811</v>
      </c>
      <c r="L2331" s="1395">
        <f t="shared" si="223"/>
        <v>145.85833333332812</v>
      </c>
      <c r="M2331" s="1395">
        <f t="shared" si="224"/>
        <v>145</v>
      </c>
      <c r="N2331" s="1395">
        <f t="shared" si="225"/>
        <v>14.5</v>
      </c>
      <c r="O2331" t="str">
        <f t="shared" si="226"/>
        <v/>
      </c>
    </row>
    <row r="2332" spans="9:15" x14ac:dyDescent="0.55000000000000004">
      <c r="I2332" s="1394">
        <f t="shared" si="227"/>
        <v>0</v>
      </c>
      <c r="J2332" s="1392">
        <f t="shared" si="222"/>
        <v>232.99999999999105</v>
      </c>
      <c r="K2332" s="1391">
        <f>(J2332*h01_MdeMgmt!$F$8)+1+$Q$126</f>
        <v>14.591666666666145</v>
      </c>
      <c r="L2332" s="1395">
        <f t="shared" si="223"/>
        <v>145.91666666666146</v>
      </c>
      <c r="M2332" s="1395">
        <f t="shared" si="224"/>
        <v>145</v>
      </c>
      <c r="N2332" s="1395">
        <f t="shared" si="225"/>
        <v>14.5</v>
      </c>
      <c r="O2332" t="str">
        <f t="shared" si="226"/>
        <v/>
      </c>
    </row>
    <row r="2333" spans="9:15" x14ac:dyDescent="0.55000000000000004">
      <c r="I2333" s="1394">
        <f t="shared" si="227"/>
        <v>0</v>
      </c>
      <c r="J2333" s="1392">
        <f t="shared" si="222"/>
        <v>233.09999999999104</v>
      </c>
      <c r="K2333" s="1391">
        <f>(J2333*h01_MdeMgmt!$F$8)+1+$Q$126</f>
        <v>14.597499999999478</v>
      </c>
      <c r="L2333" s="1395">
        <f t="shared" si="223"/>
        <v>145.97499999999479</v>
      </c>
      <c r="M2333" s="1395">
        <f t="shared" si="224"/>
        <v>145</v>
      </c>
      <c r="N2333" s="1395">
        <f t="shared" si="225"/>
        <v>14.5</v>
      </c>
      <c r="O2333" t="str">
        <f t="shared" si="226"/>
        <v/>
      </c>
    </row>
    <row r="2334" spans="9:15" x14ac:dyDescent="0.55000000000000004">
      <c r="I2334" s="1394">
        <f t="shared" si="227"/>
        <v>0</v>
      </c>
      <c r="J2334" s="1392">
        <f t="shared" si="222"/>
        <v>233.19999999999104</v>
      </c>
      <c r="K2334" s="1391">
        <f>(J2334*h01_MdeMgmt!$F$8)+1+$Q$126</f>
        <v>14.603333333332811</v>
      </c>
      <c r="L2334" s="1395">
        <f t="shared" si="223"/>
        <v>146.0333333333281</v>
      </c>
      <c r="M2334" s="1395">
        <f t="shared" si="224"/>
        <v>146</v>
      </c>
      <c r="N2334" s="1395">
        <f t="shared" si="225"/>
        <v>14.6</v>
      </c>
      <c r="O2334" t="str">
        <f t="shared" si="226"/>
        <v/>
      </c>
    </row>
    <row r="2335" spans="9:15" x14ac:dyDescent="0.55000000000000004">
      <c r="I2335" s="1394">
        <f t="shared" si="227"/>
        <v>0</v>
      </c>
      <c r="J2335" s="1392">
        <f t="shared" si="222"/>
        <v>233.29999999999103</v>
      </c>
      <c r="K2335" s="1391">
        <f>(J2335*h01_MdeMgmt!$F$8)+1+$Q$126</f>
        <v>14.609166666666143</v>
      </c>
      <c r="L2335" s="1395">
        <f t="shared" si="223"/>
        <v>146.09166666666144</v>
      </c>
      <c r="M2335" s="1395">
        <f t="shared" si="224"/>
        <v>146</v>
      </c>
      <c r="N2335" s="1395">
        <f t="shared" si="225"/>
        <v>14.6</v>
      </c>
      <c r="O2335" t="str">
        <f t="shared" si="226"/>
        <v/>
      </c>
    </row>
    <row r="2336" spans="9:15" x14ac:dyDescent="0.55000000000000004">
      <c r="I2336" s="1394">
        <f t="shared" si="227"/>
        <v>0</v>
      </c>
      <c r="J2336" s="1392">
        <f t="shared" si="222"/>
        <v>233.39999999999102</v>
      </c>
      <c r="K2336" s="1391">
        <f>(J2336*h01_MdeMgmt!$F$8)+1+$Q$126</f>
        <v>14.614999999999476</v>
      </c>
      <c r="L2336" s="1395">
        <f t="shared" si="223"/>
        <v>146.14999999999475</v>
      </c>
      <c r="M2336" s="1395">
        <f t="shared" si="224"/>
        <v>146</v>
      </c>
      <c r="N2336" s="1395">
        <f t="shared" si="225"/>
        <v>14.6</v>
      </c>
      <c r="O2336" t="str">
        <f t="shared" si="226"/>
        <v/>
      </c>
    </row>
    <row r="2337" spans="9:15" x14ac:dyDescent="0.55000000000000004">
      <c r="I2337" s="1394">
        <f t="shared" si="227"/>
        <v>0</v>
      </c>
      <c r="J2337" s="1392">
        <f t="shared" si="222"/>
        <v>233.49999999999102</v>
      </c>
      <c r="K2337" s="1391">
        <f>(J2337*h01_MdeMgmt!$F$8)+1+$Q$126</f>
        <v>14.62083333333281</v>
      </c>
      <c r="L2337" s="1395">
        <f t="shared" si="223"/>
        <v>146.20833333332808</v>
      </c>
      <c r="M2337" s="1395">
        <f t="shared" si="224"/>
        <v>146</v>
      </c>
      <c r="N2337" s="1395">
        <f t="shared" si="225"/>
        <v>14.6</v>
      </c>
      <c r="O2337" t="str">
        <f t="shared" si="226"/>
        <v/>
      </c>
    </row>
    <row r="2338" spans="9:15" x14ac:dyDescent="0.55000000000000004">
      <c r="I2338" s="1394">
        <f t="shared" si="227"/>
        <v>0</v>
      </c>
      <c r="J2338" s="1392">
        <f t="shared" si="222"/>
        <v>233.59999999999101</v>
      </c>
      <c r="K2338" s="1391">
        <f>(J2338*h01_MdeMgmt!$F$8)+1+$Q$126</f>
        <v>14.626666666666143</v>
      </c>
      <c r="L2338" s="1395">
        <f t="shared" si="223"/>
        <v>146.26666666666142</v>
      </c>
      <c r="M2338" s="1395">
        <f t="shared" si="224"/>
        <v>146</v>
      </c>
      <c r="N2338" s="1395">
        <f t="shared" si="225"/>
        <v>14.6</v>
      </c>
      <c r="O2338" t="str">
        <f t="shared" si="226"/>
        <v/>
      </c>
    </row>
    <row r="2339" spans="9:15" x14ac:dyDescent="0.55000000000000004">
      <c r="I2339" s="1394">
        <f t="shared" si="227"/>
        <v>0</v>
      </c>
      <c r="J2339" s="1392">
        <f t="shared" si="222"/>
        <v>233.69999999999101</v>
      </c>
      <c r="K2339" s="1391">
        <f>(J2339*h01_MdeMgmt!$F$8)+1+$Q$126</f>
        <v>14.632499999999476</v>
      </c>
      <c r="L2339" s="1395">
        <f t="shared" si="223"/>
        <v>146.32499999999476</v>
      </c>
      <c r="M2339" s="1395">
        <f t="shared" si="224"/>
        <v>146</v>
      </c>
      <c r="N2339" s="1395">
        <f t="shared" si="225"/>
        <v>14.6</v>
      </c>
      <c r="O2339" t="str">
        <f t="shared" si="226"/>
        <v/>
      </c>
    </row>
    <row r="2340" spans="9:15" x14ac:dyDescent="0.55000000000000004">
      <c r="I2340" s="1394">
        <f t="shared" si="227"/>
        <v>0</v>
      </c>
      <c r="J2340" s="1392">
        <f t="shared" si="222"/>
        <v>233.799999999991</v>
      </c>
      <c r="K2340" s="1391">
        <f>(J2340*h01_MdeMgmt!$F$8)+1+$Q$126</f>
        <v>14.638333333332808</v>
      </c>
      <c r="L2340" s="1395">
        <f t="shared" si="223"/>
        <v>146.38333333332807</v>
      </c>
      <c r="M2340" s="1395">
        <f t="shared" si="224"/>
        <v>146</v>
      </c>
      <c r="N2340" s="1395">
        <f t="shared" si="225"/>
        <v>14.6</v>
      </c>
      <c r="O2340" t="str">
        <f t="shared" si="226"/>
        <v/>
      </c>
    </row>
    <row r="2341" spans="9:15" x14ac:dyDescent="0.55000000000000004">
      <c r="I2341" s="1394">
        <f t="shared" si="227"/>
        <v>0</v>
      </c>
      <c r="J2341" s="1392">
        <f t="shared" si="222"/>
        <v>233.899999999991</v>
      </c>
      <c r="K2341" s="1391">
        <f>(J2341*h01_MdeMgmt!$F$8)+1+$Q$126</f>
        <v>14.644166666666141</v>
      </c>
      <c r="L2341" s="1395">
        <f t="shared" si="223"/>
        <v>146.4416666666614</v>
      </c>
      <c r="M2341" s="1395">
        <f t="shared" si="224"/>
        <v>146</v>
      </c>
      <c r="N2341" s="1395">
        <f t="shared" si="225"/>
        <v>14.6</v>
      </c>
      <c r="O2341" t="str">
        <f t="shared" si="226"/>
        <v/>
      </c>
    </row>
    <row r="2342" spans="9:15" x14ac:dyDescent="0.55000000000000004">
      <c r="I2342" s="1394">
        <f t="shared" si="227"/>
        <v>0</v>
      </c>
      <c r="J2342" s="1392">
        <f t="shared" si="222"/>
        <v>233.99999999999099</v>
      </c>
      <c r="K2342" s="1391">
        <f>(J2342*h01_MdeMgmt!$F$8)+1+$Q$126</f>
        <v>14.649999999999475</v>
      </c>
      <c r="L2342" s="1395">
        <f t="shared" si="223"/>
        <v>146.49999999999474</v>
      </c>
      <c r="M2342" s="1395">
        <f t="shared" si="224"/>
        <v>146</v>
      </c>
      <c r="N2342" s="1395">
        <f t="shared" si="225"/>
        <v>14.6</v>
      </c>
      <c r="O2342" t="str">
        <f t="shared" si="226"/>
        <v/>
      </c>
    </row>
    <row r="2343" spans="9:15" x14ac:dyDescent="0.55000000000000004">
      <c r="I2343" s="1394">
        <f t="shared" si="227"/>
        <v>0</v>
      </c>
      <c r="J2343" s="1392">
        <f t="shared" si="222"/>
        <v>234.09999999999098</v>
      </c>
      <c r="K2343" s="1391">
        <f>(J2343*h01_MdeMgmt!$F$8)+1+$Q$126</f>
        <v>14.655833333332808</v>
      </c>
      <c r="L2343" s="1395">
        <f t="shared" si="223"/>
        <v>146.55833333332808</v>
      </c>
      <c r="M2343" s="1395">
        <f t="shared" si="224"/>
        <v>146</v>
      </c>
      <c r="N2343" s="1395">
        <f t="shared" si="225"/>
        <v>14.6</v>
      </c>
      <c r="O2343" t="str">
        <f t="shared" si="226"/>
        <v/>
      </c>
    </row>
    <row r="2344" spans="9:15" x14ac:dyDescent="0.55000000000000004">
      <c r="I2344" s="1394">
        <f t="shared" si="227"/>
        <v>0</v>
      </c>
      <c r="J2344" s="1392">
        <f t="shared" si="222"/>
        <v>234.19999999999098</v>
      </c>
      <c r="K2344" s="1391">
        <f>(J2344*h01_MdeMgmt!$F$8)+1+$Q$126</f>
        <v>14.661666666666141</v>
      </c>
      <c r="L2344" s="1395">
        <f t="shared" si="223"/>
        <v>146.61666666666142</v>
      </c>
      <c r="M2344" s="1395">
        <f t="shared" si="224"/>
        <v>146</v>
      </c>
      <c r="N2344" s="1395">
        <f t="shared" si="225"/>
        <v>14.6</v>
      </c>
      <c r="O2344" t="str">
        <f t="shared" si="226"/>
        <v/>
      </c>
    </row>
    <row r="2345" spans="9:15" x14ac:dyDescent="0.55000000000000004">
      <c r="I2345" s="1394">
        <f t="shared" si="227"/>
        <v>0</v>
      </c>
      <c r="J2345" s="1392">
        <f t="shared" si="222"/>
        <v>234.29999999999097</v>
      </c>
      <c r="K2345" s="1391">
        <f>(J2345*h01_MdeMgmt!$F$8)+1+$Q$126</f>
        <v>14.667499999999473</v>
      </c>
      <c r="L2345" s="1395">
        <f t="shared" si="223"/>
        <v>146.67499999999472</v>
      </c>
      <c r="M2345" s="1395">
        <f t="shared" si="224"/>
        <v>146</v>
      </c>
      <c r="N2345" s="1395">
        <f t="shared" si="225"/>
        <v>14.6</v>
      </c>
      <c r="O2345" t="str">
        <f t="shared" si="226"/>
        <v/>
      </c>
    </row>
    <row r="2346" spans="9:15" x14ac:dyDescent="0.55000000000000004">
      <c r="I2346" s="1394">
        <f t="shared" si="227"/>
        <v>0</v>
      </c>
      <c r="J2346" s="1392">
        <f t="shared" si="222"/>
        <v>234.39999999999097</v>
      </c>
      <c r="K2346" s="1391">
        <f>(J2346*h01_MdeMgmt!$F$8)+1+$Q$126</f>
        <v>14.673333333332806</v>
      </c>
      <c r="L2346" s="1395">
        <f t="shared" si="223"/>
        <v>146.73333333332806</v>
      </c>
      <c r="M2346" s="1395">
        <f t="shared" si="224"/>
        <v>146</v>
      </c>
      <c r="N2346" s="1395">
        <f t="shared" si="225"/>
        <v>14.6</v>
      </c>
      <c r="O2346" t="str">
        <f t="shared" si="226"/>
        <v/>
      </c>
    </row>
    <row r="2347" spans="9:15" x14ac:dyDescent="0.55000000000000004">
      <c r="I2347" s="1394">
        <f t="shared" si="227"/>
        <v>0</v>
      </c>
      <c r="J2347" s="1392">
        <f t="shared" si="222"/>
        <v>234.49999999999096</v>
      </c>
      <c r="K2347" s="1391">
        <f>(J2347*h01_MdeMgmt!$F$8)+1+$Q$126</f>
        <v>14.67916666666614</v>
      </c>
      <c r="L2347" s="1395">
        <f t="shared" si="223"/>
        <v>146.7916666666614</v>
      </c>
      <c r="M2347" s="1395">
        <f t="shared" si="224"/>
        <v>146</v>
      </c>
      <c r="N2347" s="1395">
        <f t="shared" si="225"/>
        <v>14.6</v>
      </c>
      <c r="O2347" t="str">
        <f t="shared" si="226"/>
        <v/>
      </c>
    </row>
    <row r="2348" spans="9:15" x14ac:dyDescent="0.55000000000000004">
      <c r="I2348" s="1394">
        <f t="shared" si="227"/>
        <v>0</v>
      </c>
      <c r="J2348" s="1392">
        <f t="shared" si="222"/>
        <v>234.59999999999096</v>
      </c>
      <c r="K2348" s="1391">
        <f>(J2348*h01_MdeMgmt!$F$8)+1+$Q$126</f>
        <v>14.684999999999473</v>
      </c>
      <c r="L2348" s="1395">
        <f t="shared" si="223"/>
        <v>146.84999999999474</v>
      </c>
      <c r="M2348" s="1395">
        <f t="shared" si="224"/>
        <v>146</v>
      </c>
      <c r="N2348" s="1395">
        <f t="shared" si="225"/>
        <v>14.6</v>
      </c>
      <c r="O2348" t="str">
        <f t="shared" si="226"/>
        <v/>
      </c>
    </row>
    <row r="2349" spans="9:15" x14ac:dyDescent="0.55000000000000004">
      <c r="I2349" s="1394">
        <f t="shared" si="227"/>
        <v>0</v>
      </c>
      <c r="J2349" s="1392">
        <f t="shared" si="222"/>
        <v>234.69999999999095</v>
      </c>
      <c r="K2349" s="1391">
        <f>(J2349*h01_MdeMgmt!$F$8)+1+$Q$126</f>
        <v>14.690833333332806</v>
      </c>
      <c r="L2349" s="1395">
        <f t="shared" si="223"/>
        <v>146.90833333332807</v>
      </c>
      <c r="M2349" s="1395">
        <f t="shared" si="224"/>
        <v>146</v>
      </c>
      <c r="N2349" s="1395">
        <f t="shared" si="225"/>
        <v>14.6</v>
      </c>
      <c r="O2349" t="str">
        <f t="shared" si="226"/>
        <v/>
      </c>
    </row>
    <row r="2350" spans="9:15" x14ac:dyDescent="0.55000000000000004">
      <c r="I2350" s="1394">
        <f t="shared" si="227"/>
        <v>0</v>
      </c>
      <c r="J2350" s="1392">
        <f t="shared" si="222"/>
        <v>234.79999999999094</v>
      </c>
      <c r="K2350" s="1391">
        <f>(J2350*h01_MdeMgmt!$F$8)+1+$Q$126</f>
        <v>14.696666666666138</v>
      </c>
      <c r="L2350" s="1395">
        <f t="shared" si="223"/>
        <v>146.96666666666138</v>
      </c>
      <c r="M2350" s="1395">
        <f t="shared" si="224"/>
        <v>146</v>
      </c>
      <c r="N2350" s="1395">
        <f t="shared" si="225"/>
        <v>14.6</v>
      </c>
      <c r="O2350" t="str">
        <f t="shared" si="226"/>
        <v/>
      </c>
    </row>
    <row r="2351" spans="9:15" x14ac:dyDescent="0.55000000000000004">
      <c r="I2351" s="1394">
        <f t="shared" si="227"/>
        <v>0</v>
      </c>
      <c r="J2351" s="1392">
        <f t="shared" si="222"/>
        <v>234.89999999999094</v>
      </c>
      <c r="K2351" s="1391">
        <f>(J2351*h01_MdeMgmt!$F$8)+1+$Q$126</f>
        <v>14.702499999999471</v>
      </c>
      <c r="L2351" s="1395">
        <f t="shared" si="223"/>
        <v>147.02499999999472</v>
      </c>
      <c r="M2351" s="1395">
        <f t="shared" si="224"/>
        <v>147</v>
      </c>
      <c r="N2351" s="1395">
        <f t="shared" si="225"/>
        <v>14.7</v>
      </c>
      <c r="O2351" t="str">
        <f t="shared" si="226"/>
        <v/>
      </c>
    </row>
    <row r="2352" spans="9:15" x14ac:dyDescent="0.55000000000000004">
      <c r="I2352" s="1394">
        <f t="shared" si="227"/>
        <v>0</v>
      </c>
      <c r="J2352" s="1392">
        <f t="shared" si="222"/>
        <v>234.99999999999093</v>
      </c>
      <c r="K2352" s="1391">
        <f>(J2352*h01_MdeMgmt!$F$8)+1+$Q$126</f>
        <v>14.708333333332805</v>
      </c>
      <c r="L2352" s="1395">
        <f t="shared" si="223"/>
        <v>147.08333333332806</v>
      </c>
      <c r="M2352" s="1395">
        <f t="shared" si="224"/>
        <v>147</v>
      </c>
      <c r="N2352" s="1395">
        <f t="shared" si="225"/>
        <v>14.7</v>
      </c>
      <c r="O2352" t="str">
        <f t="shared" si="226"/>
        <v/>
      </c>
    </row>
    <row r="2353" spans="9:15" x14ac:dyDescent="0.55000000000000004">
      <c r="I2353" s="1394">
        <f t="shared" si="227"/>
        <v>0</v>
      </c>
      <c r="J2353" s="1392">
        <f t="shared" si="222"/>
        <v>235.09999999999093</v>
      </c>
      <c r="K2353" s="1391">
        <f>(J2353*h01_MdeMgmt!$F$8)+1+$Q$126</f>
        <v>14.714166666666138</v>
      </c>
      <c r="L2353" s="1395">
        <f t="shared" si="223"/>
        <v>147.14166666666137</v>
      </c>
      <c r="M2353" s="1395">
        <f t="shared" si="224"/>
        <v>147</v>
      </c>
      <c r="N2353" s="1395">
        <f t="shared" si="225"/>
        <v>14.7</v>
      </c>
      <c r="O2353" t="str">
        <f t="shared" si="226"/>
        <v/>
      </c>
    </row>
    <row r="2354" spans="9:15" x14ac:dyDescent="0.55000000000000004">
      <c r="I2354" s="1394">
        <f t="shared" si="227"/>
        <v>0</v>
      </c>
      <c r="J2354" s="1392">
        <f t="shared" si="222"/>
        <v>235.19999999999092</v>
      </c>
      <c r="K2354" s="1391">
        <f>(J2354*h01_MdeMgmt!$F$8)+1+$Q$126</f>
        <v>14.719999999999471</v>
      </c>
      <c r="L2354" s="1395">
        <f t="shared" si="223"/>
        <v>147.1999999999947</v>
      </c>
      <c r="M2354" s="1395">
        <f t="shared" si="224"/>
        <v>147</v>
      </c>
      <c r="N2354" s="1395">
        <f t="shared" si="225"/>
        <v>14.7</v>
      </c>
      <c r="O2354" t="str">
        <f t="shared" si="226"/>
        <v/>
      </c>
    </row>
    <row r="2355" spans="9:15" x14ac:dyDescent="0.55000000000000004">
      <c r="I2355" s="1394">
        <f t="shared" si="227"/>
        <v>0</v>
      </c>
      <c r="J2355" s="1392">
        <f t="shared" si="222"/>
        <v>235.29999999999092</v>
      </c>
      <c r="K2355" s="1391">
        <f>(J2355*h01_MdeMgmt!$F$8)+1+$Q$126</f>
        <v>14.725833333332803</v>
      </c>
      <c r="L2355" s="1395">
        <f t="shared" si="223"/>
        <v>147.25833333332804</v>
      </c>
      <c r="M2355" s="1395">
        <f t="shared" si="224"/>
        <v>147</v>
      </c>
      <c r="N2355" s="1395">
        <f t="shared" si="225"/>
        <v>14.7</v>
      </c>
      <c r="O2355" t="str">
        <f t="shared" si="226"/>
        <v/>
      </c>
    </row>
    <row r="2356" spans="9:15" x14ac:dyDescent="0.55000000000000004">
      <c r="I2356" s="1394">
        <f t="shared" si="227"/>
        <v>0</v>
      </c>
      <c r="J2356" s="1392">
        <f t="shared" si="222"/>
        <v>235.39999999999091</v>
      </c>
      <c r="K2356" s="1391">
        <f>(J2356*h01_MdeMgmt!$F$8)+1+$Q$126</f>
        <v>14.731666666666136</v>
      </c>
      <c r="L2356" s="1395">
        <f t="shared" si="223"/>
        <v>147.31666666666138</v>
      </c>
      <c r="M2356" s="1395">
        <f t="shared" si="224"/>
        <v>147</v>
      </c>
      <c r="N2356" s="1395">
        <f t="shared" si="225"/>
        <v>14.7</v>
      </c>
      <c r="O2356" t="str">
        <f t="shared" si="226"/>
        <v/>
      </c>
    </row>
    <row r="2357" spans="9:15" x14ac:dyDescent="0.55000000000000004">
      <c r="I2357" s="1394">
        <f t="shared" si="227"/>
        <v>0</v>
      </c>
      <c r="J2357" s="1392">
        <f t="shared" si="222"/>
        <v>235.49999999999091</v>
      </c>
      <c r="K2357" s="1391">
        <f>(J2357*h01_MdeMgmt!$F$8)+1+$Q$126</f>
        <v>14.73749999999947</v>
      </c>
      <c r="L2357" s="1395">
        <f t="shared" si="223"/>
        <v>147.37499999999469</v>
      </c>
      <c r="M2357" s="1395">
        <f t="shared" si="224"/>
        <v>147</v>
      </c>
      <c r="N2357" s="1395">
        <f t="shared" si="225"/>
        <v>14.7</v>
      </c>
      <c r="O2357" t="str">
        <f t="shared" si="226"/>
        <v/>
      </c>
    </row>
    <row r="2358" spans="9:15" x14ac:dyDescent="0.55000000000000004">
      <c r="I2358" s="1394">
        <f t="shared" si="227"/>
        <v>0</v>
      </c>
      <c r="J2358" s="1392">
        <f t="shared" ref="J2358:J2421" si="228">J2357+$J$3</f>
        <v>235.5999999999909</v>
      </c>
      <c r="K2358" s="1391">
        <f>(J2358*h01_MdeMgmt!$F$8)+1+$Q$126</f>
        <v>14.743333333332803</v>
      </c>
      <c r="L2358" s="1395">
        <f t="shared" si="223"/>
        <v>147.43333333332802</v>
      </c>
      <c r="M2358" s="1395">
        <f t="shared" si="224"/>
        <v>147</v>
      </c>
      <c r="N2358" s="1395">
        <f t="shared" si="225"/>
        <v>14.7</v>
      </c>
      <c r="O2358" t="str">
        <f t="shared" si="226"/>
        <v/>
      </c>
    </row>
    <row r="2359" spans="9:15" x14ac:dyDescent="0.55000000000000004">
      <c r="I2359" s="1394">
        <f t="shared" si="227"/>
        <v>0</v>
      </c>
      <c r="J2359" s="1392">
        <f t="shared" si="228"/>
        <v>235.69999999999089</v>
      </c>
      <c r="K2359" s="1391">
        <f>(J2359*h01_MdeMgmt!$F$8)+1+$Q$126</f>
        <v>14.749166666666136</v>
      </c>
      <c r="L2359" s="1395">
        <f t="shared" si="223"/>
        <v>147.49166666666136</v>
      </c>
      <c r="M2359" s="1395">
        <f t="shared" si="224"/>
        <v>147</v>
      </c>
      <c r="N2359" s="1395">
        <f t="shared" si="225"/>
        <v>14.7</v>
      </c>
      <c r="O2359" t="str">
        <f t="shared" si="226"/>
        <v/>
      </c>
    </row>
    <row r="2360" spans="9:15" x14ac:dyDescent="0.55000000000000004">
      <c r="I2360" s="1394">
        <f t="shared" si="227"/>
        <v>0</v>
      </c>
      <c r="J2360" s="1392">
        <f t="shared" si="228"/>
        <v>235.79999999999089</v>
      </c>
      <c r="K2360" s="1391">
        <f>(J2360*h01_MdeMgmt!$F$8)+1+$Q$126</f>
        <v>14.754999999999468</v>
      </c>
      <c r="L2360" s="1395">
        <f t="shared" si="223"/>
        <v>147.54999999999467</v>
      </c>
      <c r="M2360" s="1395">
        <f t="shared" si="224"/>
        <v>147</v>
      </c>
      <c r="N2360" s="1395">
        <f t="shared" si="225"/>
        <v>14.7</v>
      </c>
      <c r="O2360" t="str">
        <f t="shared" si="226"/>
        <v/>
      </c>
    </row>
    <row r="2361" spans="9:15" x14ac:dyDescent="0.55000000000000004">
      <c r="I2361" s="1394">
        <f t="shared" si="227"/>
        <v>0</v>
      </c>
      <c r="J2361" s="1392">
        <f t="shared" si="228"/>
        <v>235.89999999999088</v>
      </c>
      <c r="K2361" s="1391">
        <f>(J2361*h01_MdeMgmt!$F$8)+1+$Q$126</f>
        <v>14.760833333332801</v>
      </c>
      <c r="L2361" s="1395">
        <f t="shared" si="223"/>
        <v>147.60833333332801</v>
      </c>
      <c r="M2361" s="1395">
        <f t="shared" si="224"/>
        <v>147</v>
      </c>
      <c r="N2361" s="1395">
        <f t="shared" si="225"/>
        <v>14.7</v>
      </c>
      <c r="O2361" t="str">
        <f t="shared" si="226"/>
        <v/>
      </c>
    </row>
    <row r="2362" spans="9:15" x14ac:dyDescent="0.55000000000000004">
      <c r="I2362" s="1394">
        <f t="shared" si="227"/>
        <v>0</v>
      </c>
      <c r="J2362" s="1392">
        <f t="shared" si="228"/>
        <v>235.99999999999088</v>
      </c>
      <c r="K2362" s="1391">
        <f>(J2362*h01_MdeMgmt!$F$8)+1+$Q$126</f>
        <v>14.766666666666135</v>
      </c>
      <c r="L2362" s="1395">
        <f t="shared" si="223"/>
        <v>147.66666666666134</v>
      </c>
      <c r="M2362" s="1395">
        <f t="shared" si="224"/>
        <v>147</v>
      </c>
      <c r="N2362" s="1395">
        <f t="shared" si="225"/>
        <v>14.7</v>
      </c>
      <c r="O2362" t="str">
        <f t="shared" si="226"/>
        <v/>
      </c>
    </row>
    <row r="2363" spans="9:15" x14ac:dyDescent="0.55000000000000004">
      <c r="I2363" s="1394">
        <f t="shared" si="227"/>
        <v>0</v>
      </c>
      <c r="J2363" s="1392">
        <f t="shared" si="228"/>
        <v>236.09999999999087</v>
      </c>
      <c r="K2363" s="1391">
        <f>(J2363*h01_MdeMgmt!$F$8)+1+$Q$126</f>
        <v>14.772499999999468</v>
      </c>
      <c r="L2363" s="1395">
        <f t="shared" si="223"/>
        <v>147.72499999999468</v>
      </c>
      <c r="M2363" s="1395">
        <f t="shared" si="224"/>
        <v>147</v>
      </c>
      <c r="N2363" s="1395">
        <f t="shared" si="225"/>
        <v>14.7</v>
      </c>
      <c r="O2363" t="str">
        <f t="shared" si="226"/>
        <v/>
      </c>
    </row>
    <row r="2364" spans="9:15" x14ac:dyDescent="0.55000000000000004">
      <c r="I2364" s="1394">
        <f t="shared" si="227"/>
        <v>0</v>
      </c>
      <c r="J2364" s="1392">
        <f t="shared" si="228"/>
        <v>236.19999999999087</v>
      </c>
      <c r="K2364" s="1391">
        <f>(J2364*h01_MdeMgmt!$F$8)+1+$Q$126</f>
        <v>14.778333333332801</v>
      </c>
      <c r="L2364" s="1395">
        <f t="shared" si="223"/>
        <v>147.78333333332802</v>
      </c>
      <c r="M2364" s="1395">
        <f t="shared" si="224"/>
        <v>147</v>
      </c>
      <c r="N2364" s="1395">
        <f t="shared" si="225"/>
        <v>14.7</v>
      </c>
      <c r="O2364" t="str">
        <f t="shared" si="226"/>
        <v/>
      </c>
    </row>
    <row r="2365" spans="9:15" x14ac:dyDescent="0.55000000000000004">
      <c r="I2365" s="1394">
        <f t="shared" si="227"/>
        <v>0</v>
      </c>
      <c r="J2365" s="1392">
        <f t="shared" si="228"/>
        <v>236.29999999999086</v>
      </c>
      <c r="K2365" s="1391">
        <f>(J2365*h01_MdeMgmt!$F$8)+1+$Q$126</f>
        <v>14.784166666666133</v>
      </c>
      <c r="L2365" s="1395">
        <f t="shared" si="223"/>
        <v>147.84166666666133</v>
      </c>
      <c r="M2365" s="1395">
        <f t="shared" si="224"/>
        <v>147</v>
      </c>
      <c r="N2365" s="1395">
        <f t="shared" si="225"/>
        <v>14.7</v>
      </c>
      <c r="O2365" t="str">
        <f t="shared" si="226"/>
        <v/>
      </c>
    </row>
    <row r="2366" spans="9:15" x14ac:dyDescent="0.55000000000000004">
      <c r="I2366" s="1394">
        <f t="shared" si="227"/>
        <v>0</v>
      </c>
      <c r="J2366" s="1392">
        <f t="shared" si="228"/>
        <v>236.39999999999085</v>
      </c>
      <c r="K2366" s="1391">
        <f>(J2366*h01_MdeMgmt!$F$8)+1+$Q$126</f>
        <v>14.789999999999466</v>
      </c>
      <c r="L2366" s="1395">
        <f t="shared" si="223"/>
        <v>147.89999999999466</v>
      </c>
      <c r="M2366" s="1395">
        <f t="shared" si="224"/>
        <v>147</v>
      </c>
      <c r="N2366" s="1395">
        <f t="shared" si="225"/>
        <v>14.7</v>
      </c>
      <c r="O2366" t="str">
        <f t="shared" si="226"/>
        <v/>
      </c>
    </row>
    <row r="2367" spans="9:15" x14ac:dyDescent="0.55000000000000004">
      <c r="I2367" s="1394">
        <f t="shared" si="227"/>
        <v>0</v>
      </c>
      <c r="J2367" s="1392">
        <f t="shared" si="228"/>
        <v>236.49999999999085</v>
      </c>
      <c r="K2367" s="1391">
        <f>(J2367*h01_MdeMgmt!$F$8)+1+$Q$126</f>
        <v>14.7958333333328</v>
      </c>
      <c r="L2367" s="1395">
        <f t="shared" si="223"/>
        <v>147.958333333328</v>
      </c>
      <c r="M2367" s="1395">
        <f t="shared" si="224"/>
        <v>147</v>
      </c>
      <c r="N2367" s="1395">
        <f t="shared" si="225"/>
        <v>14.7</v>
      </c>
      <c r="O2367" t="str">
        <f t="shared" si="226"/>
        <v/>
      </c>
    </row>
    <row r="2368" spans="9:15" x14ac:dyDescent="0.55000000000000004">
      <c r="I2368" s="1394">
        <f t="shared" si="227"/>
        <v>0</v>
      </c>
      <c r="J2368" s="1392">
        <f t="shared" si="228"/>
        <v>236.59999999999084</v>
      </c>
      <c r="K2368" s="1391">
        <f>(J2368*h01_MdeMgmt!$F$8)+1+$Q$126</f>
        <v>14.801666666666133</v>
      </c>
      <c r="L2368" s="1395">
        <f t="shared" si="223"/>
        <v>148.01666666666134</v>
      </c>
      <c r="M2368" s="1395">
        <f t="shared" si="224"/>
        <v>148</v>
      </c>
      <c r="N2368" s="1395">
        <f t="shared" si="225"/>
        <v>14.8</v>
      </c>
      <c r="O2368" t="str">
        <f t="shared" si="226"/>
        <v/>
      </c>
    </row>
    <row r="2369" spans="9:15" x14ac:dyDescent="0.55000000000000004">
      <c r="I2369" s="1394">
        <f t="shared" si="227"/>
        <v>0</v>
      </c>
      <c r="J2369" s="1392">
        <f t="shared" si="228"/>
        <v>236.69999999999084</v>
      </c>
      <c r="K2369" s="1391">
        <f>(J2369*h01_MdeMgmt!$F$8)+1+$Q$126</f>
        <v>14.807499999999466</v>
      </c>
      <c r="L2369" s="1395">
        <f t="shared" si="223"/>
        <v>148.07499999999467</v>
      </c>
      <c r="M2369" s="1395">
        <f t="shared" si="224"/>
        <v>148</v>
      </c>
      <c r="N2369" s="1395">
        <f t="shared" si="225"/>
        <v>14.8</v>
      </c>
      <c r="O2369" t="str">
        <f t="shared" si="226"/>
        <v/>
      </c>
    </row>
    <row r="2370" spans="9:15" x14ac:dyDescent="0.55000000000000004">
      <c r="I2370" s="1394">
        <f t="shared" si="227"/>
        <v>0</v>
      </c>
      <c r="J2370" s="1392">
        <f t="shared" si="228"/>
        <v>236.79999999999083</v>
      </c>
      <c r="K2370" s="1391">
        <f>(J2370*h01_MdeMgmt!$F$8)+1+$Q$126</f>
        <v>14.813333333332798</v>
      </c>
      <c r="L2370" s="1395">
        <f t="shared" si="223"/>
        <v>148.13333333332798</v>
      </c>
      <c r="M2370" s="1395">
        <f t="shared" si="224"/>
        <v>148</v>
      </c>
      <c r="N2370" s="1395">
        <f t="shared" si="225"/>
        <v>14.8</v>
      </c>
      <c r="O2370" t="str">
        <f t="shared" si="226"/>
        <v/>
      </c>
    </row>
    <row r="2371" spans="9:15" x14ac:dyDescent="0.55000000000000004">
      <c r="I2371" s="1394">
        <f t="shared" si="227"/>
        <v>0</v>
      </c>
      <c r="J2371" s="1392">
        <f t="shared" si="228"/>
        <v>236.89999999999083</v>
      </c>
      <c r="K2371" s="1391">
        <f>(J2371*h01_MdeMgmt!$F$8)+1+$Q$126</f>
        <v>14.819166666666131</v>
      </c>
      <c r="L2371" s="1395">
        <f t="shared" ref="L2371:L2434" si="229">K2371*10</f>
        <v>148.19166666666132</v>
      </c>
      <c r="M2371" s="1395">
        <f t="shared" ref="M2371:M2434" si="230">INT(L2371)</f>
        <v>148</v>
      </c>
      <c r="N2371" s="1395">
        <f t="shared" ref="N2371:N2434" si="231">M2371/10</f>
        <v>14.8</v>
      </c>
      <c r="O2371" t="str">
        <f t="shared" ref="O2371:O2434" si="232">IF(INT(N2371)=N2371,N2371,"")</f>
        <v/>
      </c>
    </row>
    <row r="2372" spans="9:15" x14ac:dyDescent="0.55000000000000004">
      <c r="I2372" s="1394">
        <f t="shared" ref="I2372:I2435" si="233">INT(H2372)</f>
        <v>0</v>
      </c>
      <c r="J2372" s="1392">
        <f t="shared" si="228"/>
        <v>236.99999999999082</v>
      </c>
      <c r="K2372" s="1391">
        <f>(J2372*h01_MdeMgmt!$F$8)+1+$Q$126</f>
        <v>14.824999999999465</v>
      </c>
      <c r="L2372" s="1395">
        <f t="shared" si="229"/>
        <v>148.24999999999466</v>
      </c>
      <c r="M2372" s="1395">
        <f t="shared" si="230"/>
        <v>148</v>
      </c>
      <c r="N2372" s="1395">
        <f t="shared" si="231"/>
        <v>14.8</v>
      </c>
      <c r="O2372" t="str">
        <f t="shared" si="232"/>
        <v/>
      </c>
    </row>
    <row r="2373" spans="9:15" x14ac:dyDescent="0.55000000000000004">
      <c r="I2373" s="1394">
        <f t="shared" si="233"/>
        <v>0</v>
      </c>
      <c r="J2373" s="1392">
        <f t="shared" si="228"/>
        <v>237.09999999999081</v>
      </c>
      <c r="K2373" s="1391">
        <f>(J2373*h01_MdeMgmt!$F$8)+1+$Q$126</f>
        <v>14.830833333332798</v>
      </c>
      <c r="L2373" s="1395">
        <f t="shared" si="229"/>
        <v>148.30833333332799</v>
      </c>
      <c r="M2373" s="1395">
        <f t="shared" si="230"/>
        <v>148</v>
      </c>
      <c r="N2373" s="1395">
        <f t="shared" si="231"/>
        <v>14.8</v>
      </c>
      <c r="O2373" t="str">
        <f t="shared" si="232"/>
        <v/>
      </c>
    </row>
    <row r="2374" spans="9:15" x14ac:dyDescent="0.55000000000000004">
      <c r="I2374" s="1394">
        <f t="shared" si="233"/>
        <v>0</v>
      </c>
      <c r="J2374" s="1392">
        <f t="shared" si="228"/>
        <v>237.19999999999081</v>
      </c>
      <c r="K2374" s="1391">
        <f>(J2374*h01_MdeMgmt!$F$8)+1+$Q$126</f>
        <v>14.836666666666131</v>
      </c>
      <c r="L2374" s="1395">
        <f t="shared" si="229"/>
        <v>148.3666666666613</v>
      </c>
      <c r="M2374" s="1395">
        <f t="shared" si="230"/>
        <v>148</v>
      </c>
      <c r="N2374" s="1395">
        <f t="shared" si="231"/>
        <v>14.8</v>
      </c>
      <c r="O2374" t="str">
        <f t="shared" si="232"/>
        <v/>
      </c>
    </row>
    <row r="2375" spans="9:15" x14ac:dyDescent="0.55000000000000004">
      <c r="I2375" s="1394">
        <f t="shared" si="233"/>
        <v>0</v>
      </c>
      <c r="J2375" s="1392">
        <f t="shared" si="228"/>
        <v>237.2999999999908</v>
      </c>
      <c r="K2375" s="1391">
        <f>(J2375*h01_MdeMgmt!$F$8)+1+$Q$126</f>
        <v>14.842499999999463</v>
      </c>
      <c r="L2375" s="1395">
        <f t="shared" si="229"/>
        <v>148.42499999999464</v>
      </c>
      <c r="M2375" s="1395">
        <f t="shared" si="230"/>
        <v>148</v>
      </c>
      <c r="N2375" s="1395">
        <f t="shared" si="231"/>
        <v>14.8</v>
      </c>
      <c r="O2375" t="str">
        <f t="shared" si="232"/>
        <v/>
      </c>
    </row>
    <row r="2376" spans="9:15" x14ac:dyDescent="0.55000000000000004">
      <c r="I2376" s="1394">
        <f t="shared" si="233"/>
        <v>0</v>
      </c>
      <c r="J2376" s="1392">
        <f t="shared" si="228"/>
        <v>237.3999999999908</v>
      </c>
      <c r="K2376" s="1391">
        <f>(J2376*h01_MdeMgmt!$F$8)+1+$Q$126</f>
        <v>14.848333333332796</v>
      </c>
      <c r="L2376" s="1395">
        <f t="shared" si="229"/>
        <v>148.48333333332795</v>
      </c>
      <c r="M2376" s="1395">
        <f t="shared" si="230"/>
        <v>148</v>
      </c>
      <c r="N2376" s="1395">
        <f t="shared" si="231"/>
        <v>14.8</v>
      </c>
      <c r="O2376" t="str">
        <f t="shared" si="232"/>
        <v/>
      </c>
    </row>
    <row r="2377" spans="9:15" x14ac:dyDescent="0.55000000000000004">
      <c r="I2377" s="1394">
        <f t="shared" si="233"/>
        <v>0</v>
      </c>
      <c r="J2377" s="1392">
        <f t="shared" si="228"/>
        <v>237.49999999999079</v>
      </c>
      <c r="K2377" s="1391">
        <f>(J2377*h01_MdeMgmt!$F$8)+1+$Q$126</f>
        <v>14.85416666666613</v>
      </c>
      <c r="L2377" s="1395">
        <f t="shared" si="229"/>
        <v>148.54166666666129</v>
      </c>
      <c r="M2377" s="1395">
        <f t="shared" si="230"/>
        <v>148</v>
      </c>
      <c r="N2377" s="1395">
        <f t="shared" si="231"/>
        <v>14.8</v>
      </c>
      <c r="O2377" t="str">
        <f t="shared" si="232"/>
        <v/>
      </c>
    </row>
    <row r="2378" spans="9:15" x14ac:dyDescent="0.55000000000000004">
      <c r="I2378" s="1394">
        <f t="shared" si="233"/>
        <v>0</v>
      </c>
      <c r="J2378" s="1392">
        <f t="shared" si="228"/>
        <v>237.59999999999079</v>
      </c>
      <c r="K2378" s="1391">
        <f>(J2378*h01_MdeMgmt!$F$8)+1+$Q$126</f>
        <v>14.859999999999463</v>
      </c>
      <c r="L2378" s="1395">
        <f t="shared" si="229"/>
        <v>148.59999999999462</v>
      </c>
      <c r="M2378" s="1395">
        <f t="shared" si="230"/>
        <v>148</v>
      </c>
      <c r="N2378" s="1395">
        <f t="shared" si="231"/>
        <v>14.8</v>
      </c>
      <c r="O2378" t="str">
        <f t="shared" si="232"/>
        <v/>
      </c>
    </row>
    <row r="2379" spans="9:15" x14ac:dyDescent="0.55000000000000004">
      <c r="I2379" s="1394">
        <f t="shared" si="233"/>
        <v>0</v>
      </c>
      <c r="J2379" s="1392">
        <f t="shared" si="228"/>
        <v>237.69999999999078</v>
      </c>
      <c r="K2379" s="1391">
        <f>(J2379*h01_MdeMgmt!$F$8)+1+$Q$126</f>
        <v>14.865833333332796</v>
      </c>
      <c r="L2379" s="1395">
        <f t="shared" si="229"/>
        <v>148.65833333332796</v>
      </c>
      <c r="M2379" s="1395">
        <f t="shared" si="230"/>
        <v>148</v>
      </c>
      <c r="N2379" s="1395">
        <f t="shared" si="231"/>
        <v>14.8</v>
      </c>
      <c r="O2379" t="str">
        <f t="shared" si="232"/>
        <v/>
      </c>
    </row>
    <row r="2380" spans="9:15" x14ac:dyDescent="0.55000000000000004">
      <c r="I2380" s="1394">
        <f t="shared" si="233"/>
        <v>0</v>
      </c>
      <c r="J2380" s="1392">
        <f t="shared" si="228"/>
        <v>237.79999999999077</v>
      </c>
      <c r="K2380" s="1391">
        <f>(J2380*h01_MdeMgmt!$F$8)+1+$Q$126</f>
        <v>14.871666666666128</v>
      </c>
      <c r="L2380" s="1395">
        <f t="shared" si="229"/>
        <v>148.71666666666127</v>
      </c>
      <c r="M2380" s="1395">
        <f t="shared" si="230"/>
        <v>148</v>
      </c>
      <c r="N2380" s="1395">
        <f t="shared" si="231"/>
        <v>14.8</v>
      </c>
      <c r="O2380" t="str">
        <f t="shared" si="232"/>
        <v/>
      </c>
    </row>
    <row r="2381" spans="9:15" x14ac:dyDescent="0.55000000000000004">
      <c r="I2381" s="1394">
        <f t="shared" si="233"/>
        <v>0</v>
      </c>
      <c r="J2381" s="1392">
        <f t="shared" si="228"/>
        <v>237.89999999999077</v>
      </c>
      <c r="K2381" s="1391">
        <f>(J2381*h01_MdeMgmt!$F$8)+1+$Q$126</f>
        <v>14.877499999999461</v>
      </c>
      <c r="L2381" s="1395">
        <f t="shared" si="229"/>
        <v>148.77499999999461</v>
      </c>
      <c r="M2381" s="1395">
        <f t="shared" si="230"/>
        <v>148</v>
      </c>
      <c r="N2381" s="1395">
        <f t="shared" si="231"/>
        <v>14.8</v>
      </c>
      <c r="O2381" t="str">
        <f t="shared" si="232"/>
        <v/>
      </c>
    </row>
    <row r="2382" spans="9:15" x14ac:dyDescent="0.55000000000000004">
      <c r="I2382" s="1394">
        <f t="shared" si="233"/>
        <v>0</v>
      </c>
      <c r="J2382" s="1392">
        <f t="shared" si="228"/>
        <v>237.99999999999076</v>
      </c>
      <c r="K2382" s="1391">
        <f>(J2382*h01_MdeMgmt!$F$8)+1+$Q$126</f>
        <v>14.883333333332795</v>
      </c>
      <c r="L2382" s="1395">
        <f t="shared" si="229"/>
        <v>148.83333333332794</v>
      </c>
      <c r="M2382" s="1395">
        <f t="shared" si="230"/>
        <v>148</v>
      </c>
      <c r="N2382" s="1395">
        <f t="shared" si="231"/>
        <v>14.8</v>
      </c>
      <c r="O2382" t="str">
        <f t="shared" si="232"/>
        <v/>
      </c>
    </row>
    <row r="2383" spans="9:15" x14ac:dyDescent="0.55000000000000004">
      <c r="I2383" s="1394">
        <f t="shared" si="233"/>
        <v>0</v>
      </c>
      <c r="J2383" s="1392">
        <f t="shared" si="228"/>
        <v>238.09999999999076</v>
      </c>
      <c r="K2383" s="1391">
        <f>(J2383*h01_MdeMgmt!$F$8)+1+$Q$126</f>
        <v>14.889166666666128</v>
      </c>
      <c r="L2383" s="1395">
        <f t="shared" si="229"/>
        <v>148.89166666666128</v>
      </c>
      <c r="M2383" s="1395">
        <f t="shared" si="230"/>
        <v>148</v>
      </c>
      <c r="N2383" s="1395">
        <f t="shared" si="231"/>
        <v>14.8</v>
      </c>
      <c r="O2383" t="str">
        <f t="shared" si="232"/>
        <v/>
      </c>
    </row>
    <row r="2384" spans="9:15" x14ac:dyDescent="0.55000000000000004">
      <c r="I2384" s="1394">
        <f t="shared" si="233"/>
        <v>0</v>
      </c>
      <c r="J2384" s="1392">
        <f t="shared" si="228"/>
        <v>238.19999999999075</v>
      </c>
      <c r="K2384" s="1391">
        <f>(J2384*h01_MdeMgmt!$F$8)+1+$Q$126</f>
        <v>14.894999999999461</v>
      </c>
      <c r="L2384" s="1395">
        <f t="shared" si="229"/>
        <v>148.94999999999462</v>
      </c>
      <c r="M2384" s="1395">
        <f t="shared" si="230"/>
        <v>148</v>
      </c>
      <c r="N2384" s="1395">
        <f t="shared" si="231"/>
        <v>14.8</v>
      </c>
      <c r="O2384" t="str">
        <f t="shared" si="232"/>
        <v/>
      </c>
    </row>
    <row r="2385" spans="9:15" x14ac:dyDescent="0.55000000000000004">
      <c r="I2385" s="1394">
        <f t="shared" si="233"/>
        <v>0</v>
      </c>
      <c r="J2385" s="1392">
        <f t="shared" si="228"/>
        <v>238.29999999999075</v>
      </c>
      <c r="K2385" s="1391">
        <f>(J2385*h01_MdeMgmt!$F$8)+1+$Q$126</f>
        <v>14.900833333332793</v>
      </c>
      <c r="L2385" s="1395">
        <f t="shared" si="229"/>
        <v>149.00833333332793</v>
      </c>
      <c r="M2385" s="1395">
        <f t="shared" si="230"/>
        <v>149</v>
      </c>
      <c r="N2385" s="1395">
        <f t="shared" si="231"/>
        <v>14.9</v>
      </c>
      <c r="O2385" t="str">
        <f t="shared" si="232"/>
        <v/>
      </c>
    </row>
    <row r="2386" spans="9:15" x14ac:dyDescent="0.55000000000000004">
      <c r="I2386" s="1394">
        <f t="shared" si="233"/>
        <v>0</v>
      </c>
      <c r="J2386" s="1392">
        <f t="shared" si="228"/>
        <v>238.39999999999074</v>
      </c>
      <c r="K2386" s="1391">
        <f>(J2386*h01_MdeMgmt!$F$8)+1+$Q$126</f>
        <v>14.906666666666126</v>
      </c>
      <c r="L2386" s="1395">
        <f t="shared" si="229"/>
        <v>149.06666666666126</v>
      </c>
      <c r="M2386" s="1395">
        <f t="shared" si="230"/>
        <v>149</v>
      </c>
      <c r="N2386" s="1395">
        <f t="shared" si="231"/>
        <v>14.9</v>
      </c>
      <c r="O2386" t="str">
        <f t="shared" si="232"/>
        <v/>
      </c>
    </row>
    <row r="2387" spans="9:15" x14ac:dyDescent="0.55000000000000004">
      <c r="I2387" s="1394">
        <f t="shared" si="233"/>
        <v>0</v>
      </c>
      <c r="J2387" s="1392">
        <f t="shared" si="228"/>
        <v>238.49999999999073</v>
      </c>
      <c r="K2387" s="1391">
        <f>(J2387*h01_MdeMgmt!$F$8)+1+$Q$126</f>
        <v>14.91249999999946</v>
      </c>
      <c r="L2387" s="1395">
        <f t="shared" si="229"/>
        <v>149.1249999999946</v>
      </c>
      <c r="M2387" s="1395">
        <f t="shared" si="230"/>
        <v>149</v>
      </c>
      <c r="N2387" s="1395">
        <f t="shared" si="231"/>
        <v>14.9</v>
      </c>
      <c r="O2387" t="str">
        <f t="shared" si="232"/>
        <v/>
      </c>
    </row>
    <row r="2388" spans="9:15" x14ac:dyDescent="0.55000000000000004">
      <c r="I2388" s="1394">
        <f t="shared" si="233"/>
        <v>0</v>
      </c>
      <c r="J2388" s="1392">
        <f t="shared" si="228"/>
        <v>238.59999999999073</v>
      </c>
      <c r="K2388" s="1391">
        <f>(J2388*h01_MdeMgmt!$F$8)+1+$Q$126</f>
        <v>14.918333333332793</v>
      </c>
      <c r="L2388" s="1395">
        <f t="shared" si="229"/>
        <v>149.18333333332794</v>
      </c>
      <c r="M2388" s="1395">
        <f t="shared" si="230"/>
        <v>149</v>
      </c>
      <c r="N2388" s="1395">
        <f t="shared" si="231"/>
        <v>14.9</v>
      </c>
      <c r="O2388" t="str">
        <f t="shared" si="232"/>
        <v/>
      </c>
    </row>
    <row r="2389" spans="9:15" x14ac:dyDescent="0.55000000000000004">
      <c r="I2389" s="1394">
        <f t="shared" si="233"/>
        <v>0</v>
      </c>
      <c r="J2389" s="1392">
        <f t="shared" si="228"/>
        <v>238.69999999999072</v>
      </c>
      <c r="K2389" s="1391">
        <f>(J2389*h01_MdeMgmt!$F$8)+1+$Q$126</f>
        <v>14.924166666666126</v>
      </c>
      <c r="L2389" s="1395">
        <f t="shared" si="229"/>
        <v>149.24166666666127</v>
      </c>
      <c r="M2389" s="1395">
        <f t="shared" si="230"/>
        <v>149</v>
      </c>
      <c r="N2389" s="1395">
        <f t="shared" si="231"/>
        <v>14.9</v>
      </c>
      <c r="O2389" t="str">
        <f t="shared" si="232"/>
        <v/>
      </c>
    </row>
    <row r="2390" spans="9:15" x14ac:dyDescent="0.55000000000000004">
      <c r="I2390" s="1394">
        <f t="shared" si="233"/>
        <v>0</v>
      </c>
      <c r="J2390" s="1392">
        <f t="shared" si="228"/>
        <v>238.79999999999072</v>
      </c>
      <c r="K2390" s="1391">
        <f>(J2390*h01_MdeMgmt!$F$8)+1+$Q$126</f>
        <v>14.929999999999458</v>
      </c>
      <c r="L2390" s="1395">
        <f t="shared" si="229"/>
        <v>149.29999999999458</v>
      </c>
      <c r="M2390" s="1395">
        <f t="shared" si="230"/>
        <v>149</v>
      </c>
      <c r="N2390" s="1395">
        <f t="shared" si="231"/>
        <v>14.9</v>
      </c>
      <c r="O2390" t="str">
        <f t="shared" si="232"/>
        <v/>
      </c>
    </row>
    <row r="2391" spans="9:15" x14ac:dyDescent="0.55000000000000004">
      <c r="I2391" s="1394">
        <f t="shared" si="233"/>
        <v>0</v>
      </c>
      <c r="J2391" s="1392">
        <f t="shared" si="228"/>
        <v>238.89999999999071</v>
      </c>
      <c r="K2391" s="1391">
        <f>(J2391*h01_MdeMgmt!$F$8)+1+$Q$126</f>
        <v>14.935833333332791</v>
      </c>
      <c r="L2391" s="1395">
        <f t="shared" si="229"/>
        <v>149.35833333332792</v>
      </c>
      <c r="M2391" s="1395">
        <f t="shared" si="230"/>
        <v>149</v>
      </c>
      <c r="N2391" s="1395">
        <f t="shared" si="231"/>
        <v>14.9</v>
      </c>
      <c r="O2391" t="str">
        <f t="shared" si="232"/>
        <v/>
      </c>
    </row>
    <row r="2392" spans="9:15" x14ac:dyDescent="0.55000000000000004">
      <c r="I2392" s="1394">
        <f t="shared" si="233"/>
        <v>0</v>
      </c>
      <c r="J2392" s="1392">
        <f t="shared" si="228"/>
        <v>238.99999999999071</v>
      </c>
      <c r="K2392" s="1391">
        <f>(J2392*h01_MdeMgmt!$F$8)+1+$Q$126</f>
        <v>14.941666666666125</v>
      </c>
      <c r="L2392" s="1395">
        <f t="shared" si="229"/>
        <v>149.41666666666126</v>
      </c>
      <c r="M2392" s="1395">
        <f t="shared" si="230"/>
        <v>149</v>
      </c>
      <c r="N2392" s="1395">
        <f t="shared" si="231"/>
        <v>14.9</v>
      </c>
      <c r="O2392" t="str">
        <f t="shared" si="232"/>
        <v/>
      </c>
    </row>
    <row r="2393" spans="9:15" x14ac:dyDescent="0.55000000000000004">
      <c r="I2393" s="1394">
        <f t="shared" si="233"/>
        <v>0</v>
      </c>
      <c r="J2393" s="1392">
        <f t="shared" si="228"/>
        <v>239.0999999999907</v>
      </c>
      <c r="K2393" s="1391">
        <f>(J2393*h01_MdeMgmt!$F$8)+1+$Q$126</f>
        <v>14.947499999999458</v>
      </c>
      <c r="L2393" s="1395">
        <f t="shared" si="229"/>
        <v>149.47499999999457</v>
      </c>
      <c r="M2393" s="1395">
        <f t="shared" si="230"/>
        <v>149</v>
      </c>
      <c r="N2393" s="1395">
        <f t="shared" si="231"/>
        <v>14.9</v>
      </c>
      <c r="O2393" t="str">
        <f t="shared" si="232"/>
        <v/>
      </c>
    </row>
    <row r="2394" spans="9:15" x14ac:dyDescent="0.55000000000000004">
      <c r="I2394" s="1394">
        <f t="shared" si="233"/>
        <v>0</v>
      </c>
      <c r="J2394" s="1392">
        <f t="shared" si="228"/>
        <v>239.19999999999069</v>
      </c>
      <c r="K2394" s="1391">
        <f>(J2394*h01_MdeMgmt!$F$8)+1+$Q$126</f>
        <v>14.953333333332791</v>
      </c>
      <c r="L2394" s="1395">
        <f t="shared" si="229"/>
        <v>149.5333333333279</v>
      </c>
      <c r="M2394" s="1395">
        <f t="shared" si="230"/>
        <v>149</v>
      </c>
      <c r="N2394" s="1395">
        <f t="shared" si="231"/>
        <v>14.9</v>
      </c>
      <c r="O2394" t="str">
        <f t="shared" si="232"/>
        <v/>
      </c>
    </row>
    <row r="2395" spans="9:15" x14ac:dyDescent="0.55000000000000004">
      <c r="I2395" s="1394">
        <f t="shared" si="233"/>
        <v>0</v>
      </c>
      <c r="J2395" s="1392">
        <f t="shared" si="228"/>
        <v>239.29999999999069</v>
      </c>
      <c r="K2395" s="1391">
        <f>(J2395*h01_MdeMgmt!$F$8)+1+$Q$126</f>
        <v>14.959166666666123</v>
      </c>
      <c r="L2395" s="1395">
        <f t="shared" si="229"/>
        <v>149.59166666666124</v>
      </c>
      <c r="M2395" s="1395">
        <f t="shared" si="230"/>
        <v>149</v>
      </c>
      <c r="N2395" s="1395">
        <f t="shared" si="231"/>
        <v>14.9</v>
      </c>
      <c r="O2395" t="str">
        <f t="shared" si="232"/>
        <v/>
      </c>
    </row>
    <row r="2396" spans="9:15" x14ac:dyDescent="0.55000000000000004">
      <c r="I2396" s="1394">
        <f t="shared" si="233"/>
        <v>0</v>
      </c>
      <c r="J2396" s="1392">
        <f t="shared" si="228"/>
        <v>239.39999999999068</v>
      </c>
      <c r="K2396" s="1391">
        <f>(J2396*h01_MdeMgmt!$F$8)+1+$Q$126</f>
        <v>14.964999999999456</v>
      </c>
      <c r="L2396" s="1395">
        <f t="shared" si="229"/>
        <v>149.64999999999458</v>
      </c>
      <c r="M2396" s="1395">
        <f t="shared" si="230"/>
        <v>149</v>
      </c>
      <c r="N2396" s="1395">
        <f t="shared" si="231"/>
        <v>14.9</v>
      </c>
      <c r="O2396" t="str">
        <f t="shared" si="232"/>
        <v/>
      </c>
    </row>
    <row r="2397" spans="9:15" x14ac:dyDescent="0.55000000000000004">
      <c r="I2397" s="1394">
        <f t="shared" si="233"/>
        <v>0</v>
      </c>
      <c r="J2397" s="1392">
        <f t="shared" si="228"/>
        <v>239.49999999999068</v>
      </c>
      <c r="K2397" s="1391">
        <f>(J2397*h01_MdeMgmt!$F$8)+1+$Q$126</f>
        <v>14.97083333333279</v>
      </c>
      <c r="L2397" s="1395">
        <f t="shared" si="229"/>
        <v>149.70833333332789</v>
      </c>
      <c r="M2397" s="1395">
        <f t="shared" si="230"/>
        <v>149</v>
      </c>
      <c r="N2397" s="1395">
        <f t="shared" si="231"/>
        <v>14.9</v>
      </c>
      <c r="O2397" t="str">
        <f t="shared" si="232"/>
        <v/>
      </c>
    </row>
    <row r="2398" spans="9:15" x14ac:dyDescent="0.55000000000000004">
      <c r="I2398" s="1394">
        <f t="shared" si="233"/>
        <v>0</v>
      </c>
      <c r="J2398" s="1392">
        <f t="shared" si="228"/>
        <v>239.59999999999067</v>
      </c>
      <c r="K2398" s="1391">
        <f>(J2398*h01_MdeMgmt!$F$8)+1+$Q$126</f>
        <v>14.976666666666123</v>
      </c>
      <c r="L2398" s="1395">
        <f t="shared" si="229"/>
        <v>149.76666666666122</v>
      </c>
      <c r="M2398" s="1395">
        <f t="shared" si="230"/>
        <v>149</v>
      </c>
      <c r="N2398" s="1395">
        <f t="shared" si="231"/>
        <v>14.9</v>
      </c>
      <c r="O2398" t="str">
        <f t="shared" si="232"/>
        <v/>
      </c>
    </row>
    <row r="2399" spans="9:15" x14ac:dyDescent="0.55000000000000004">
      <c r="I2399" s="1394">
        <f t="shared" si="233"/>
        <v>0</v>
      </c>
      <c r="J2399" s="1392">
        <f t="shared" si="228"/>
        <v>239.69999999999067</v>
      </c>
      <c r="K2399" s="1391">
        <f>(J2399*h01_MdeMgmt!$F$8)+1+$Q$126</f>
        <v>14.982499999999456</v>
      </c>
      <c r="L2399" s="1395">
        <f t="shared" si="229"/>
        <v>149.82499999999456</v>
      </c>
      <c r="M2399" s="1395">
        <f t="shared" si="230"/>
        <v>149</v>
      </c>
      <c r="N2399" s="1395">
        <f t="shared" si="231"/>
        <v>14.9</v>
      </c>
      <c r="O2399" t="str">
        <f t="shared" si="232"/>
        <v/>
      </c>
    </row>
    <row r="2400" spans="9:15" x14ac:dyDescent="0.55000000000000004">
      <c r="I2400" s="1394">
        <f t="shared" si="233"/>
        <v>0</v>
      </c>
      <c r="J2400" s="1392">
        <f t="shared" si="228"/>
        <v>239.79999999999066</v>
      </c>
      <c r="K2400" s="1391">
        <f>(J2400*h01_MdeMgmt!$F$8)+1+$Q$126</f>
        <v>14.988333333332788</v>
      </c>
      <c r="L2400" s="1395">
        <f t="shared" si="229"/>
        <v>149.88333333332787</v>
      </c>
      <c r="M2400" s="1395">
        <f t="shared" si="230"/>
        <v>149</v>
      </c>
      <c r="N2400" s="1395">
        <f t="shared" si="231"/>
        <v>14.9</v>
      </c>
      <c r="O2400" t="str">
        <f t="shared" si="232"/>
        <v/>
      </c>
    </row>
    <row r="2401" spans="9:15" x14ac:dyDescent="0.55000000000000004">
      <c r="I2401" s="1394">
        <f t="shared" si="233"/>
        <v>0</v>
      </c>
      <c r="J2401" s="1392">
        <f t="shared" si="228"/>
        <v>239.89999999999065</v>
      </c>
      <c r="K2401" s="1391">
        <f>(J2401*h01_MdeMgmt!$F$8)+1+$Q$126</f>
        <v>14.994166666666121</v>
      </c>
      <c r="L2401" s="1395">
        <f t="shared" si="229"/>
        <v>149.94166666666121</v>
      </c>
      <c r="M2401" s="1395">
        <f t="shared" si="230"/>
        <v>149</v>
      </c>
      <c r="N2401" s="1395">
        <f t="shared" si="231"/>
        <v>14.9</v>
      </c>
      <c r="O2401" t="str">
        <f t="shared" si="232"/>
        <v/>
      </c>
    </row>
    <row r="2402" spans="9:15" x14ac:dyDescent="0.55000000000000004">
      <c r="I2402" s="1394">
        <f t="shared" si="233"/>
        <v>0</v>
      </c>
      <c r="J2402" s="1392">
        <f t="shared" si="228"/>
        <v>239.99999999999065</v>
      </c>
      <c r="K2402" s="1391">
        <f>(J2402*h01_MdeMgmt!$F$8)+1+$Q$126</f>
        <v>14.999999999999455</v>
      </c>
      <c r="L2402" s="1395">
        <f t="shared" si="229"/>
        <v>149.99999999999454</v>
      </c>
      <c r="M2402" s="1395">
        <f t="shared" si="230"/>
        <v>149</v>
      </c>
      <c r="N2402" s="1395">
        <f t="shared" si="231"/>
        <v>14.9</v>
      </c>
      <c r="O2402" t="str">
        <f t="shared" si="232"/>
        <v/>
      </c>
    </row>
    <row r="2403" spans="9:15" x14ac:dyDescent="0.55000000000000004">
      <c r="I2403" s="1394">
        <f t="shared" si="233"/>
        <v>0</v>
      </c>
      <c r="J2403" s="1392">
        <f t="shared" si="228"/>
        <v>240.09999999999064</v>
      </c>
      <c r="K2403" s="1391">
        <f>(J2403*h01_MdeMgmt!$F$8)+1+$Q$126</f>
        <v>15.005833333332788</v>
      </c>
      <c r="L2403" s="1395">
        <f t="shared" si="229"/>
        <v>150.05833333332788</v>
      </c>
      <c r="M2403" s="1395">
        <f t="shared" si="230"/>
        <v>150</v>
      </c>
      <c r="N2403" s="1395">
        <f t="shared" si="231"/>
        <v>15</v>
      </c>
      <c r="O2403">
        <f t="shared" si="232"/>
        <v>15</v>
      </c>
    </row>
    <row r="2404" spans="9:15" x14ac:dyDescent="0.55000000000000004">
      <c r="I2404" s="1394">
        <f t="shared" si="233"/>
        <v>0</v>
      </c>
      <c r="J2404" s="1392">
        <f t="shared" si="228"/>
        <v>240.19999999999064</v>
      </c>
      <c r="K2404" s="1391">
        <f>(J2404*h01_MdeMgmt!$F$8)+1+$Q$126</f>
        <v>15.011666666666121</v>
      </c>
      <c r="L2404" s="1395">
        <f t="shared" si="229"/>
        <v>150.11666666666122</v>
      </c>
      <c r="M2404" s="1395">
        <f t="shared" si="230"/>
        <v>150</v>
      </c>
      <c r="N2404" s="1395">
        <f t="shared" si="231"/>
        <v>15</v>
      </c>
      <c r="O2404">
        <f t="shared" si="232"/>
        <v>15</v>
      </c>
    </row>
    <row r="2405" spans="9:15" x14ac:dyDescent="0.55000000000000004">
      <c r="I2405" s="1394">
        <f t="shared" si="233"/>
        <v>0</v>
      </c>
      <c r="J2405" s="1392">
        <f t="shared" si="228"/>
        <v>240.29999999999063</v>
      </c>
      <c r="K2405" s="1391">
        <f>(J2405*h01_MdeMgmt!$F$8)+1+$Q$126</f>
        <v>15.017499999999453</v>
      </c>
      <c r="L2405" s="1395">
        <f t="shared" si="229"/>
        <v>150.17499999999453</v>
      </c>
      <c r="M2405" s="1395">
        <f t="shared" si="230"/>
        <v>150</v>
      </c>
      <c r="N2405" s="1395">
        <f t="shared" si="231"/>
        <v>15</v>
      </c>
      <c r="O2405">
        <f t="shared" si="232"/>
        <v>15</v>
      </c>
    </row>
    <row r="2406" spans="9:15" x14ac:dyDescent="0.55000000000000004">
      <c r="I2406" s="1394">
        <f t="shared" si="233"/>
        <v>0</v>
      </c>
      <c r="J2406" s="1392">
        <f t="shared" si="228"/>
        <v>240.39999999999063</v>
      </c>
      <c r="K2406" s="1391">
        <f>(J2406*h01_MdeMgmt!$F$8)+1+$Q$126</f>
        <v>15.023333333332786</v>
      </c>
      <c r="L2406" s="1395">
        <f t="shared" si="229"/>
        <v>150.23333333332786</v>
      </c>
      <c r="M2406" s="1395">
        <f t="shared" si="230"/>
        <v>150</v>
      </c>
      <c r="N2406" s="1395">
        <f t="shared" si="231"/>
        <v>15</v>
      </c>
      <c r="O2406">
        <f t="shared" si="232"/>
        <v>15</v>
      </c>
    </row>
    <row r="2407" spans="9:15" x14ac:dyDescent="0.55000000000000004">
      <c r="I2407" s="1394">
        <f t="shared" si="233"/>
        <v>0</v>
      </c>
      <c r="J2407" s="1392">
        <f t="shared" si="228"/>
        <v>240.49999999999062</v>
      </c>
      <c r="K2407" s="1391">
        <f>(J2407*h01_MdeMgmt!$F$8)+1+$Q$126</f>
        <v>15.02916666666612</v>
      </c>
      <c r="L2407" s="1395">
        <f t="shared" si="229"/>
        <v>150.2916666666612</v>
      </c>
      <c r="M2407" s="1395">
        <f t="shared" si="230"/>
        <v>150</v>
      </c>
      <c r="N2407" s="1395">
        <f t="shared" si="231"/>
        <v>15</v>
      </c>
      <c r="O2407">
        <f t="shared" si="232"/>
        <v>15</v>
      </c>
    </row>
    <row r="2408" spans="9:15" x14ac:dyDescent="0.55000000000000004">
      <c r="I2408" s="1394">
        <f t="shared" si="233"/>
        <v>0</v>
      </c>
      <c r="J2408" s="1392">
        <f t="shared" si="228"/>
        <v>240.59999999999062</v>
      </c>
      <c r="K2408" s="1391">
        <f>(J2408*h01_MdeMgmt!$F$8)+1+$Q$126</f>
        <v>15.034999999999453</v>
      </c>
      <c r="L2408" s="1395">
        <f t="shared" si="229"/>
        <v>150.34999999999454</v>
      </c>
      <c r="M2408" s="1395">
        <f t="shared" si="230"/>
        <v>150</v>
      </c>
      <c r="N2408" s="1395">
        <f t="shared" si="231"/>
        <v>15</v>
      </c>
      <c r="O2408">
        <f t="shared" si="232"/>
        <v>15</v>
      </c>
    </row>
    <row r="2409" spans="9:15" x14ac:dyDescent="0.55000000000000004">
      <c r="I2409" s="1394">
        <f t="shared" si="233"/>
        <v>0</v>
      </c>
      <c r="J2409" s="1392">
        <f t="shared" si="228"/>
        <v>240.69999999999061</v>
      </c>
      <c r="K2409" s="1391">
        <f>(J2409*h01_MdeMgmt!$F$8)+1+$Q$126</f>
        <v>15.040833333332786</v>
      </c>
      <c r="L2409" s="1395">
        <f t="shared" si="229"/>
        <v>150.40833333332787</v>
      </c>
      <c r="M2409" s="1395">
        <f t="shared" si="230"/>
        <v>150</v>
      </c>
      <c r="N2409" s="1395">
        <f t="shared" si="231"/>
        <v>15</v>
      </c>
      <c r="O2409">
        <f t="shared" si="232"/>
        <v>15</v>
      </c>
    </row>
    <row r="2410" spans="9:15" x14ac:dyDescent="0.55000000000000004">
      <c r="I2410" s="1394">
        <f t="shared" si="233"/>
        <v>0</v>
      </c>
      <c r="J2410" s="1392">
        <f t="shared" si="228"/>
        <v>240.7999999999906</v>
      </c>
      <c r="K2410" s="1391">
        <f>(J2410*h01_MdeMgmt!$F$8)+1+$Q$126</f>
        <v>15.046666666666118</v>
      </c>
      <c r="L2410" s="1395">
        <f t="shared" si="229"/>
        <v>150.46666666666118</v>
      </c>
      <c r="M2410" s="1395">
        <f t="shared" si="230"/>
        <v>150</v>
      </c>
      <c r="N2410" s="1395">
        <f t="shared" si="231"/>
        <v>15</v>
      </c>
      <c r="O2410">
        <f t="shared" si="232"/>
        <v>15</v>
      </c>
    </row>
    <row r="2411" spans="9:15" x14ac:dyDescent="0.55000000000000004">
      <c r="I2411" s="1394">
        <f t="shared" si="233"/>
        <v>0</v>
      </c>
      <c r="J2411" s="1392">
        <f t="shared" si="228"/>
        <v>240.8999999999906</v>
      </c>
      <c r="K2411" s="1391">
        <f>(J2411*h01_MdeMgmt!$F$8)+1+$Q$126</f>
        <v>15.052499999999451</v>
      </c>
      <c r="L2411" s="1395">
        <f t="shared" si="229"/>
        <v>150.52499999999452</v>
      </c>
      <c r="M2411" s="1395">
        <f t="shared" si="230"/>
        <v>150</v>
      </c>
      <c r="N2411" s="1395">
        <f t="shared" si="231"/>
        <v>15</v>
      </c>
      <c r="O2411">
        <f t="shared" si="232"/>
        <v>15</v>
      </c>
    </row>
    <row r="2412" spans="9:15" x14ac:dyDescent="0.55000000000000004">
      <c r="I2412" s="1394">
        <f t="shared" si="233"/>
        <v>0</v>
      </c>
      <c r="J2412" s="1392">
        <f t="shared" si="228"/>
        <v>240.99999999999059</v>
      </c>
      <c r="K2412" s="1391">
        <f>(J2412*h01_MdeMgmt!$F$8)+1+$Q$126</f>
        <v>15.058333333332785</v>
      </c>
      <c r="L2412" s="1395">
        <f t="shared" si="229"/>
        <v>150.58333333332786</v>
      </c>
      <c r="M2412" s="1395">
        <f t="shared" si="230"/>
        <v>150</v>
      </c>
      <c r="N2412" s="1395">
        <f t="shared" si="231"/>
        <v>15</v>
      </c>
      <c r="O2412">
        <f t="shared" si="232"/>
        <v>15</v>
      </c>
    </row>
    <row r="2413" spans="9:15" x14ac:dyDescent="0.55000000000000004">
      <c r="I2413" s="1394">
        <f t="shared" si="233"/>
        <v>0</v>
      </c>
      <c r="J2413" s="1392">
        <f t="shared" si="228"/>
        <v>241.09999999999059</v>
      </c>
      <c r="K2413" s="1391">
        <f>(J2413*h01_MdeMgmt!$F$8)+1+$Q$126</f>
        <v>15.064166666666118</v>
      </c>
      <c r="L2413" s="1395">
        <f t="shared" si="229"/>
        <v>150.64166666666119</v>
      </c>
      <c r="M2413" s="1395">
        <f t="shared" si="230"/>
        <v>150</v>
      </c>
      <c r="N2413" s="1395">
        <f t="shared" si="231"/>
        <v>15</v>
      </c>
      <c r="O2413">
        <f t="shared" si="232"/>
        <v>15</v>
      </c>
    </row>
    <row r="2414" spans="9:15" x14ac:dyDescent="0.55000000000000004">
      <c r="I2414" s="1394">
        <f t="shared" si="233"/>
        <v>0</v>
      </c>
      <c r="J2414" s="1392">
        <f t="shared" si="228"/>
        <v>241.19999999999058</v>
      </c>
      <c r="K2414" s="1391">
        <f>(J2414*h01_MdeMgmt!$F$8)+1+$Q$126</f>
        <v>15.069999999999451</v>
      </c>
      <c r="L2414" s="1395">
        <f t="shared" si="229"/>
        <v>150.6999999999945</v>
      </c>
      <c r="M2414" s="1395">
        <f t="shared" si="230"/>
        <v>150</v>
      </c>
      <c r="N2414" s="1395">
        <f t="shared" si="231"/>
        <v>15</v>
      </c>
      <c r="O2414">
        <f t="shared" si="232"/>
        <v>15</v>
      </c>
    </row>
    <row r="2415" spans="9:15" x14ac:dyDescent="0.55000000000000004">
      <c r="I2415" s="1394">
        <f t="shared" si="233"/>
        <v>0</v>
      </c>
      <c r="J2415" s="1392">
        <f t="shared" si="228"/>
        <v>241.29999999999058</v>
      </c>
      <c r="K2415" s="1391">
        <f>(J2415*h01_MdeMgmt!$F$8)+1+$Q$126</f>
        <v>15.075833333332783</v>
      </c>
      <c r="L2415" s="1395">
        <f t="shared" si="229"/>
        <v>150.75833333332784</v>
      </c>
      <c r="M2415" s="1395">
        <f t="shared" si="230"/>
        <v>150</v>
      </c>
      <c r="N2415" s="1395">
        <f t="shared" si="231"/>
        <v>15</v>
      </c>
      <c r="O2415">
        <f t="shared" si="232"/>
        <v>15</v>
      </c>
    </row>
    <row r="2416" spans="9:15" x14ac:dyDescent="0.55000000000000004">
      <c r="I2416" s="1394">
        <f t="shared" si="233"/>
        <v>0</v>
      </c>
      <c r="J2416" s="1392">
        <f t="shared" si="228"/>
        <v>241.39999999999057</v>
      </c>
      <c r="K2416" s="1391">
        <f>(J2416*h01_MdeMgmt!$F$8)+1+$Q$126</f>
        <v>15.081666666666116</v>
      </c>
      <c r="L2416" s="1395">
        <f t="shared" si="229"/>
        <v>150.81666666666115</v>
      </c>
      <c r="M2416" s="1395">
        <f t="shared" si="230"/>
        <v>150</v>
      </c>
      <c r="N2416" s="1395">
        <f t="shared" si="231"/>
        <v>15</v>
      </c>
      <c r="O2416">
        <f t="shared" si="232"/>
        <v>15</v>
      </c>
    </row>
    <row r="2417" spans="9:15" x14ac:dyDescent="0.55000000000000004">
      <c r="I2417" s="1394">
        <f t="shared" si="233"/>
        <v>0</v>
      </c>
      <c r="J2417" s="1392">
        <f t="shared" si="228"/>
        <v>241.49999999999056</v>
      </c>
      <c r="K2417" s="1391">
        <f>(J2417*h01_MdeMgmt!$F$8)+1+$Q$126</f>
        <v>15.08749999999945</v>
      </c>
      <c r="L2417" s="1395">
        <f t="shared" si="229"/>
        <v>150.87499999999449</v>
      </c>
      <c r="M2417" s="1395">
        <f t="shared" si="230"/>
        <v>150</v>
      </c>
      <c r="N2417" s="1395">
        <f t="shared" si="231"/>
        <v>15</v>
      </c>
      <c r="O2417">
        <f t="shared" si="232"/>
        <v>15</v>
      </c>
    </row>
    <row r="2418" spans="9:15" x14ac:dyDescent="0.55000000000000004">
      <c r="I2418" s="1394">
        <f t="shared" si="233"/>
        <v>0</v>
      </c>
      <c r="J2418" s="1392">
        <f t="shared" si="228"/>
        <v>241.59999999999056</v>
      </c>
      <c r="K2418" s="1391">
        <f>(J2418*h01_MdeMgmt!$F$8)+1+$Q$126</f>
        <v>15.093333333332783</v>
      </c>
      <c r="L2418" s="1395">
        <f t="shared" si="229"/>
        <v>150.93333333332782</v>
      </c>
      <c r="M2418" s="1395">
        <f t="shared" si="230"/>
        <v>150</v>
      </c>
      <c r="N2418" s="1395">
        <f t="shared" si="231"/>
        <v>15</v>
      </c>
      <c r="O2418">
        <f t="shared" si="232"/>
        <v>15</v>
      </c>
    </row>
    <row r="2419" spans="9:15" x14ac:dyDescent="0.55000000000000004">
      <c r="I2419" s="1394">
        <f t="shared" si="233"/>
        <v>0</v>
      </c>
      <c r="J2419" s="1392">
        <f t="shared" si="228"/>
        <v>241.69999999999055</v>
      </c>
      <c r="K2419" s="1391">
        <f>(J2419*h01_MdeMgmt!$F$8)+1+$Q$126</f>
        <v>15.099166666666116</v>
      </c>
      <c r="L2419" s="1395">
        <f t="shared" si="229"/>
        <v>150.99166666666116</v>
      </c>
      <c r="M2419" s="1395">
        <f t="shared" si="230"/>
        <v>150</v>
      </c>
      <c r="N2419" s="1395">
        <f t="shared" si="231"/>
        <v>15</v>
      </c>
      <c r="O2419">
        <f t="shared" si="232"/>
        <v>15</v>
      </c>
    </row>
    <row r="2420" spans="9:15" x14ac:dyDescent="0.55000000000000004">
      <c r="I2420" s="1394">
        <f t="shared" si="233"/>
        <v>0</v>
      </c>
      <c r="J2420" s="1392">
        <f t="shared" si="228"/>
        <v>241.79999999999055</v>
      </c>
      <c r="K2420" s="1391">
        <f>(J2420*h01_MdeMgmt!$F$8)+1+$Q$126</f>
        <v>15.104999999999448</v>
      </c>
      <c r="L2420" s="1395">
        <f t="shared" si="229"/>
        <v>151.04999999999447</v>
      </c>
      <c r="M2420" s="1395">
        <f t="shared" si="230"/>
        <v>151</v>
      </c>
      <c r="N2420" s="1395">
        <f t="shared" si="231"/>
        <v>15.1</v>
      </c>
      <c r="O2420" t="str">
        <f t="shared" si="232"/>
        <v/>
      </c>
    </row>
    <row r="2421" spans="9:15" x14ac:dyDescent="0.55000000000000004">
      <c r="I2421" s="1394">
        <f t="shared" si="233"/>
        <v>0</v>
      </c>
      <c r="J2421" s="1392">
        <f t="shared" si="228"/>
        <v>241.89999999999054</v>
      </c>
      <c r="K2421" s="1391">
        <f>(J2421*h01_MdeMgmt!$F$8)+1+$Q$126</f>
        <v>15.110833333332781</v>
      </c>
      <c r="L2421" s="1395">
        <f t="shared" si="229"/>
        <v>151.10833333332781</v>
      </c>
      <c r="M2421" s="1395">
        <f t="shared" si="230"/>
        <v>151</v>
      </c>
      <c r="N2421" s="1395">
        <f t="shared" si="231"/>
        <v>15.1</v>
      </c>
      <c r="O2421" t="str">
        <f t="shared" si="232"/>
        <v/>
      </c>
    </row>
    <row r="2422" spans="9:15" x14ac:dyDescent="0.55000000000000004">
      <c r="I2422" s="1394">
        <f t="shared" si="233"/>
        <v>0</v>
      </c>
      <c r="J2422" s="1392">
        <f t="shared" ref="J2422:J2485" si="234">J2421+$J$3</f>
        <v>241.99999999999054</v>
      </c>
      <c r="K2422" s="1391">
        <f>(J2422*h01_MdeMgmt!$F$8)+1+$Q$126</f>
        <v>15.116666666666115</v>
      </c>
      <c r="L2422" s="1395">
        <f t="shared" si="229"/>
        <v>151.16666666666114</v>
      </c>
      <c r="M2422" s="1395">
        <f t="shared" si="230"/>
        <v>151</v>
      </c>
      <c r="N2422" s="1395">
        <f t="shared" si="231"/>
        <v>15.1</v>
      </c>
      <c r="O2422" t="str">
        <f t="shared" si="232"/>
        <v/>
      </c>
    </row>
    <row r="2423" spans="9:15" x14ac:dyDescent="0.55000000000000004">
      <c r="I2423" s="1394">
        <f t="shared" si="233"/>
        <v>0</v>
      </c>
      <c r="J2423" s="1392">
        <f t="shared" si="234"/>
        <v>242.09999999999053</v>
      </c>
      <c r="K2423" s="1391">
        <f>(J2423*h01_MdeMgmt!$F$8)+1+$Q$126</f>
        <v>15.122499999999448</v>
      </c>
      <c r="L2423" s="1395">
        <f t="shared" si="229"/>
        <v>151.22499999999448</v>
      </c>
      <c r="M2423" s="1395">
        <f t="shared" si="230"/>
        <v>151</v>
      </c>
      <c r="N2423" s="1395">
        <f t="shared" si="231"/>
        <v>15.1</v>
      </c>
      <c r="O2423" t="str">
        <f t="shared" si="232"/>
        <v/>
      </c>
    </row>
    <row r="2424" spans="9:15" x14ac:dyDescent="0.55000000000000004">
      <c r="I2424" s="1394">
        <f t="shared" si="233"/>
        <v>0</v>
      </c>
      <c r="J2424" s="1392">
        <f t="shared" si="234"/>
        <v>242.19999999999052</v>
      </c>
      <c r="K2424" s="1391">
        <f>(J2424*h01_MdeMgmt!$F$8)+1+$Q$126</f>
        <v>15.128333333332781</v>
      </c>
      <c r="L2424" s="1395">
        <f t="shared" si="229"/>
        <v>151.28333333332782</v>
      </c>
      <c r="M2424" s="1395">
        <f t="shared" si="230"/>
        <v>151</v>
      </c>
      <c r="N2424" s="1395">
        <f t="shared" si="231"/>
        <v>15.1</v>
      </c>
      <c r="O2424" t="str">
        <f t="shared" si="232"/>
        <v/>
      </c>
    </row>
    <row r="2425" spans="9:15" x14ac:dyDescent="0.55000000000000004">
      <c r="I2425" s="1394">
        <f t="shared" si="233"/>
        <v>0</v>
      </c>
      <c r="J2425" s="1392">
        <f t="shared" si="234"/>
        <v>242.29999999999052</v>
      </c>
      <c r="K2425" s="1391">
        <f>(J2425*h01_MdeMgmt!$F$8)+1+$Q$126</f>
        <v>15.134166666666113</v>
      </c>
      <c r="L2425" s="1395">
        <f t="shared" si="229"/>
        <v>151.34166666666113</v>
      </c>
      <c r="M2425" s="1395">
        <f t="shared" si="230"/>
        <v>151</v>
      </c>
      <c r="N2425" s="1395">
        <f t="shared" si="231"/>
        <v>15.1</v>
      </c>
      <c r="O2425" t="str">
        <f t="shared" si="232"/>
        <v/>
      </c>
    </row>
    <row r="2426" spans="9:15" x14ac:dyDescent="0.55000000000000004">
      <c r="I2426" s="1394">
        <f t="shared" si="233"/>
        <v>0</v>
      </c>
      <c r="J2426" s="1392">
        <f t="shared" si="234"/>
        <v>242.39999999999051</v>
      </c>
      <c r="K2426" s="1391">
        <f>(J2426*h01_MdeMgmt!$F$8)+1+$Q$126</f>
        <v>15.139999999999446</v>
      </c>
      <c r="L2426" s="1395">
        <f t="shared" si="229"/>
        <v>151.39999999999446</v>
      </c>
      <c r="M2426" s="1395">
        <f t="shared" si="230"/>
        <v>151</v>
      </c>
      <c r="N2426" s="1395">
        <f t="shared" si="231"/>
        <v>15.1</v>
      </c>
      <c r="O2426" t="str">
        <f t="shared" si="232"/>
        <v/>
      </c>
    </row>
    <row r="2427" spans="9:15" x14ac:dyDescent="0.55000000000000004">
      <c r="I2427" s="1394">
        <f t="shared" si="233"/>
        <v>0</v>
      </c>
      <c r="J2427" s="1392">
        <f t="shared" si="234"/>
        <v>242.49999999999051</v>
      </c>
      <c r="K2427" s="1391">
        <f>(J2427*h01_MdeMgmt!$F$8)+1+$Q$126</f>
        <v>15.14583333333278</v>
      </c>
      <c r="L2427" s="1395">
        <f t="shared" si="229"/>
        <v>151.4583333333278</v>
      </c>
      <c r="M2427" s="1395">
        <f t="shared" si="230"/>
        <v>151</v>
      </c>
      <c r="N2427" s="1395">
        <f t="shared" si="231"/>
        <v>15.1</v>
      </c>
      <c r="O2427" t="str">
        <f t="shared" si="232"/>
        <v/>
      </c>
    </row>
    <row r="2428" spans="9:15" x14ac:dyDescent="0.55000000000000004">
      <c r="I2428" s="1394">
        <f t="shared" si="233"/>
        <v>0</v>
      </c>
      <c r="J2428" s="1392">
        <f t="shared" si="234"/>
        <v>242.5999999999905</v>
      </c>
      <c r="K2428" s="1391">
        <f>(J2428*h01_MdeMgmt!$F$8)+1+$Q$126</f>
        <v>15.151666666666113</v>
      </c>
      <c r="L2428" s="1395">
        <f t="shared" si="229"/>
        <v>151.51666666666114</v>
      </c>
      <c r="M2428" s="1395">
        <f t="shared" si="230"/>
        <v>151</v>
      </c>
      <c r="N2428" s="1395">
        <f t="shared" si="231"/>
        <v>15.1</v>
      </c>
      <c r="O2428" t="str">
        <f t="shared" si="232"/>
        <v/>
      </c>
    </row>
    <row r="2429" spans="9:15" x14ac:dyDescent="0.55000000000000004">
      <c r="I2429" s="1394">
        <f t="shared" si="233"/>
        <v>0</v>
      </c>
      <c r="J2429" s="1392">
        <f t="shared" si="234"/>
        <v>242.6999999999905</v>
      </c>
      <c r="K2429" s="1391">
        <f>(J2429*h01_MdeMgmt!$F$8)+1+$Q$126</f>
        <v>15.157499999999446</v>
      </c>
      <c r="L2429" s="1395">
        <f t="shared" si="229"/>
        <v>151.57499999999447</v>
      </c>
      <c r="M2429" s="1395">
        <f t="shared" si="230"/>
        <v>151</v>
      </c>
      <c r="N2429" s="1395">
        <f t="shared" si="231"/>
        <v>15.1</v>
      </c>
      <c r="O2429" t="str">
        <f t="shared" si="232"/>
        <v/>
      </c>
    </row>
    <row r="2430" spans="9:15" x14ac:dyDescent="0.55000000000000004">
      <c r="I2430" s="1394">
        <f t="shared" si="233"/>
        <v>0</v>
      </c>
      <c r="J2430" s="1392">
        <f t="shared" si="234"/>
        <v>242.79999999999049</v>
      </c>
      <c r="K2430" s="1391">
        <f>(J2430*h01_MdeMgmt!$F$8)+1+$Q$126</f>
        <v>15.163333333332778</v>
      </c>
      <c r="L2430" s="1395">
        <f t="shared" si="229"/>
        <v>151.63333333332778</v>
      </c>
      <c r="M2430" s="1395">
        <f t="shared" si="230"/>
        <v>151</v>
      </c>
      <c r="N2430" s="1395">
        <f t="shared" si="231"/>
        <v>15.1</v>
      </c>
      <c r="O2430" t="str">
        <f t="shared" si="232"/>
        <v/>
      </c>
    </row>
    <row r="2431" spans="9:15" x14ac:dyDescent="0.55000000000000004">
      <c r="I2431" s="1394">
        <f t="shared" si="233"/>
        <v>0</v>
      </c>
      <c r="J2431" s="1392">
        <f t="shared" si="234"/>
        <v>242.89999999999048</v>
      </c>
      <c r="K2431" s="1391">
        <f>(J2431*h01_MdeMgmt!$F$8)+1+$Q$126</f>
        <v>15.169166666666111</v>
      </c>
      <c r="L2431" s="1395">
        <f t="shared" si="229"/>
        <v>151.69166666666112</v>
      </c>
      <c r="M2431" s="1395">
        <f t="shared" si="230"/>
        <v>151</v>
      </c>
      <c r="N2431" s="1395">
        <f t="shared" si="231"/>
        <v>15.1</v>
      </c>
      <c r="O2431" t="str">
        <f t="shared" si="232"/>
        <v/>
      </c>
    </row>
    <row r="2432" spans="9:15" x14ac:dyDescent="0.55000000000000004">
      <c r="I2432" s="1394">
        <f t="shared" si="233"/>
        <v>0</v>
      </c>
      <c r="J2432" s="1392">
        <f t="shared" si="234"/>
        <v>242.99999999999048</v>
      </c>
      <c r="K2432" s="1391">
        <f>(J2432*h01_MdeMgmt!$F$8)+1+$Q$126</f>
        <v>15.174999999999445</v>
      </c>
      <c r="L2432" s="1395">
        <f t="shared" si="229"/>
        <v>151.74999999999446</v>
      </c>
      <c r="M2432" s="1395">
        <f t="shared" si="230"/>
        <v>151</v>
      </c>
      <c r="N2432" s="1395">
        <f t="shared" si="231"/>
        <v>15.1</v>
      </c>
      <c r="O2432" t="str">
        <f t="shared" si="232"/>
        <v/>
      </c>
    </row>
    <row r="2433" spans="9:15" x14ac:dyDescent="0.55000000000000004">
      <c r="I2433" s="1394">
        <f t="shared" si="233"/>
        <v>0</v>
      </c>
      <c r="J2433" s="1392">
        <f t="shared" si="234"/>
        <v>243.09999999999047</v>
      </c>
      <c r="K2433" s="1391">
        <f>(J2433*h01_MdeMgmt!$F$8)+1+$Q$126</f>
        <v>15.180833333332778</v>
      </c>
      <c r="L2433" s="1395">
        <f t="shared" si="229"/>
        <v>151.80833333332777</v>
      </c>
      <c r="M2433" s="1395">
        <f t="shared" si="230"/>
        <v>151</v>
      </c>
      <c r="N2433" s="1395">
        <f t="shared" si="231"/>
        <v>15.1</v>
      </c>
      <c r="O2433" t="str">
        <f t="shared" si="232"/>
        <v/>
      </c>
    </row>
    <row r="2434" spans="9:15" x14ac:dyDescent="0.55000000000000004">
      <c r="I2434" s="1394">
        <f t="shared" si="233"/>
        <v>0</v>
      </c>
      <c r="J2434" s="1392">
        <f t="shared" si="234"/>
        <v>243.19999999999047</v>
      </c>
      <c r="K2434" s="1391">
        <f>(J2434*h01_MdeMgmt!$F$8)+1+$Q$126</f>
        <v>15.186666666666111</v>
      </c>
      <c r="L2434" s="1395">
        <f t="shared" si="229"/>
        <v>151.8666666666611</v>
      </c>
      <c r="M2434" s="1395">
        <f t="shared" si="230"/>
        <v>151</v>
      </c>
      <c r="N2434" s="1395">
        <f t="shared" si="231"/>
        <v>15.1</v>
      </c>
      <c r="O2434" t="str">
        <f t="shared" si="232"/>
        <v/>
      </c>
    </row>
    <row r="2435" spans="9:15" x14ac:dyDescent="0.55000000000000004">
      <c r="I2435" s="1394">
        <f t="shared" si="233"/>
        <v>0</v>
      </c>
      <c r="J2435" s="1392">
        <f t="shared" si="234"/>
        <v>243.29999999999046</v>
      </c>
      <c r="K2435" s="1391">
        <f>(J2435*h01_MdeMgmt!$F$8)+1+$Q$126</f>
        <v>15.192499999999443</v>
      </c>
      <c r="L2435" s="1395">
        <f t="shared" ref="L2435:L2498" si="235">K2435*10</f>
        <v>151.92499999999444</v>
      </c>
      <c r="M2435" s="1395">
        <f t="shared" ref="M2435:M2498" si="236">INT(L2435)</f>
        <v>151</v>
      </c>
      <c r="N2435" s="1395">
        <f t="shared" ref="N2435:N2498" si="237">M2435/10</f>
        <v>15.1</v>
      </c>
      <c r="O2435" t="str">
        <f t="shared" ref="O2435:O2498" si="238">IF(INT(N2435)=N2435,N2435,"")</f>
        <v/>
      </c>
    </row>
    <row r="2436" spans="9:15" x14ac:dyDescent="0.55000000000000004">
      <c r="I2436" s="1394">
        <f t="shared" ref="I2436:I2499" si="239">INT(H2436)</f>
        <v>0</v>
      </c>
      <c r="J2436" s="1392">
        <f t="shared" si="234"/>
        <v>243.39999999999046</v>
      </c>
      <c r="K2436" s="1391">
        <f>(J2436*h01_MdeMgmt!$F$8)+1+$Q$126</f>
        <v>15.198333333332776</v>
      </c>
      <c r="L2436" s="1395">
        <f t="shared" si="235"/>
        <v>151.98333333332778</v>
      </c>
      <c r="M2436" s="1395">
        <f t="shared" si="236"/>
        <v>151</v>
      </c>
      <c r="N2436" s="1395">
        <f t="shared" si="237"/>
        <v>15.1</v>
      </c>
      <c r="O2436" t="str">
        <f t="shared" si="238"/>
        <v/>
      </c>
    </row>
    <row r="2437" spans="9:15" x14ac:dyDescent="0.55000000000000004">
      <c r="I2437" s="1394">
        <f t="shared" si="239"/>
        <v>0</v>
      </c>
      <c r="J2437" s="1392">
        <f t="shared" si="234"/>
        <v>243.49999999999045</v>
      </c>
      <c r="K2437" s="1391">
        <f>(J2437*h01_MdeMgmt!$F$8)+1+$Q$126</f>
        <v>15.20416666666611</v>
      </c>
      <c r="L2437" s="1395">
        <f t="shared" si="235"/>
        <v>152.04166666666109</v>
      </c>
      <c r="M2437" s="1395">
        <f t="shared" si="236"/>
        <v>152</v>
      </c>
      <c r="N2437" s="1395">
        <f t="shared" si="237"/>
        <v>15.2</v>
      </c>
      <c r="O2437" t="str">
        <f t="shared" si="238"/>
        <v/>
      </c>
    </row>
    <row r="2438" spans="9:15" x14ac:dyDescent="0.55000000000000004">
      <c r="I2438" s="1394">
        <f t="shared" si="239"/>
        <v>0</v>
      </c>
      <c r="J2438" s="1392">
        <f t="shared" si="234"/>
        <v>243.59999999999044</v>
      </c>
      <c r="K2438" s="1391">
        <f>(J2438*h01_MdeMgmt!$F$8)+1+$Q$126</f>
        <v>15.209999999999443</v>
      </c>
      <c r="L2438" s="1395">
        <f t="shared" si="235"/>
        <v>152.09999999999442</v>
      </c>
      <c r="M2438" s="1395">
        <f t="shared" si="236"/>
        <v>152</v>
      </c>
      <c r="N2438" s="1395">
        <f t="shared" si="237"/>
        <v>15.2</v>
      </c>
      <c r="O2438" t="str">
        <f t="shared" si="238"/>
        <v/>
      </c>
    </row>
    <row r="2439" spans="9:15" x14ac:dyDescent="0.55000000000000004">
      <c r="I2439" s="1394">
        <f t="shared" si="239"/>
        <v>0</v>
      </c>
      <c r="J2439" s="1392">
        <f t="shared" si="234"/>
        <v>243.69999999999044</v>
      </c>
      <c r="K2439" s="1391">
        <f>(J2439*h01_MdeMgmt!$F$8)+1+$Q$126</f>
        <v>15.215833333332776</v>
      </c>
      <c r="L2439" s="1395">
        <f t="shared" si="235"/>
        <v>152.15833333332776</v>
      </c>
      <c r="M2439" s="1395">
        <f t="shared" si="236"/>
        <v>152</v>
      </c>
      <c r="N2439" s="1395">
        <f t="shared" si="237"/>
        <v>15.2</v>
      </c>
      <c r="O2439" t="str">
        <f t="shared" si="238"/>
        <v/>
      </c>
    </row>
    <row r="2440" spans="9:15" x14ac:dyDescent="0.55000000000000004">
      <c r="I2440" s="1394">
        <f t="shared" si="239"/>
        <v>0</v>
      </c>
      <c r="J2440" s="1392">
        <f t="shared" si="234"/>
        <v>243.79999999999043</v>
      </c>
      <c r="K2440" s="1391">
        <f>(J2440*h01_MdeMgmt!$F$8)+1+$Q$126</f>
        <v>15.221666666666108</v>
      </c>
      <c r="L2440" s="1395">
        <f t="shared" si="235"/>
        <v>152.21666666666107</v>
      </c>
      <c r="M2440" s="1395">
        <f t="shared" si="236"/>
        <v>152</v>
      </c>
      <c r="N2440" s="1395">
        <f t="shared" si="237"/>
        <v>15.2</v>
      </c>
      <c r="O2440" t="str">
        <f t="shared" si="238"/>
        <v/>
      </c>
    </row>
    <row r="2441" spans="9:15" x14ac:dyDescent="0.55000000000000004">
      <c r="I2441" s="1394">
        <f t="shared" si="239"/>
        <v>0</v>
      </c>
      <c r="J2441" s="1392">
        <f t="shared" si="234"/>
        <v>243.89999999999043</v>
      </c>
      <c r="K2441" s="1391">
        <f>(J2441*h01_MdeMgmt!$F$8)+1+$Q$126</f>
        <v>15.227499999999441</v>
      </c>
      <c r="L2441" s="1395">
        <f t="shared" si="235"/>
        <v>152.27499999999441</v>
      </c>
      <c r="M2441" s="1395">
        <f t="shared" si="236"/>
        <v>152</v>
      </c>
      <c r="N2441" s="1395">
        <f t="shared" si="237"/>
        <v>15.2</v>
      </c>
      <c r="O2441" t="str">
        <f t="shared" si="238"/>
        <v/>
      </c>
    </row>
    <row r="2442" spans="9:15" x14ac:dyDescent="0.55000000000000004">
      <c r="I2442" s="1394">
        <f t="shared" si="239"/>
        <v>0</v>
      </c>
      <c r="J2442" s="1392">
        <f t="shared" si="234"/>
        <v>243.99999999999042</v>
      </c>
      <c r="K2442" s="1391">
        <f>(J2442*h01_MdeMgmt!$F$8)+1+$Q$126</f>
        <v>15.233333333332775</v>
      </c>
      <c r="L2442" s="1395">
        <f t="shared" si="235"/>
        <v>152.33333333332774</v>
      </c>
      <c r="M2442" s="1395">
        <f t="shared" si="236"/>
        <v>152</v>
      </c>
      <c r="N2442" s="1395">
        <f t="shared" si="237"/>
        <v>15.2</v>
      </c>
      <c r="O2442" t="str">
        <f t="shared" si="238"/>
        <v/>
      </c>
    </row>
    <row r="2443" spans="9:15" x14ac:dyDescent="0.55000000000000004">
      <c r="I2443" s="1394">
        <f t="shared" si="239"/>
        <v>0</v>
      </c>
      <c r="J2443" s="1392">
        <f t="shared" si="234"/>
        <v>244.09999999999042</v>
      </c>
      <c r="K2443" s="1391">
        <f>(J2443*h01_MdeMgmt!$F$8)+1+$Q$126</f>
        <v>15.239166666666108</v>
      </c>
      <c r="L2443" s="1395">
        <f t="shared" si="235"/>
        <v>152.39166666666108</v>
      </c>
      <c r="M2443" s="1395">
        <f t="shared" si="236"/>
        <v>152</v>
      </c>
      <c r="N2443" s="1395">
        <f t="shared" si="237"/>
        <v>15.2</v>
      </c>
      <c r="O2443" t="str">
        <f t="shared" si="238"/>
        <v/>
      </c>
    </row>
    <row r="2444" spans="9:15" x14ac:dyDescent="0.55000000000000004">
      <c r="I2444" s="1394">
        <f t="shared" si="239"/>
        <v>0</v>
      </c>
      <c r="J2444" s="1392">
        <f t="shared" si="234"/>
        <v>244.19999999999041</v>
      </c>
      <c r="K2444" s="1391">
        <f>(J2444*h01_MdeMgmt!$F$8)+1+$Q$126</f>
        <v>15.244999999999441</v>
      </c>
      <c r="L2444" s="1395">
        <f t="shared" si="235"/>
        <v>152.44999999999442</v>
      </c>
      <c r="M2444" s="1395">
        <f t="shared" si="236"/>
        <v>152</v>
      </c>
      <c r="N2444" s="1395">
        <f t="shared" si="237"/>
        <v>15.2</v>
      </c>
      <c r="O2444" t="str">
        <f t="shared" si="238"/>
        <v/>
      </c>
    </row>
    <row r="2445" spans="9:15" x14ac:dyDescent="0.55000000000000004">
      <c r="I2445" s="1394">
        <f t="shared" si="239"/>
        <v>0</v>
      </c>
      <c r="J2445" s="1392">
        <f t="shared" si="234"/>
        <v>244.2999999999904</v>
      </c>
      <c r="K2445" s="1391">
        <f>(J2445*h01_MdeMgmt!$F$8)+1+$Q$126</f>
        <v>15.250833333332773</v>
      </c>
      <c r="L2445" s="1395">
        <f t="shared" si="235"/>
        <v>152.50833333332773</v>
      </c>
      <c r="M2445" s="1395">
        <f t="shared" si="236"/>
        <v>152</v>
      </c>
      <c r="N2445" s="1395">
        <f t="shared" si="237"/>
        <v>15.2</v>
      </c>
      <c r="O2445" t="str">
        <f t="shared" si="238"/>
        <v/>
      </c>
    </row>
    <row r="2446" spans="9:15" x14ac:dyDescent="0.55000000000000004">
      <c r="I2446" s="1394">
        <f t="shared" si="239"/>
        <v>0</v>
      </c>
      <c r="J2446" s="1392">
        <f t="shared" si="234"/>
        <v>244.3999999999904</v>
      </c>
      <c r="K2446" s="1391">
        <f>(J2446*h01_MdeMgmt!$F$8)+1+$Q$126</f>
        <v>15.256666666666106</v>
      </c>
      <c r="L2446" s="1395">
        <f t="shared" si="235"/>
        <v>152.56666666666106</v>
      </c>
      <c r="M2446" s="1395">
        <f t="shared" si="236"/>
        <v>152</v>
      </c>
      <c r="N2446" s="1395">
        <f t="shared" si="237"/>
        <v>15.2</v>
      </c>
      <c r="O2446" t="str">
        <f t="shared" si="238"/>
        <v/>
      </c>
    </row>
    <row r="2447" spans="9:15" x14ac:dyDescent="0.55000000000000004">
      <c r="I2447" s="1394">
        <f t="shared" si="239"/>
        <v>0</v>
      </c>
      <c r="J2447" s="1392">
        <f t="shared" si="234"/>
        <v>244.49999999999039</v>
      </c>
      <c r="K2447" s="1391">
        <f>(J2447*h01_MdeMgmt!$F$8)+1+$Q$126</f>
        <v>15.26249999999944</v>
      </c>
      <c r="L2447" s="1395">
        <f t="shared" si="235"/>
        <v>152.6249999999944</v>
      </c>
      <c r="M2447" s="1395">
        <f t="shared" si="236"/>
        <v>152</v>
      </c>
      <c r="N2447" s="1395">
        <f t="shared" si="237"/>
        <v>15.2</v>
      </c>
      <c r="O2447" t="str">
        <f t="shared" si="238"/>
        <v/>
      </c>
    </row>
    <row r="2448" spans="9:15" x14ac:dyDescent="0.55000000000000004">
      <c r="I2448" s="1394">
        <f t="shared" si="239"/>
        <v>0</v>
      </c>
      <c r="J2448" s="1392">
        <f t="shared" si="234"/>
        <v>244.59999999999039</v>
      </c>
      <c r="K2448" s="1391">
        <f>(J2448*h01_MdeMgmt!$F$8)+1+$Q$126</f>
        <v>15.268333333332773</v>
      </c>
      <c r="L2448" s="1395">
        <f t="shared" si="235"/>
        <v>152.68333333332774</v>
      </c>
      <c r="M2448" s="1395">
        <f t="shared" si="236"/>
        <v>152</v>
      </c>
      <c r="N2448" s="1395">
        <f t="shared" si="237"/>
        <v>15.2</v>
      </c>
      <c r="O2448" t="str">
        <f t="shared" si="238"/>
        <v/>
      </c>
    </row>
    <row r="2449" spans="9:15" x14ac:dyDescent="0.55000000000000004">
      <c r="I2449" s="1394">
        <f t="shared" si="239"/>
        <v>0</v>
      </c>
      <c r="J2449" s="1392">
        <f t="shared" si="234"/>
        <v>244.69999999999038</v>
      </c>
      <c r="K2449" s="1391">
        <f>(J2449*h01_MdeMgmt!$F$8)+1+$Q$126</f>
        <v>15.274166666666106</v>
      </c>
      <c r="L2449" s="1395">
        <f t="shared" si="235"/>
        <v>152.74166666666108</v>
      </c>
      <c r="M2449" s="1395">
        <f t="shared" si="236"/>
        <v>152</v>
      </c>
      <c r="N2449" s="1395">
        <f t="shared" si="237"/>
        <v>15.2</v>
      </c>
      <c r="O2449" t="str">
        <f t="shared" si="238"/>
        <v/>
      </c>
    </row>
    <row r="2450" spans="9:15" x14ac:dyDescent="0.55000000000000004">
      <c r="I2450" s="1394">
        <f t="shared" si="239"/>
        <v>0</v>
      </c>
      <c r="J2450" s="1392">
        <f t="shared" si="234"/>
        <v>244.79999999999038</v>
      </c>
      <c r="K2450" s="1391">
        <f>(J2450*h01_MdeMgmt!$F$8)+1+$Q$126</f>
        <v>15.279999999999438</v>
      </c>
      <c r="L2450" s="1395">
        <f t="shared" si="235"/>
        <v>152.79999999999438</v>
      </c>
      <c r="M2450" s="1395">
        <f t="shared" si="236"/>
        <v>152</v>
      </c>
      <c r="N2450" s="1395">
        <f t="shared" si="237"/>
        <v>15.2</v>
      </c>
      <c r="O2450" t="str">
        <f t="shared" si="238"/>
        <v/>
      </c>
    </row>
    <row r="2451" spans="9:15" x14ac:dyDescent="0.55000000000000004">
      <c r="I2451" s="1394">
        <f t="shared" si="239"/>
        <v>0</v>
      </c>
      <c r="J2451" s="1392">
        <f t="shared" si="234"/>
        <v>244.89999999999037</v>
      </c>
      <c r="K2451" s="1391">
        <f>(J2451*h01_MdeMgmt!$F$8)+1+$Q$126</f>
        <v>15.285833333332771</v>
      </c>
      <c r="L2451" s="1395">
        <f t="shared" si="235"/>
        <v>152.85833333332772</v>
      </c>
      <c r="M2451" s="1395">
        <f t="shared" si="236"/>
        <v>152</v>
      </c>
      <c r="N2451" s="1395">
        <f t="shared" si="237"/>
        <v>15.2</v>
      </c>
      <c r="O2451" t="str">
        <f t="shared" si="238"/>
        <v/>
      </c>
    </row>
    <row r="2452" spans="9:15" x14ac:dyDescent="0.55000000000000004">
      <c r="I2452" s="1394">
        <f t="shared" si="239"/>
        <v>0</v>
      </c>
      <c r="J2452" s="1392">
        <f t="shared" si="234"/>
        <v>244.99999999999037</v>
      </c>
      <c r="K2452" s="1391">
        <f>(J2452*h01_MdeMgmt!$F$8)+1+$Q$126</f>
        <v>15.291666666666105</v>
      </c>
      <c r="L2452" s="1395">
        <f t="shared" si="235"/>
        <v>152.91666666666106</v>
      </c>
      <c r="M2452" s="1395">
        <f t="shared" si="236"/>
        <v>152</v>
      </c>
      <c r="N2452" s="1395">
        <f t="shared" si="237"/>
        <v>15.2</v>
      </c>
      <c r="O2452" t="str">
        <f t="shared" si="238"/>
        <v/>
      </c>
    </row>
    <row r="2453" spans="9:15" x14ac:dyDescent="0.55000000000000004">
      <c r="I2453" s="1394">
        <f t="shared" si="239"/>
        <v>0</v>
      </c>
      <c r="J2453" s="1392">
        <f t="shared" si="234"/>
        <v>245.09999999999036</v>
      </c>
      <c r="K2453" s="1391">
        <f>(J2453*h01_MdeMgmt!$F$8)+1+$Q$126</f>
        <v>15.297499999999438</v>
      </c>
      <c r="L2453" s="1395">
        <f t="shared" si="235"/>
        <v>152.9749999999944</v>
      </c>
      <c r="M2453" s="1395">
        <f t="shared" si="236"/>
        <v>152</v>
      </c>
      <c r="N2453" s="1395">
        <f t="shared" si="237"/>
        <v>15.2</v>
      </c>
      <c r="O2453" t="str">
        <f t="shared" si="238"/>
        <v/>
      </c>
    </row>
    <row r="2454" spans="9:15" x14ac:dyDescent="0.55000000000000004">
      <c r="I2454" s="1394">
        <f t="shared" si="239"/>
        <v>0</v>
      </c>
      <c r="J2454" s="1392">
        <f t="shared" si="234"/>
        <v>245.19999999999035</v>
      </c>
      <c r="K2454" s="1391">
        <f>(J2454*h01_MdeMgmt!$F$8)+1+$Q$126</f>
        <v>15.303333333332771</v>
      </c>
      <c r="L2454" s="1395">
        <f t="shared" si="235"/>
        <v>153.0333333333277</v>
      </c>
      <c r="M2454" s="1395">
        <f t="shared" si="236"/>
        <v>153</v>
      </c>
      <c r="N2454" s="1395">
        <f t="shared" si="237"/>
        <v>15.3</v>
      </c>
      <c r="O2454" t="str">
        <f t="shared" si="238"/>
        <v/>
      </c>
    </row>
    <row r="2455" spans="9:15" x14ac:dyDescent="0.55000000000000004">
      <c r="I2455" s="1394">
        <f t="shared" si="239"/>
        <v>0</v>
      </c>
      <c r="J2455" s="1392">
        <f t="shared" si="234"/>
        <v>245.29999999999035</v>
      </c>
      <c r="K2455" s="1391">
        <f>(J2455*h01_MdeMgmt!$F$8)+1+$Q$126</f>
        <v>15.309166666666103</v>
      </c>
      <c r="L2455" s="1395">
        <f t="shared" si="235"/>
        <v>153.09166666666104</v>
      </c>
      <c r="M2455" s="1395">
        <f t="shared" si="236"/>
        <v>153</v>
      </c>
      <c r="N2455" s="1395">
        <f t="shared" si="237"/>
        <v>15.3</v>
      </c>
      <c r="O2455" t="str">
        <f t="shared" si="238"/>
        <v/>
      </c>
    </row>
    <row r="2456" spans="9:15" x14ac:dyDescent="0.55000000000000004">
      <c r="I2456" s="1394">
        <f t="shared" si="239"/>
        <v>0</v>
      </c>
      <c r="J2456" s="1392">
        <f t="shared" si="234"/>
        <v>245.39999999999034</v>
      </c>
      <c r="K2456" s="1391">
        <f>(J2456*h01_MdeMgmt!$F$8)+1+$Q$126</f>
        <v>15.314999999999436</v>
      </c>
      <c r="L2456" s="1395">
        <f t="shared" si="235"/>
        <v>153.14999999999435</v>
      </c>
      <c r="M2456" s="1395">
        <f t="shared" si="236"/>
        <v>153</v>
      </c>
      <c r="N2456" s="1395">
        <f t="shared" si="237"/>
        <v>15.3</v>
      </c>
      <c r="O2456" t="str">
        <f t="shared" si="238"/>
        <v/>
      </c>
    </row>
    <row r="2457" spans="9:15" x14ac:dyDescent="0.55000000000000004">
      <c r="I2457" s="1394">
        <f t="shared" si="239"/>
        <v>0</v>
      </c>
      <c r="J2457" s="1392">
        <f t="shared" si="234"/>
        <v>245.49999999999034</v>
      </c>
      <c r="K2457" s="1391">
        <f>(J2457*h01_MdeMgmt!$F$8)+1+$Q$126</f>
        <v>15.32083333333277</v>
      </c>
      <c r="L2457" s="1395">
        <f t="shared" si="235"/>
        <v>153.20833333332769</v>
      </c>
      <c r="M2457" s="1395">
        <f t="shared" si="236"/>
        <v>153</v>
      </c>
      <c r="N2457" s="1395">
        <f t="shared" si="237"/>
        <v>15.3</v>
      </c>
      <c r="O2457" t="str">
        <f t="shared" si="238"/>
        <v/>
      </c>
    </row>
    <row r="2458" spans="9:15" x14ac:dyDescent="0.55000000000000004">
      <c r="I2458" s="1394">
        <f t="shared" si="239"/>
        <v>0</v>
      </c>
      <c r="J2458" s="1392">
        <f t="shared" si="234"/>
        <v>245.59999999999033</v>
      </c>
      <c r="K2458" s="1391">
        <f>(J2458*h01_MdeMgmt!$F$8)+1+$Q$126</f>
        <v>15.326666666666103</v>
      </c>
      <c r="L2458" s="1395">
        <f t="shared" si="235"/>
        <v>153.26666666666102</v>
      </c>
      <c r="M2458" s="1395">
        <f t="shared" si="236"/>
        <v>153</v>
      </c>
      <c r="N2458" s="1395">
        <f t="shared" si="237"/>
        <v>15.3</v>
      </c>
      <c r="O2458" t="str">
        <f t="shared" si="238"/>
        <v/>
      </c>
    </row>
    <row r="2459" spans="9:15" x14ac:dyDescent="0.55000000000000004">
      <c r="I2459" s="1394">
        <f t="shared" si="239"/>
        <v>0</v>
      </c>
      <c r="J2459" s="1392">
        <f t="shared" si="234"/>
        <v>245.69999999999033</v>
      </c>
      <c r="K2459" s="1391">
        <f>(J2459*h01_MdeMgmt!$F$8)+1+$Q$126</f>
        <v>15.332499999999436</v>
      </c>
      <c r="L2459" s="1395">
        <f t="shared" si="235"/>
        <v>153.32499999999436</v>
      </c>
      <c r="M2459" s="1395">
        <f t="shared" si="236"/>
        <v>153</v>
      </c>
      <c r="N2459" s="1395">
        <f t="shared" si="237"/>
        <v>15.3</v>
      </c>
      <c r="O2459" t="str">
        <f t="shared" si="238"/>
        <v/>
      </c>
    </row>
    <row r="2460" spans="9:15" x14ac:dyDescent="0.55000000000000004">
      <c r="I2460" s="1394">
        <f t="shared" si="239"/>
        <v>0</v>
      </c>
      <c r="J2460" s="1392">
        <f t="shared" si="234"/>
        <v>245.79999999999032</v>
      </c>
      <c r="K2460" s="1391">
        <f>(J2460*h01_MdeMgmt!$F$8)+1+$Q$126</f>
        <v>15.338333333332768</v>
      </c>
      <c r="L2460" s="1395">
        <f t="shared" si="235"/>
        <v>153.38333333332767</v>
      </c>
      <c r="M2460" s="1395">
        <f t="shared" si="236"/>
        <v>153</v>
      </c>
      <c r="N2460" s="1395">
        <f t="shared" si="237"/>
        <v>15.3</v>
      </c>
      <c r="O2460" t="str">
        <f t="shared" si="238"/>
        <v/>
      </c>
    </row>
    <row r="2461" spans="9:15" x14ac:dyDescent="0.55000000000000004">
      <c r="I2461" s="1394">
        <f t="shared" si="239"/>
        <v>0</v>
      </c>
      <c r="J2461" s="1392">
        <f t="shared" si="234"/>
        <v>245.89999999999031</v>
      </c>
      <c r="K2461" s="1391">
        <f>(J2461*h01_MdeMgmt!$F$8)+1+$Q$126</f>
        <v>15.344166666666101</v>
      </c>
      <c r="L2461" s="1395">
        <f t="shared" si="235"/>
        <v>153.44166666666101</v>
      </c>
      <c r="M2461" s="1395">
        <f t="shared" si="236"/>
        <v>153</v>
      </c>
      <c r="N2461" s="1395">
        <f t="shared" si="237"/>
        <v>15.3</v>
      </c>
      <c r="O2461" t="str">
        <f t="shared" si="238"/>
        <v/>
      </c>
    </row>
    <row r="2462" spans="9:15" x14ac:dyDescent="0.55000000000000004">
      <c r="I2462" s="1394">
        <f t="shared" si="239"/>
        <v>0</v>
      </c>
      <c r="J2462" s="1392">
        <f t="shared" si="234"/>
        <v>245.99999999999031</v>
      </c>
      <c r="K2462" s="1391">
        <f>(J2462*h01_MdeMgmt!$F$8)+1+$Q$126</f>
        <v>15.349999999999435</v>
      </c>
      <c r="L2462" s="1395">
        <f t="shared" si="235"/>
        <v>153.49999999999434</v>
      </c>
      <c r="M2462" s="1395">
        <f t="shared" si="236"/>
        <v>153</v>
      </c>
      <c r="N2462" s="1395">
        <f t="shared" si="237"/>
        <v>15.3</v>
      </c>
      <c r="O2462" t="str">
        <f t="shared" si="238"/>
        <v/>
      </c>
    </row>
    <row r="2463" spans="9:15" x14ac:dyDescent="0.55000000000000004">
      <c r="I2463" s="1394">
        <f t="shared" si="239"/>
        <v>0</v>
      </c>
      <c r="J2463" s="1392">
        <f t="shared" si="234"/>
        <v>246.0999999999903</v>
      </c>
      <c r="K2463" s="1391">
        <f>(J2463*h01_MdeMgmt!$F$8)+1+$Q$126</f>
        <v>15.355833333332768</v>
      </c>
      <c r="L2463" s="1395">
        <f t="shared" si="235"/>
        <v>153.55833333332768</v>
      </c>
      <c r="M2463" s="1395">
        <f t="shared" si="236"/>
        <v>153</v>
      </c>
      <c r="N2463" s="1395">
        <f t="shared" si="237"/>
        <v>15.3</v>
      </c>
      <c r="O2463" t="str">
        <f t="shared" si="238"/>
        <v/>
      </c>
    </row>
    <row r="2464" spans="9:15" x14ac:dyDescent="0.55000000000000004">
      <c r="I2464" s="1394">
        <f t="shared" si="239"/>
        <v>0</v>
      </c>
      <c r="J2464" s="1392">
        <f t="shared" si="234"/>
        <v>246.1999999999903</v>
      </c>
      <c r="K2464" s="1391">
        <f>(J2464*h01_MdeMgmt!$F$8)+1+$Q$126</f>
        <v>15.361666666666101</v>
      </c>
      <c r="L2464" s="1395">
        <f t="shared" si="235"/>
        <v>153.61666666666102</v>
      </c>
      <c r="M2464" s="1395">
        <f t="shared" si="236"/>
        <v>153</v>
      </c>
      <c r="N2464" s="1395">
        <f t="shared" si="237"/>
        <v>15.3</v>
      </c>
      <c r="O2464" t="str">
        <f t="shared" si="238"/>
        <v/>
      </c>
    </row>
    <row r="2465" spans="9:15" x14ac:dyDescent="0.55000000000000004">
      <c r="I2465" s="1394">
        <f t="shared" si="239"/>
        <v>0</v>
      </c>
      <c r="J2465" s="1392">
        <f t="shared" si="234"/>
        <v>246.29999999999029</v>
      </c>
      <c r="K2465" s="1391">
        <f>(J2465*h01_MdeMgmt!$F$8)+1+$Q$126</f>
        <v>15.367499999999433</v>
      </c>
      <c r="L2465" s="1395">
        <f t="shared" si="235"/>
        <v>153.67499999999433</v>
      </c>
      <c r="M2465" s="1395">
        <f t="shared" si="236"/>
        <v>153</v>
      </c>
      <c r="N2465" s="1395">
        <f t="shared" si="237"/>
        <v>15.3</v>
      </c>
      <c r="O2465" t="str">
        <f t="shared" si="238"/>
        <v/>
      </c>
    </row>
    <row r="2466" spans="9:15" x14ac:dyDescent="0.55000000000000004">
      <c r="I2466" s="1394">
        <f t="shared" si="239"/>
        <v>0</v>
      </c>
      <c r="J2466" s="1392">
        <f t="shared" si="234"/>
        <v>246.39999999999029</v>
      </c>
      <c r="K2466" s="1391">
        <f>(J2466*h01_MdeMgmt!$F$8)+1+$Q$126</f>
        <v>15.373333333332766</v>
      </c>
      <c r="L2466" s="1395">
        <f t="shared" si="235"/>
        <v>153.73333333332766</v>
      </c>
      <c r="M2466" s="1395">
        <f t="shared" si="236"/>
        <v>153</v>
      </c>
      <c r="N2466" s="1395">
        <f t="shared" si="237"/>
        <v>15.3</v>
      </c>
      <c r="O2466" t="str">
        <f t="shared" si="238"/>
        <v/>
      </c>
    </row>
    <row r="2467" spans="9:15" x14ac:dyDescent="0.55000000000000004">
      <c r="I2467" s="1394">
        <f t="shared" si="239"/>
        <v>0</v>
      </c>
      <c r="J2467" s="1392">
        <f t="shared" si="234"/>
        <v>246.49999999999028</v>
      </c>
      <c r="K2467" s="1391">
        <f>(J2467*h01_MdeMgmt!$F$8)+1+$Q$126</f>
        <v>15.3791666666661</v>
      </c>
      <c r="L2467" s="1395">
        <f t="shared" si="235"/>
        <v>153.791666666661</v>
      </c>
      <c r="M2467" s="1395">
        <f t="shared" si="236"/>
        <v>153</v>
      </c>
      <c r="N2467" s="1395">
        <f t="shared" si="237"/>
        <v>15.3</v>
      </c>
      <c r="O2467" t="str">
        <f t="shared" si="238"/>
        <v/>
      </c>
    </row>
    <row r="2468" spans="9:15" x14ac:dyDescent="0.55000000000000004">
      <c r="I2468" s="1394">
        <f t="shared" si="239"/>
        <v>0</v>
      </c>
      <c r="J2468" s="1392">
        <f t="shared" si="234"/>
        <v>246.59999999999027</v>
      </c>
      <c r="K2468" s="1391">
        <f>(J2468*h01_MdeMgmt!$F$8)+1+$Q$126</f>
        <v>15.384999999999433</v>
      </c>
      <c r="L2468" s="1395">
        <f t="shared" si="235"/>
        <v>153.84999999999434</v>
      </c>
      <c r="M2468" s="1395">
        <f t="shared" si="236"/>
        <v>153</v>
      </c>
      <c r="N2468" s="1395">
        <f t="shared" si="237"/>
        <v>15.3</v>
      </c>
      <c r="O2468" t="str">
        <f t="shared" si="238"/>
        <v/>
      </c>
    </row>
    <row r="2469" spans="9:15" x14ac:dyDescent="0.55000000000000004">
      <c r="I2469" s="1394">
        <f t="shared" si="239"/>
        <v>0</v>
      </c>
      <c r="J2469" s="1392">
        <f t="shared" si="234"/>
        <v>246.69999999999027</v>
      </c>
      <c r="K2469" s="1391">
        <f>(J2469*h01_MdeMgmt!$F$8)+1+$Q$126</f>
        <v>15.390833333332766</v>
      </c>
      <c r="L2469" s="1395">
        <f t="shared" si="235"/>
        <v>153.90833333332768</v>
      </c>
      <c r="M2469" s="1395">
        <f t="shared" si="236"/>
        <v>153</v>
      </c>
      <c r="N2469" s="1395">
        <f t="shared" si="237"/>
        <v>15.3</v>
      </c>
      <c r="O2469" t="str">
        <f t="shared" si="238"/>
        <v/>
      </c>
    </row>
    <row r="2470" spans="9:15" x14ac:dyDescent="0.55000000000000004">
      <c r="I2470" s="1394">
        <f t="shared" si="239"/>
        <v>0</v>
      </c>
      <c r="J2470" s="1392">
        <f t="shared" si="234"/>
        <v>246.79999999999026</v>
      </c>
      <c r="K2470" s="1391">
        <f>(J2470*h01_MdeMgmt!$F$8)+1+$Q$126</f>
        <v>15.396666666666098</v>
      </c>
      <c r="L2470" s="1395">
        <f t="shared" si="235"/>
        <v>153.96666666666098</v>
      </c>
      <c r="M2470" s="1395">
        <f t="shared" si="236"/>
        <v>153</v>
      </c>
      <c r="N2470" s="1395">
        <f t="shared" si="237"/>
        <v>15.3</v>
      </c>
      <c r="O2470" t="str">
        <f t="shared" si="238"/>
        <v/>
      </c>
    </row>
    <row r="2471" spans="9:15" x14ac:dyDescent="0.55000000000000004">
      <c r="I2471" s="1394">
        <f t="shared" si="239"/>
        <v>0</v>
      </c>
      <c r="J2471" s="1392">
        <f t="shared" si="234"/>
        <v>246.89999999999026</v>
      </c>
      <c r="K2471" s="1391">
        <f>(J2471*h01_MdeMgmt!$F$8)+1+$Q$126</f>
        <v>15.402499999999431</v>
      </c>
      <c r="L2471" s="1395">
        <f t="shared" si="235"/>
        <v>154.02499999999432</v>
      </c>
      <c r="M2471" s="1395">
        <f t="shared" si="236"/>
        <v>154</v>
      </c>
      <c r="N2471" s="1395">
        <f t="shared" si="237"/>
        <v>15.4</v>
      </c>
      <c r="O2471" t="str">
        <f t="shared" si="238"/>
        <v/>
      </c>
    </row>
    <row r="2472" spans="9:15" x14ac:dyDescent="0.55000000000000004">
      <c r="I2472" s="1394">
        <f t="shared" si="239"/>
        <v>0</v>
      </c>
      <c r="J2472" s="1392">
        <f t="shared" si="234"/>
        <v>246.99999999999025</v>
      </c>
      <c r="K2472" s="1391">
        <f>(J2472*h01_MdeMgmt!$F$8)+1+$Q$126</f>
        <v>15.408333333332765</v>
      </c>
      <c r="L2472" s="1395">
        <f t="shared" si="235"/>
        <v>154.08333333332766</v>
      </c>
      <c r="M2472" s="1395">
        <f t="shared" si="236"/>
        <v>154</v>
      </c>
      <c r="N2472" s="1395">
        <f t="shared" si="237"/>
        <v>15.4</v>
      </c>
      <c r="O2472" t="str">
        <f t="shared" si="238"/>
        <v/>
      </c>
    </row>
    <row r="2473" spans="9:15" x14ac:dyDescent="0.55000000000000004">
      <c r="I2473" s="1394">
        <f t="shared" si="239"/>
        <v>0</v>
      </c>
      <c r="J2473" s="1392">
        <f t="shared" si="234"/>
        <v>247.09999999999025</v>
      </c>
      <c r="K2473" s="1391">
        <f>(J2473*h01_MdeMgmt!$F$8)+1+$Q$126</f>
        <v>15.414166666666098</v>
      </c>
      <c r="L2473" s="1395">
        <f t="shared" si="235"/>
        <v>154.14166666666097</v>
      </c>
      <c r="M2473" s="1395">
        <f t="shared" si="236"/>
        <v>154</v>
      </c>
      <c r="N2473" s="1395">
        <f t="shared" si="237"/>
        <v>15.4</v>
      </c>
      <c r="O2473" t="str">
        <f t="shared" si="238"/>
        <v/>
      </c>
    </row>
    <row r="2474" spans="9:15" x14ac:dyDescent="0.55000000000000004">
      <c r="I2474" s="1394">
        <f t="shared" si="239"/>
        <v>0</v>
      </c>
      <c r="J2474" s="1392">
        <f t="shared" si="234"/>
        <v>247.19999999999024</v>
      </c>
      <c r="K2474" s="1391">
        <f>(J2474*h01_MdeMgmt!$F$8)+1+$Q$126</f>
        <v>15.419999999999431</v>
      </c>
      <c r="L2474" s="1395">
        <f t="shared" si="235"/>
        <v>154.1999999999943</v>
      </c>
      <c r="M2474" s="1395">
        <f t="shared" si="236"/>
        <v>154</v>
      </c>
      <c r="N2474" s="1395">
        <f t="shared" si="237"/>
        <v>15.4</v>
      </c>
      <c r="O2474" t="str">
        <f t="shared" si="238"/>
        <v/>
      </c>
    </row>
    <row r="2475" spans="9:15" x14ac:dyDescent="0.55000000000000004">
      <c r="I2475" s="1394">
        <f t="shared" si="239"/>
        <v>0</v>
      </c>
      <c r="J2475" s="1392">
        <f t="shared" si="234"/>
        <v>247.29999999999023</v>
      </c>
      <c r="K2475" s="1391">
        <f>(J2475*h01_MdeMgmt!$F$8)+1+$Q$126</f>
        <v>15.425833333332763</v>
      </c>
      <c r="L2475" s="1395">
        <f t="shared" si="235"/>
        <v>154.25833333332764</v>
      </c>
      <c r="M2475" s="1395">
        <f t="shared" si="236"/>
        <v>154</v>
      </c>
      <c r="N2475" s="1395">
        <f t="shared" si="237"/>
        <v>15.4</v>
      </c>
      <c r="O2475" t="str">
        <f t="shared" si="238"/>
        <v/>
      </c>
    </row>
    <row r="2476" spans="9:15" x14ac:dyDescent="0.55000000000000004">
      <c r="I2476" s="1394">
        <f t="shared" si="239"/>
        <v>0</v>
      </c>
      <c r="J2476" s="1392">
        <f t="shared" si="234"/>
        <v>247.39999999999023</v>
      </c>
      <c r="K2476" s="1391">
        <f>(J2476*h01_MdeMgmt!$F$8)+1+$Q$126</f>
        <v>15.431666666666096</v>
      </c>
      <c r="L2476" s="1395">
        <f t="shared" si="235"/>
        <v>154.31666666666098</v>
      </c>
      <c r="M2476" s="1395">
        <f t="shared" si="236"/>
        <v>154</v>
      </c>
      <c r="N2476" s="1395">
        <f t="shared" si="237"/>
        <v>15.4</v>
      </c>
      <c r="O2476" t="str">
        <f t="shared" si="238"/>
        <v/>
      </c>
    </row>
    <row r="2477" spans="9:15" x14ac:dyDescent="0.55000000000000004">
      <c r="I2477" s="1394">
        <f t="shared" si="239"/>
        <v>0</v>
      </c>
      <c r="J2477" s="1392">
        <f t="shared" si="234"/>
        <v>247.49999999999022</v>
      </c>
      <c r="K2477" s="1391">
        <f>(J2477*h01_MdeMgmt!$F$8)+1+$Q$126</f>
        <v>15.43749999999943</v>
      </c>
      <c r="L2477" s="1395">
        <f t="shared" si="235"/>
        <v>154.37499999999429</v>
      </c>
      <c r="M2477" s="1395">
        <f t="shared" si="236"/>
        <v>154</v>
      </c>
      <c r="N2477" s="1395">
        <f t="shared" si="237"/>
        <v>15.4</v>
      </c>
      <c r="O2477" t="str">
        <f t="shared" si="238"/>
        <v/>
      </c>
    </row>
    <row r="2478" spans="9:15" x14ac:dyDescent="0.55000000000000004">
      <c r="I2478" s="1394">
        <f t="shared" si="239"/>
        <v>0</v>
      </c>
      <c r="J2478" s="1392">
        <f t="shared" si="234"/>
        <v>247.59999999999022</v>
      </c>
      <c r="K2478" s="1391">
        <f>(J2478*h01_MdeMgmt!$F$8)+1+$Q$126</f>
        <v>15.443333333332763</v>
      </c>
      <c r="L2478" s="1395">
        <f t="shared" si="235"/>
        <v>154.43333333332762</v>
      </c>
      <c r="M2478" s="1395">
        <f t="shared" si="236"/>
        <v>154</v>
      </c>
      <c r="N2478" s="1395">
        <f t="shared" si="237"/>
        <v>15.4</v>
      </c>
      <c r="O2478" t="str">
        <f t="shared" si="238"/>
        <v/>
      </c>
    </row>
    <row r="2479" spans="9:15" x14ac:dyDescent="0.55000000000000004">
      <c r="I2479" s="1394">
        <f t="shared" si="239"/>
        <v>0</v>
      </c>
      <c r="J2479" s="1392">
        <f t="shared" si="234"/>
        <v>247.69999999999021</v>
      </c>
      <c r="K2479" s="1391">
        <f>(J2479*h01_MdeMgmt!$F$8)+1+$Q$126</f>
        <v>15.449166666666097</v>
      </c>
      <c r="L2479" s="1395">
        <f t="shared" si="235"/>
        <v>154.49166666666096</v>
      </c>
      <c r="M2479" s="1395">
        <f t="shared" si="236"/>
        <v>154</v>
      </c>
      <c r="N2479" s="1395">
        <f t="shared" si="237"/>
        <v>15.4</v>
      </c>
      <c r="O2479" t="str">
        <f t="shared" si="238"/>
        <v/>
      </c>
    </row>
    <row r="2480" spans="9:15" x14ac:dyDescent="0.55000000000000004">
      <c r="I2480" s="1394">
        <f t="shared" si="239"/>
        <v>0</v>
      </c>
      <c r="J2480" s="1392">
        <f t="shared" si="234"/>
        <v>247.79999999999021</v>
      </c>
      <c r="K2480" s="1391">
        <f>(J2480*h01_MdeMgmt!$F$8)+1+$Q$126</f>
        <v>15.454999999999428</v>
      </c>
      <c r="L2480" s="1395">
        <f t="shared" si="235"/>
        <v>154.54999999999427</v>
      </c>
      <c r="M2480" s="1395">
        <f t="shared" si="236"/>
        <v>154</v>
      </c>
      <c r="N2480" s="1395">
        <f t="shared" si="237"/>
        <v>15.4</v>
      </c>
      <c r="O2480" t="str">
        <f t="shared" si="238"/>
        <v/>
      </c>
    </row>
    <row r="2481" spans="9:15" x14ac:dyDescent="0.55000000000000004">
      <c r="I2481" s="1394">
        <f t="shared" si="239"/>
        <v>0</v>
      </c>
      <c r="J2481" s="1392">
        <f t="shared" si="234"/>
        <v>247.8999999999902</v>
      </c>
      <c r="K2481" s="1391">
        <f>(J2481*h01_MdeMgmt!$F$8)+1+$Q$126</f>
        <v>15.460833333332761</v>
      </c>
      <c r="L2481" s="1395">
        <f t="shared" si="235"/>
        <v>154.60833333332761</v>
      </c>
      <c r="M2481" s="1395">
        <f t="shared" si="236"/>
        <v>154</v>
      </c>
      <c r="N2481" s="1395">
        <f t="shared" si="237"/>
        <v>15.4</v>
      </c>
      <c r="O2481" t="str">
        <f t="shared" si="238"/>
        <v/>
      </c>
    </row>
    <row r="2482" spans="9:15" x14ac:dyDescent="0.55000000000000004">
      <c r="I2482" s="1394">
        <f t="shared" si="239"/>
        <v>0</v>
      </c>
      <c r="J2482" s="1392">
        <f t="shared" si="234"/>
        <v>247.99999999999019</v>
      </c>
      <c r="K2482" s="1391">
        <f>(J2482*h01_MdeMgmt!$F$8)+1+$Q$126</f>
        <v>15.466666666666095</v>
      </c>
      <c r="L2482" s="1395">
        <f t="shared" si="235"/>
        <v>154.66666666666094</v>
      </c>
      <c r="M2482" s="1395">
        <f t="shared" si="236"/>
        <v>154</v>
      </c>
      <c r="N2482" s="1395">
        <f t="shared" si="237"/>
        <v>15.4</v>
      </c>
      <c r="O2482" t="str">
        <f t="shared" si="238"/>
        <v/>
      </c>
    </row>
    <row r="2483" spans="9:15" x14ac:dyDescent="0.55000000000000004">
      <c r="I2483" s="1394">
        <f t="shared" si="239"/>
        <v>0</v>
      </c>
      <c r="J2483" s="1392">
        <f t="shared" si="234"/>
        <v>248.09999999999019</v>
      </c>
      <c r="K2483" s="1391">
        <f>(J2483*h01_MdeMgmt!$F$8)+1+$Q$126</f>
        <v>15.472499999999428</v>
      </c>
      <c r="L2483" s="1395">
        <f t="shared" si="235"/>
        <v>154.72499999999428</v>
      </c>
      <c r="M2483" s="1395">
        <f t="shared" si="236"/>
        <v>154</v>
      </c>
      <c r="N2483" s="1395">
        <f t="shared" si="237"/>
        <v>15.4</v>
      </c>
      <c r="O2483" t="str">
        <f t="shared" si="238"/>
        <v/>
      </c>
    </row>
    <row r="2484" spans="9:15" x14ac:dyDescent="0.55000000000000004">
      <c r="I2484" s="1394">
        <f t="shared" si="239"/>
        <v>0</v>
      </c>
      <c r="J2484" s="1392">
        <f t="shared" si="234"/>
        <v>248.19999999999018</v>
      </c>
      <c r="K2484" s="1391">
        <f>(J2484*h01_MdeMgmt!$F$8)+1+$Q$126</f>
        <v>15.478333333332762</v>
      </c>
      <c r="L2484" s="1395">
        <f t="shared" si="235"/>
        <v>154.78333333332762</v>
      </c>
      <c r="M2484" s="1395">
        <f t="shared" si="236"/>
        <v>154</v>
      </c>
      <c r="N2484" s="1395">
        <f t="shared" si="237"/>
        <v>15.4</v>
      </c>
      <c r="O2484" t="str">
        <f t="shared" si="238"/>
        <v/>
      </c>
    </row>
    <row r="2485" spans="9:15" x14ac:dyDescent="0.55000000000000004">
      <c r="I2485" s="1394">
        <f t="shared" si="239"/>
        <v>0</v>
      </c>
      <c r="J2485" s="1392">
        <f t="shared" si="234"/>
        <v>248.29999999999018</v>
      </c>
      <c r="K2485" s="1391">
        <f>(J2485*h01_MdeMgmt!$F$8)+1+$Q$126</f>
        <v>15.484166666666093</v>
      </c>
      <c r="L2485" s="1395">
        <f t="shared" si="235"/>
        <v>154.84166666666093</v>
      </c>
      <c r="M2485" s="1395">
        <f t="shared" si="236"/>
        <v>154</v>
      </c>
      <c r="N2485" s="1395">
        <f t="shared" si="237"/>
        <v>15.4</v>
      </c>
      <c r="O2485" t="str">
        <f t="shared" si="238"/>
        <v/>
      </c>
    </row>
    <row r="2486" spans="9:15" x14ac:dyDescent="0.55000000000000004">
      <c r="I2486" s="1394">
        <f t="shared" si="239"/>
        <v>0</v>
      </c>
      <c r="J2486" s="1392">
        <f t="shared" ref="J2486:J2549" si="240">J2485+$J$3</f>
        <v>248.39999999999017</v>
      </c>
      <c r="K2486" s="1391">
        <f>(J2486*h01_MdeMgmt!$F$8)+1+$Q$126</f>
        <v>15.489999999999426</v>
      </c>
      <c r="L2486" s="1395">
        <f t="shared" si="235"/>
        <v>154.89999999999426</v>
      </c>
      <c r="M2486" s="1395">
        <f t="shared" si="236"/>
        <v>154</v>
      </c>
      <c r="N2486" s="1395">
        <f t="shared" si="237"/>
        <v>15.4</v>
      </c>
      <c r="O2486" t="str">
        <f t="shared" si="238"/>
        <v/>
      </c>
    </row>
    <row r="2487" spans="9:15" x14ac:dyDescent="0.55000000000000004">
      <c r="I2487" s="1394">
        <f t="shared" si="239"/>
        <v>0</v>
      </c>
      <c r="J2487" s="1392">
        <f t="shared" si="240"/>
        <v>248.49999999999017</v>
      </c>
      <c r="K2487" s="1391">
        <f>(J2487*h01_MdeMgmt!$F$8)+1+$Q$126</f>
        <v>15.49583333333276</v>
      </c>
      <c r="L2487" s="1395">
        <f t="shared" si="235"/>
        <v>154.9583333333276</v>
      </c>
      <c r="M2487" s="1395">
        <f t="shared" si="236"/>
        <v>154</v>
      </c>
      <c r="N2487" s="1395">
        <f t="shared" si="237"/>
        <v>15.4</v>
      </c>
      <c r="O2487" t="str">
        <f t="shared" si="238"/>
        <v/>
      </c>
    </row>
    <row r="2488" spans="9:15" x14ac:dyDescent="0.55000000000000004">
      <c r="I2488" s="1394">
        <f t="shared" si="239"/>
        <v>0</v>
      </c>
      <c r="J2488" s="1392">
        <f t="shared" si="240"/>
        <v>248.59999999999016</v>
      </c>
      <c r="K2488" s="1391">
        <f>(J2488*h01_MdeMgmt!$F$8)+1+$Q$126</f>
        <v>15.501666666666093</v>
      </c>
      <c r="L2488" s="1395">
        <f t="shared" si="235"/>
        <v>155.01666666666094</v>
      </c>
      <c r="M2488" s="1395">
        <f t="shared" si="236"/>
        <v>155</v>
      </c>
      <c r="N2488" s="1395">
        <f t="shared" si="237"/>
        <v>15.5</v>
      </c>
      <c r="O2488" t="str">
        <f t="shared" si="238"/>
        <v/>
      </c>
    </row>
    <row r="2489" spans="9:15" x14ac:dyDescent="0.55000000000000004">
      <c r="I2489" s="1394">
        <f t="shared" si="239"/>
        <v>0</v>
      </c>
      <c r="J2489" s="1392">
        <f t="shared" si="240"/>
        <v>248.69999999999015</v>
      </c>
      <c r="K2489" s="1391">
        <f>(J2489*h01_MdeMgmt!$F$8)+1+$Q$126</f>
        <v>15.507499999999427</v>
      </c>
      <c r="L2489" s="1395">
        <f t="shared" si="235"/>
        <v>155.07499999999428</v>
      </c>
      <c r="M2489" s="1395">
        <f t="shared" si="236"/>
        <v>155</v>
      </c>
      <c r="N2489" s="1395">
        <f t="shared" si="237"/>
        <v>15.5</v>
      </c>
      <c r="O2489" t="str">
        <f t="shared" si="238"/>
        <v/>
      </c>
    </row>
    <row r="2490" spans="9:15" x14ac:dyDescent="0.55000000000000004">
      <c r="I2490" s="1394">
        <f t="shared" si="239"/>
        <v>0</v>
      </c>
      <c r="J2490" s="1392">
        <f t="shared" si="240"/>
        <v>248.79999999999015</v>
      </c>
      <c r="K2490" s="1391">
        <f>(J2490*h01_MdeMgmt!$F$8)+1+$Q$126</f>
        <v>15.513333333332758</v>
      </c>
      <c r="L2490" s="1395">
        <f t="shared" si="235"/>
        <v>155.13333333332758</v>
      </c>
      <c r="M2490" s="1395">
        <f t="shared" si="236"/>
        <v>155</v>
      </c>
      <c r="N2490" s="1395">
        <f t="shared" si="237"/>
        <v>15.5</v>
      </c>
      <c r="O2490" t="str">
        <f t="shared" si="238"/>
        <v/>
      </c>
    </row>
    <row r="2491" spans="9:15" x14ac:dyDescent="0.55000000000000004">
      <c r="I2491" s="1394">
        <f t="shared" si="239"/>
        <v>0</v>
      </c>
      <c r="J2491" s="1392">
        <f t="shared" si="240"/>
        <v>248.89999999999014</v>
      </c>
      <c r="K2491" s="1391">
        <f>(J2491*h01_MdeMgmt!$F$8)+1+$Q$126</f>
        <v>15.519166666666091</v>
      </c>
      <c r="L2491" s="1395">
        <f t="shared" si="235"/>
        <v>155.19166666666092</v>
      </c>
      <c r="M2491" s="1395">
        <f t="shared" si="236"/>
        <v>155</v>
      </c>
      <c r="N2491" s="1395">
        <f t="shared" si="237"/>
        <v>15.5</v>
      </c>
      <c r="O2491" t="str">
        <f t="shared" si="238"/>
        <v/>
      </c>
    </row>
    <row r="2492" spans="9:15" x14ac:dyDescent="0.55000000000000004">
      <c r="I2492" s="1394">
        <f t="shared" si="239"/>
        <v>0</v>
      </c>
      <c r="J2492" s="1392">
        <f t="shared" si="240"/>
        <v>248.99999999999014</v>
      </c>
      <c r="K2492" s="1391">
        <f>(J2492*h01_MdeMgmt!$F$8)+1+$Q$126</f>
        <v>15.524999999999425</v>
      </c>
      <c r="L2492" s="1395">
        <f t="shared" si="235"/>
        <v>155.24999999999426</v>
      </c>
      <c r="M2492" s="1395">
        <f t="shared" si="236"/>
        <v>155</v>
      </c>
      <c r="N2492" s="1395">
        <f t="shared" si="237"/>
        <v>15.5</v>
      </c>
      <c r="O2492" t="str">
        <f t="shared" si="238"/>
        <v/>
      </c>
    </row>
    <row r="2493" spans="9:15" x14ac:dyDescent="0.55000000000000004">
      <c r="I2493" s="1394">
        <f t="shared" si="239"/>
        <v>0</v>
      </c>
      <c r="J2493" s="1392">
        <f t="shared" si="240"/>
        <v>249.09999999999013</v>
      </c>
      <c r="K2493" s="1391">
        <f>(J2493*h01_MdeMgmt!$F$8)+1+$Q$126</f>
        <v>15.530833333332758</v>
      </c>
      <c r="L2493" s="1395">
        <f t="shared" si="235"/>
        <v>155.3083333333276</v>
      </c>
      <c r="M2493" s="1395">
        <f t="shared" si="236"/>
        <v>155</v>
      </c>
      <c r="N2493" s="1395">
        <f t="shared" si="237"/>
        <v>15.5</v>
      </c>
      <c r="O2493" t="str">
        <f t="shared" si="238"/>
        <v/>
      </c>
    </row>
    <row r="2494" spans="9:15" x14ac:dyDescent="0.55000000000000004">
      <c r="I2494" s="1394">
        <f t="shared" si="239"/>
        <v>0</v>
      </c>
      <c r="J2494" s="1392">
        <f t="shared" si="240"/>
        <v>249.19999999999013</v>
      </c>
      <c r="K2494" s="1391">
        <f>(J2494*h01_MdeMgmt!$F$8)+1+$Q$126</f>
        <v>15.536666666666092</v>
      </c>
      <c r="L2494" s="1395">
        <f t="shared" si="235"/>
        <v>155.3666666666609</v>
      </c>
      <c r="M2494" s="1395">
        <f t="shared" si="236"/>
        <v>155</v>
      </c>
      <c r="N2494" s="1395">
        <f t="shared" si="237"/>
        <v>15.5</v>
      </c>
      <c r="O2494" t="str">
        <f t="shared" si="238"/>
        <v/>
      </c>
    </row>
    <row r="2495" spans="9:15" x14ac:dyDescent="0.55000000000000004">
      <c r="I2495" s="1394">
        <f t="shared" si="239"/>
        <v>0</v>
      </c>
      <c r="J2495" s="1392">
        <f t="shared" si="240"/>
        <v>249.29999999999012</v>
      </c>
      <c r="K2495" s="1391">
        <f>(J2495*h01_MdeMgmt!$F$8)+1+$Q$126</f>
        <v>15.542499999999423</v>
      </c>
      <c r="L2495" s="1395">
        <f t="shared" si="235"/>
        <v>155.42499999999424</v>
      </c>
      <c r="M2495" s="1395">
        <f t="shared" si="236"/>
        <v>155</v>
      </c>
      <c r="N2495" s="1395">
        <f t="shared" si="237"/>
        <v>15.5</v>
      </c>
      <c r="O2495" t="str">
        <f t="shared" si="238"/>
        <v/>
      </c>
    </row>
    <row r="2496" spans="9:15" x14ac:dyDescent="0.55000000000000004">
      <c r="I2496" s="1394">
        <f t="shared" si="239"/>
        <v>0</v>
      </c>
      <c r="J2496" s="1392">
        <f t="shared" si="240"/>
        <v>249.39999999999011</v>
      </c>
      <c r="K2496" s="1391">
        <f>(J2496*h01_MdeMgmt!$F$8)+1+$Q$126</f>
        <v>15.548333333332756</v>
      </c>
      <c r="L2496" s="1395">
        <f t="shared" si="235"/>
        <v>155.48333333332755</v>
      </c>
      <c r="M2496" s="1395">
        <f t="shared" si="236"/>
        <v>155</v>
      </c>
      <c r="N2496" s="1395">
        <f t="shared" si="237"/>
        <v>15.5</v>
      </c>
      <c r="O2496" t="str">
        <f t="shared" si="238"/>
        <v/>
      </c>
    </row>
    <row r="2497" spans="9:15" x14ac:dyDescent="0.55000000000000004">
      <c r="I2497" s="1394">
        <f t="shared" si="239"/>
        <v>0</v>
      </c>
      <c r="J2497" s="1392">
        <f t="shared" si="240"/>
        <v>249.49999999999011</v>
      </c>
      <c r="K2497" s="1391">
        <f>(J2497*h01_MdeMgmt!$F$8)+1+$Q$126</f>
        <v>15.55416666666609</v>
      </c>
      <c r="L2497" s="1395">
        <f t="shared" si="235"/>
        <v>155.54166666666089</v>
      </c>
      <c r="M2497" s="1395">
        <f t="shared" si="236"/>
        <v>155</v>
      </c>
      <c r="N2497" s="1395">
        <f t="shared" si="237"/>
        <v>15.5</v>
      </c>
      <c r="O2497" t="str">
        <f t="shared" si="238"/>
        <v/>
      </c>
    </row>
    <row r="2498" spans="9:15" x14ac:dyDescent="0.55000000000000004">
      <c r="I2498" s="1394">
        <f t="shared" si="239"/>
        <v>0</v>
      </c>
      <c r="J2498" s="1392">
        <f t="shared" si="240"/>
        <v>249.5999999999901</v>
      </c>
      <c r="K2498" s="1391">
        <f>(J2498*h01_MdeMgmt!$F$8)+1+$Q$126</f>
        <v>15.559999999999423</v>
      </c>
      <c r="L2498" s="1395">
        <f t="shared" si="235"/>
        <v>155.59999999999422</v>
      </c>
      <c r="M2498" s="1395">
        <f t="shared" si="236"/>
        <v>155</v>
      </c>
      <c r="N2498" s="1395">
        <f t="shared" si="237"/>
        <v>15.5</v>
      </c>
      <c r="O2498" t="str">
        <f t="shared" si="238"/>
        <v/>
      </c>
    </row>
    <row r="2499" spans="9:15" x14ac:dyDescent="0.55000000000000004">
      <c r="I2499" s="1394">
        <f t="shared" si="239"/>
        <v>0</v>
      </c>
      <c r="J2499" s="1392">
        <f t="shared" si="240"/>
        <v>249.6999999999901</v>
      </c>
      <c r="K2499" s="1391">
        <f>(J2499*h01_MdeMgmt!$F$8)+1+$Q$126</f>
        <v>15.565833333332757</v>
      </c>
      <c r="L2499" s="1395">
        <f t="shared" ref="L2499:L2562" si="241">K2499*10</f>
        <v>155.65833333332756</v>
      </c>
      <c r="M2499" s="1395">
        <f t="shared" ref="M2499:M2562" si="242">INT(L2499)</f>
        <v>155</v>
      </c>
      <c r="N2499" s="1395">
        <f t="shared" ref="N2499:N2562" si="243">M2499/10</f>
        <v>15.5</v>
      </c>
      <c r="O2499" t="str">
        <f t="shared" ref="O2499:O2562" si="244">IF(INT(N2499)=N2499,N2499,"")</f>
        <v/>
      </c>
    </row>
    <row r="2500" spans="9:15" x14ac:dyDescent="0.55000000000000004">
      <c r="I2500" s="1394">
        <f t="shared" ref="I2500:I2563" si="245">INT(H2500)</f>
        <v>0</v>
      </c>
      <c r="J2500" s="1392">
        <f t="shared" si="240"/>
        <v>249.79999999999009</v>
      </c>
      <c r="K2500" s="1391">
        <f>(J2500*h01_MdeMgmt!$F$8)+1+$Q$126</f>
        <v>15.571666666666088</v>
      </c>
      <c r="L2500" s="1395">
        <f t="shared" si="241"/>
        <v>155.71666666666087</v>
      </c>
      <c r="M2500" s="1395">
        <f t="shared" si="242"/>
        <v>155</v>
      </c>
      <c r="N2500" s="1395">
        <f t="shared" si="243"/>
        <v>15.5</v>
      </c>
      <c r="O2500" t="str">
        <f t="shared" si="244"/>
        <v/>
      </c>
    </row>
    <row r="2501" spans="9:15" x14ac:dyDescent="0.55000000000000004">
      <c r="I2501" s="1394">
        <f t="shared" si="245"/>
        <v>0</v>
      </c>
      <c r="J2501" s="1392">
        <f t="shared" si="240"/>
        <v>249.89999999999009</v>
      </c>
      <c r="K2501" s="1391">
        <f>(J2501*h01_MdeMgmt!$F$8)+1+$Q$126</f>
        <v>15.577499999999421</v>
      </c>
      <c r="L2501" s="1395">
        <f t="shared" si="241"/>
        <v>155.77499999999421</v>
      </c>
      <c r="M2501" s="1395">
        <f t="shared" si="242"/>
        <v>155</v>
      </c>
      <c r="N2501" s="1395">
        <f t="shared" si="243"/>
        <v>15.5</v>
      </c>
      <c r="O2501" t="str">
        <f t="shared" si="244"/>
        <v/>
      </c>
    </row>
    <row r="2502" spans="9:15" x14ac:dyDescent="0.55000000000000004">
      <c r="I2502" s="1394">
        <f t="shared" si="245"/>
        <v>0</v>
      </c>
      <c r="J2502" s="1392">
        <f t="shared" si="240"/>
        <v>249.99999999999008</v>
      </c>
      <c r="K2502" s="1391">
        <f>(J2502*h01_MdeMgmt!$F$8)+1+$Q$126</f>
        <v>15.583333333332755</v>
      </c>
      <c r="L2502" s="1395">
        <f t="shared" si="241"/>
        <v>155.83333333332754</v>
      </c>
      <c r="M2502" s="1395">
        <f t="shared" si="242"/>
        <v>155</v>
      </c>
      <c r="N2502" s="1395">
        <f t="shared" si="243"/>
        <v>15.5</v>
      </c>
      <c r="O2502" t="str">
        <f t="shared" si="244"/>
        <v/>
      </c>
    </row>
    <row r="2503" spans="9:15" x14ac:dyDescent="0.55000000000000004">
      <c r="I2503" s="1394">
        <f t="shared" si="245"/>
        <v>0</v>
      </c>
      <c r="J2503" s="1392">
        <f t="shared" si="240"/>
        <v>250.09999999999008</v>
      </c>
      <c r="K2503" s="1391">
        <f>(J2503*h01_MdeMgmt!$F$8)+1+$Q$126</f>
        <v>15.589166666666088</v>
      </c>
      <c r="L2503" s="1395">
        <f t="shared" si="241"/>
        <v>155.89166666666088</v>
      </c>
      <c r="M2503" s="1395">
        <f t="shared" si="242"/>
        <v>155</v>
      </c>
      <c r="N2503" s="1395">
        <f t="shared" si="243"/>
        <v>15.5</v>
      </c>
      <c r="O2503" t="str">
        <f t="shared" si="244"/>
        <v/>
      </c>
    </row>
    <row r="2504" spans="9:15" x14ac:dyDescent="0.55000000000000004">
      <c r="I2504" s="1394">
        <f t="shared" si="245"/>
        <v>0</v>
      </c>
      <c r="J2504" s="1392">
        <f t="shared" si="240"/>
        <v>250.19999999999007</v>
      </c>
      <c r="K2504" s="1391">
        <f>(J2504*h01_MdeMgmt!$F$8)+1+$Q$126</f>
        <v>15.594999999999422</v>
      </c>
      <c r="L2504" s="1395">
        <f t="shared" si="241"/>
        <v>155.94999999999422</v>
      </c>
      <c r="M2504" s="1395">
        <f t="shared" si="242"/>
        <v>155</v>
      </c>
      <c r="N2504" s="1395">
        <f t="shared" si="243"/>
        <v>15.5</v>
      </c>
      <c r="O2504" t="str">
        <f t="shared" si="244"/>
        <v/>
      </c>
    </row>
    <row r="2505" spans="9:15" x14ac:dyDescent="0.55000000000000004">
      <c r="I2505" s="1394">
        <f t="shared" si="245"/>
        <v>0</v>
      </c>
      <c r="J2505" s="1392">
        <f t="shared" si="240"/>
        <v>250.29999999999006</v>
      </c>
      <c r="K2505" s="1391">
        <f>(J2505*h01_MdeMgmt!$F$8)+1+$Q$126</f>
        <v>15.600833333332753</v>
      </c>
      <c r="L2505" s="1395">
        <f t="shared" si="241"/>
        <v>156.00833333332753</v>
      </c>
      <c r="M2505" s="1395">
        <f t="shared" si="242"/>
        <v>156</v>
      </c>
      <c r="N2505" s="1395">
        <f t="shared" si="243"/>
        <v>15.6</v>
      </c>
      <c r="O2505" t="str">
        <f t="shared" si="244"/>
        <v/>
      </c>
    </row>
    <row r="2506" spans="9:15" x14ac:dyDescent="0.55000000000000004">
      <c r="I2506" s="1394">
        <f t="shared" si="245"/>
        <v>0</v>
      </c>
      <c r="J2506" s="1392">
        <f t="shared" si="240"/>
        <v>250.39999999999006</v>
      </c>
      <c r="K2506" s="1391">
        <f>(J2506*h01_MdeMgmt!$F$8)+1+$Q$126</f>
        <v>15.606666666666086</v>
      </c>
      <c r="L2506" s="1395">
        <f t="shared" si="241"/>
        <v>156.06666666666086</v>
      </c>
      <c r="M2506" s="1395">
        <f t="shared" si="242"/>
        <v>156</v>
      </c>
      <c r="N2506" s="1395">
        <f t="shared" si="243"/>
        <v>15.6</v>
      </c>
      <c r="O2506" t="str">
        <f t="shared" si="244"/>
        <v/>
      </c>
    </row>
    <row r="2507" spans="9:15" x14ac:dyDescent="0.55000000000000004">
      <c r="I2507" s="1394">
        <f t="shared" si="245"/>
        <v>0</v>
      </c>
      <c r="J2507" s="1392">
        <f t="shared" si="240"/>
        <v>250.49999999999005</v>
      </c>
      <c r="K2507" s="1391">
        <f>(J2507*h01_MdeMgmt!$F$8)+1+$Q$126</f>
        <v>15.61249999999942</v>
      </c>
      <c r="L2507" s="1395">
        <f t="shared" si="241"/>
        <v>156.1249999999942</v>
      </c>
      <c r="M2507" s="1395">
        <f t="shared" si="242"/>
        <v>156</v>
      </c>
      <c r="N2507" s="1395">
        <f t="shared" si="243"/>
        <v>15.6</v>
      </c>
      <c r="O2507" t="str">
        <f t="shared" si="244"/>
        <v/>
      </c>
    </row>
    <row r="2508" spans="9:15" x14ac:dyDescent="0.55000000000000004">
      <c r="I2508" s="1394">
        <f t="shared" si="245"/>
        <v>0</v>
      </c>
      <c r="J2508" s="1392">
        <f t="shared" si="240"/>
        <v>250.59999999999005</v>
      </c>
      <c r="K2508" s="1391">
        <f>(J2508*h01_MdeMgmt!$F$8)+1+$Q$126</f>
        <v>15.618333333332753</v>
      </c>
      <c r="L2508" s="1395">
        <f t="shared" si="241"/>
        <v>156.18333333332754</v>
      </c>
      <c r="M2508" s="1395">
        <f t="shared" si="242"/>
        <v>156</v>
      </c>
      <c r="N2508" s="1395">
        <f t="shared" si="243"/>
        <v>15.6</v>
      </c>
      <c r="O2508" t="str">
        <f t="shared" si="244"/>
        <v/>
      </c>
    </row>
    <row r="2509" spans="9:15" x14ac:dyDescent="0.55000000000000004">
      <c r="I2509" s="1394">
        <f t="shared" si="245"/>
        <v>0</v>
      </c>
      <c r="J2509" s="1392">
        <f t="shared" si="240"/>
        <v>250.69999999999004</v>
      </c>
      <c r="K2509" s="1391">
        <f>(J2509*h01_MdeMgmt!$F$8)+1+$Q$126</f>
        <v>15.624166666666087</v>
      </c>
      <c r="L2509" s="1395">
        <f t="shared" si="241"/>
        <v>156.24166666666088</v>
      </c>
      <c r="M2509" s="1395">
        <f t="shared" si="242"/>
        <v>156</v>
      </c>
      <c r="N2509" s="1395">
        <f t="shared" si="243"/>
        <v>15.6</v>
      </c>
      <c r="O2509" t="str">
        <f t="shared" si="244"/>
        <v/>
      </c>
    </row>
    <row r="2510" spans="9:15" x14ac:dyDescent="0.55000000000000004">
      <c r="I2510" s="1394">
        <f t="shared" si="245"/>
        <v>0</v>
      </c>
      <c r="J2510" s="1392">
        <f t="shared" si="240"/>
        <v>250.79999999999004</v>
      </c>
      <c r="K2510" s="1391">
        <f>(J2510*h01_MdeMgmt!$F$8)+1+$Q$126</f>
        <v>15.629999999999418</v>
      </c>
      <c r="L2510" s="1395">
        <f t="shared" si="241"/>
        <v>156.29999999999418</v>
      </c>
      <c r="M2510" s="1395">
        <f t="shared" si="242"/>
        <v>156</v>
      </c>
      <c r="N2510" s="1395">
        <f t="shared" si="243"/>
        <v>15.6</v>
      </c>
      <c r="O2510" t="str">
        <f t="shared" si="244"/>
        <v/>
      </c>
    </row>
    <row r="2511" spans="9:15" x14ac:dyDescent="0.55000000000000004">
      <c r="I2511" s="1394">
        <f t="shared" si="245"/>
        <v>0</v>
      </c>
      <c r="J2511" s="1392">
        <f t="shared" si="240"/>
        <v>250.89999999999003</v>
      </c>
      <c r="K2511" s="1391">
        <f>(J2511*h01_MdeMgmt!$F$8)+1+$Q$126</f>
        <v>15.635833333332751</v>
      </c>
      <c r="L2511" s="1395">
        <f t="shared" si="241"/>
        <v>156.35833333332752</v>
      </c>
      <c r="M2511" s="1395">
        <f t="shared" si="242"/>
        <v>156</v>
      </c>
      <c r="N2511" s="1395">
        <f t="shared" si="243"/>
        <v>15.6</v>
      </c>
      <c r="O2511" t="str">
        <f t="shared" si="244"/>
        <v/>
      </c>
    </row>
    <row r="2512" spans="9:15" x14ac:dyDescent="0.55000000000000004">
      <c r="I2512" s="1394">
        <f t="shared" si="245"/>
        <v>0</v>
      </c>
      <c r="J2512" s="1392">
        <f t="shared" si="240"/>
        <v>250.99999999999002</v>
      </c>
      <c r="K2512" s="1391">
        <f>(J2512*h01_MdeMgmt!$F$8)+1+$Q$126</f>
        <v>15.641666666666085</v>
      </c>
      <c r="L2512" s="1395">
        <f t="shared" si="241"/>
        <v>156.41666666666086</v>
      </c>
      <c r="M2512" s="1395">
        <f t="shared" si="242"/>
        <v>156</v>
      </c>
      <c r="N2512" s="1395">
        <f t="shared" si="243"/>
        <v>15.6</v>
      </c>
      <c r="O2512" t="str">
        <f t="shared" si="244"/>
        <v/>
      </c>
    </row>
    <row r="2513" spans="9:15" x14ac:dyDescent="0.55000000000000004">
      <c r="I2513" s="1394">
        <f t="shared" si="245"/>
        <v>0</v>
      </c>
      <c r="J2513" s="1392">
        <f t="shared" si="240"/>
        <v>251.09999999999002</v>
      </c>
      <c r="K2513" s="1391">
        <f>(J2513*h01_MdeMgmt!$F$8)+1+$Q$126</f>
        <v>15.647499999999418</v>
      </c>
      <c r="L2513" s="1395">
        <f t="shared" si="241"/>
        <v>156.47499999999417</v>
      </c>
      <c r="M2513" s="1395">
        <f t="shared" si="242"/>
        <v>156</v>
      </c>
      <c r="N2513" s="1395">
        <f t="shared" si="243"/>
        <v>15.6</v>
      </c>
      <c r="O2513" t="str">
        <f t="shared" si="244"/>
        <v/>
      </c>
    </row>
    <row r="2514" spans="9:15" x14ac:dyDescent="0.55000000000000004">
      <c r="I2514" s="1394">
        <f t="shared" si="245"/>
        <v>0</v>
      </c>
      <c r="J2514" s="1392">
        <f t="shared" si="240"/>
        <v>251.19999999999001</v>
      </c>
      <c r="K2514" s="1391">
        <f>(J2514*h01_MdeMgmt!$F$8)+1+$Q$126</f>
        <v>15.653333333332752</v>
      </c>
      <c r="L2514" s="1395">
        <f t="shared" si="241"/>
        <v>156.5333333333275</v>
      </c>
      <c r="M2514" s="1395">
        <f t="shared" si="242"/>
        <v>156</v>
      </c>
      <c r="N2514" s="1395">
        <f t="shared" si="243"/>
        <v>15.6</v>
      </c>
      <c r="O2514" t="str">
        <f t="shared" si="244"/>
        <v/>
      </c>
    </row>
    <row r="2515" spans="9:15" x14ac:dyDescent="0.55000000000000004">
      <c r="I2515" s="1394">
        <f t="shared" si="245"/>
        <v>0</v>
      </c>
      <c r="J2515" s="1392">
        <f t="shared" si="240"/>
        <v>251.29999999999001</v>
      </c>
      <c r="K2515" s="1391">
        <f>(J2515*h01_MdeMgmt!$F$8)+1+$Q$126</f>
        <v>15.659166666666083</v>
      </c>
      <c r="L2515" s="1395">
        <f t="shared" si="241"/>
        <v>156.59166666666084</v>
      </c>
      <c r="M2515" s="1395">
        <f t="shared" si="242"/>
        <v>156</v>
      </c>
      <c r="N2515" s="1395">
        <f t="shared" si="243"/>
        <v>15.6</v>
      </c>
      <c r="O2515" t="str">
        <f t="shared" si="244"/>
        <v/>
      </c>
    </row>
    <row r="2516" spans="9:15" x14ac:dyDescent="0.55000000000000004">
      <c r="I2516" s="1394">
        <f t="shared" si="245"/>
        <v>0</v>
      </c>
      <c r="J2516" s="1392">
        <f t="shared" si="240"/>
        <v>251.39999999999</v>
      </c>
      <c r="K2516" s="1391">
        <f>(J2516*h01_MdeMgmt!$F$8)+1+$Q$126</f>
        <v>15.664999999999417</v>
      </c>
      <c r="L2516" s="1395">
        <f t="shared" si="241"/>
        <v>156.64999999999418</v>
      </c>
      <c r="M2516" s="1395">
        <f t="shared" si="242"/>
        <v>156</v>
      </c>
      <c r="N2516" s="1395">
        <f t="shared" si="243"/>
        <v>15.6</v>
      </c>
      <c r="O2516" t="str">
        <f t="shared" si="244"/>
        <v/>
      </c>
    </row>
    <row r="2517" spans="9:15" x14ac:dyDescent="0.55000000000000004">
      <c r="I2517" s="1394">
        <f t="shared" si="245"/>
        <v>0</v>
      </c>
      <c r="J2517" s="1392">
        <f t="shared" si="240"/>
        <v>251.49999999999</v>
      </c>
      <c r="K2517" s="1391">
        <f>(J2517*h01_MdeMgmt!$F$8)+1+$Q$126</f>
        <v>15.67083333333275</v>
      </c>
      <c r="L2517" s="1395">
        <f t="shared" si="241"/>
        <v>156.70833333332749</v>
      </c>
      <c r="M2517" s="1395">
        <f t="shared" si="242"/>
        <v>156</v>
      </c>
      <c r="N2517" s="1395">
        <f t="shared" si="243"/>
        <v>15.6</v>
      </c>
      <c r="O2517" t="str">
        <f t="shared" si="244"/>
        <v/>
      </c>
    </row>
    <row r="2518" spans="9:15" x14ac:dyDescent="0.55000000000000004">
      <c r="I2518" s="1394">
        <f t="shared" si="245"/>
        <v>0</v>
      </c>
      <c r="J2518" s="1392">
        <f t="shared" si="240"/>
        <v>251.59999999998999</v>
      </c>
      <c r="K2518" s="1391">
        <f>(J2518*h01_MdeMgmt!$F$8)+1+$Q$126</f>
        <v>15.676666666666083</v>
      </c>
      <c r="L2518" s="1395">
        <f t="shared" si="241"/>
        <v>156.76666666666083</v>
      </c>
      <c r="M2518" s="1395">
        <f t="shared" si="242"/>
        <v>156</v>
      </c>
      <c r="N2518" s="1395">
        <f t="shared" si="243"/>
        <v>15.6</v>
      </c>
      <c r="O2518" t="str">
        <f t="shared" si="244"/>
        <v/>
      </c>
    </row>
    <row r="2519" spans="9:15" x14ac:dyDescent="0.55000000000000004">
      <c r="I2519" s="1394">
        <f t="shared" si="245"/>
        <v>0</v>
      </c>
      <c r="J2519" s="1392">
        <f t="shared" si="240"/>
        <v>251.69999999998998</v>
      </c>
      <c r="K2519" s="1391">
        <f>(J2519*h01_MdeMgmt!$F$8)+1+$Q$126</f>
        <v>15.682499999999417</v>
      </c>
      <c r="L2519" s="1395">
        <f t="shared" si="241"/>
        <v>156.82499999999416</v>
      </c>
      <c r="M2519" s="1395">
        <f t="shared" si="242"/>
        <v>156</v>
      </c>
      <c r="N2519" s="1395">
        <f t="shared" si="243"/>
        <v>15.6</v>
      </c>
      <c r="O2519" t="str">
        <f t="shared" si="244"/>
        <v/>
      </c>
    </row>
    <row r="2520" spans="9:15" x14ac:dyDescent="0.55000000000000004">
      <c r="I2520" s="1394">
        <f t="shared" si="245"/>
        <v>0</v>
      </c>
      <c r="J2520" s="1392">
        <f t="shared" si="240"/>
        <v>251.79999999998998</v>
      </c>
      <c r="K2520" s="1391">
        <f>(J2520*h01_MdeMgmt!$F$8)+1+$Q$126</f>
        <v>15.688333333332748</v>
      </c>
      <c r="L2520" s="1395">
        <f t="shared" si="241"/>
        <v>156.88333333332747</v>
      </c>
      <c r="M2520" s="1395">
        <f t="shared" si="242"/>
        <v>156</v>
      </c>
      <c r="N2520" s="1395">
        <f t="shared" si="243"/>
        <v>15.6</v>
      </c>
      <c r="O2520" t="str">
        <f t="shared" si="244"/>
        <v/>
      </c>
    </row>
    <row r="2521" spans="9:15" x14ac:dyDescent="0.55000000000000004">
      <c r="I2521" s="1394">
        <f t="shared" si="245"/>
        <v>0</v>
      </c>
      <c r="J2521" s="1392">
        <f t="shared" si="240"/>
        <v>251.89999999998997</v>
      </c>
      <c r="K2521" s="1391">
        <f>(J2521*h01_MdeMgmt!$F$8)+1+$Q$126</f>
        <v>15.694166666666082</v>
      </c>
      <c r="L2521" s="1395">
        <f t="shared" si="241"/>
        <v>156.94166666666081</v>
      </c>
      <c r="M2521" s="1395">
        <f t="shared" si="242"/>
        <v>156</v>
      </c>
      <c r="N2521" s="1395">
        <f t="shared" si="243"/>
        <v>15.6</v>
      </c>
      <c r="O2521" t="str">
        <f t="shared" si="244"/>
        <v/>
      </c>
    </row>
    <row r="2522" spans="9:15" x14ac:dyDescent="0.55000000000000004">
      <c r="I2522" s="1394">
        <f t="shared" si="245"/>
        <v>0</v>
      </c>
      <c r="J2522" s="1392">
        <f t="shared" si="240"/>
        <v>251.99999999998997</v>
      </c>
      <c r="K2522" s="1391">
        <f>(J2522*h01_MdeMgmt!$F$8)+1+$Q$126</f>
        <v>15.699999999999415</v>
      </c>
      <c r="L2522" s="1395">
        <f t="shared" si="241"/>
        <v>156.99999999999415</v>
      </c>
      <c r="M2522" s="1395">
        <f t="shared" si="242"/>
        <v>156</v>
      </c>
      <c r="N2522" s="1395">
        <f t="shared" si="243"/>
        <v>15.6</v>
      </c>
      <c r="O2522" t="str">
        <f t="shared" si="244"/>
        <v/>
      </c>
    </row>
    <row r="2523" spans="9:15" x14ac:dyDescent="0.55000000000000004">
      <c r="I2523" s="1394">
        <f t="shared" si="245"/>
        <v>0</v>
      </c>
      <c r="J2523" s="1392">
        <f t="shared" si="240"/>
        <v>252.09999999998996</v>
      </c>
      <c r="K2523" s="1391">
        <f>(J2523*h01_MdeMgmt!$F$8)+1+$Q$126</f>
        <v>15.705833333332748</v>
      </c>
      <c r="L2523" s="1395">
        <f t="shared" si="241"/>
        <v>157.05833333332748</v>
      </c>
      <c r="M2523" s="1395">
        <f t="shared" si="242"/>
        <v>157</v>
      </c>
      <c r="N2523" s="1395">
        <f t="shared" si="243"/>
        <v>15.7</v>
      </c>
      <c r="O2523" t="str">
        <f t="shared" si="244"/>
        <v/>
      </c>
    </row>
    <row r="2524" spans="9:15" x14ac:dyDescent="0.55000000000000004">
      <c r="I2524" s="1394">
        <f t="shared" si="245"/>
        <v>0</v>
      </c>
      <c r="J2524" s="1392">
        <f t="shared" si="240"/>
        <v>252.19999999998996</v>
      </c>
      <c r="K2524" s="1391">
        <f>(J2524*h01_MdeMgmt!$F$8)+1+$Q$126</f>
        <v>15.711666666666082</v>
      </c>
      <c r="L2524" s="1395">
        <f t="shared" si="241"/>
        <v>157.11666666666082</v>
      </c>
      <c r="M2524" s="1395">
        <f t="shared" si="242"/>
        <v>157</v>
      </c>
      <c r="N2524" s="1395">
        <f t="shared" si="243"/>
        <v>15.7</v>
      </c>
      <c r="O2524" t="str">
        <f t="shared" si="244"/>
        <v/>
      </c>
    </row>
    <row r="2525" spans="9:15" x14ac:dyDescent="0.55000000000000004">
      <c r="I2525" s="1394">
        <f t="shared" si="245"/>
        <v>0</v>
      </c>
      <c r="J2525" s="1392">
        <f t="shared" si="240"/>
        <v>252.29999999998995</v>
      </c>
      <c r="K2525" s="1391">
        <f>(J2525*h01_MdeMgmt!$F$8)+1+$Q$126</f>
        <v>15.717499999999413</v>
      </c>
      <c r="L2525" s="1395">
        <f t="shared" si="241"/>
        <v>157.17499999999413</v>
      </c>
      <c r="M2525" s="1395">
        <f t="shared" si="242"/>
        <v>157</v>
      </c>
      <c r="N2525" s="1395">
        <f t="shared" si="243"/>
        <v>15.7</v>
      </c>
      <c r="O2525" t="str">
        <f t="shared" si="244"/>
        <v/>
      </c>
    </row>
    <row r="2526" spans="9:15" x14ac:dyDescent="0.55000000000000004">
      <c r="I2526" s="1394">
        <f t="shared" si="245"/>
        <v>0</v>
      </c>
      <c r="J2526" s="1392">
        <f t="shared" si="240"/>
        <v>252.39999999998994</v>
      </c>
      <c r="K2526" s="1391">
        <f>(J2526*h01_MdeMgmt!$F$8)+1+$Q$126</f>
        <v>15.723333333332747</v>
      </c>
      <c r="L2526" s="1395">
        <f t="shared" si="241"/>
        <v>157.23333333332747</v>
      </c>
      <c r="M2526" s="1395">
        <f t="shared" si="242"/>
        <v>157</v>
      </c>
      <c r="N2526" s="1395">
        <f t="shared" si="243"/>
        <v>15.7</v>
      </c>
      <c r="O2526" t="str">
        <f t="shared" si="244"/>
        <v/>
      </c>
    </row>
    <row r="2527" spans="9:15" x14ac:dyDescent="0.55000000000000004">
      <c r="I2527" s="1394">
        <f t="shared" si="245"/>
        <v>0</v>
      </c>
      <c r="J2527" s="1392">
        <f t="shared" si="240"/>
        <v>252.49999999998994</v>
      </c>
      <c r="K2527" s="1391">
        <f>(J2527*h01_MdeMgmt!$F$8)+1+$Q$126</f>
        <v>15.72916666666608</v>
      </c>
      <c r="L2527" s="1395">
        <f t="shared" si="241"/>
        <v>157.2916666666608</v>
      </c>
      <c r="M2527" s="1395">
        <f t="shared" si="242"/>
        <v>157</v>
      </c>
      <c r="N2527" s="1395">
        <f t="shared" si="243"/>
        <v>15.7</v>
      </c>
      <c r="O2527" t="str">
        <f t="shared" si="244"/>
        <v/>
      </c>
    </row>
    <row r="2528" spans="9:15" x14ac:dyDescent="0.55000000000000004">
      <c r="I2528" s="1394">
        <f t="shared" si="245"/>
        <v>0</v>
      </c>
      <c r="J2528" s="1392">
        <f t="shared" si="240"/>
        <v>252.59999999998993</v>
      </c>
      <c r="K2528" s="1391">
        <f>(J2528*h01_MdeMgmt!$F$8)+1+$Q$126</f>
        <v>15.734999999999413</v>
      </c>
      <c r="L2528" s="1395">
        <f t="shared" si="241"/>
        <v>157.34999999999414</v>
      </c>
      <c r="M2528" s="1395">
        <f t="shared" si="242"/>
        <v>157</v>
      </c>
      <c r="N2528" s="1395">
        <f t="shared" si="243"/>
        <v>15.7</v>
      </c>
      <c r="O2528" t="str">
        <f t="shared" si="244"/>
        <v/>
      </c>
    </row>
    <row r="2529" spans="9:15" x14ac:dyDescent="0.55000000000000004">
      <c r="I2529" s="1394">
        <f t="shared" si="245"/>
        <v>0</v>
      </c>
      <c r="J2529" s="1392">
        <f t="shared" si="240"/>
        <v>252.69999999998993</v>
      </c>
      <c r="K2529" s="1391">
        <f>(J2529*h01_MdeMgmt!$F$8)+1+$Q$126</f>
        <v>15.740833333332747</v>
      </c>
      <c r="L2529" s="1395">
        <f t="shared" si="241"/>
        <v>157.40833333332748</v>
      </c>
      <c r="M2529" s="1395">
        <f t="shared" si="242"/>
        <v>157</v>
      </c>
      <c r="N2529" s="1395">
        <f t="shared" si="243"/>
        <v>15.7</v>
      </c>
      <c r="O2529" t="str">
        <f t="shared" si="244"/>
        <v/>
      </c>
    </row>
    <row r="2530" spans="9:15" x14ac:dyDescent="0.55000000000000004">
      <c r="I2530" s="1394">
        <f t="shared" si="245"/>
        <v>0</v>
      </c>
      <c r="J2530" s="1392">
        <f t="shared" si="240"/>
        <v>252.79999999998992</v>
      </c>
      <c r="K2530" s="1391">
        <f>(J2530*h01_MdeMgmt!$F$8)+1+$Q$126</f>
        <v>15.746666666666078</v>
      </c>
      <c r="L2530" s="1395">
        <f t="shared" si="241"/>
        <v>157.46666666666079</v>
      </c>
      <c r="M2530" s="1395">
        <f t="shared" si="242"/>
        <v>157</v>
      </c>
      <c r="N2530" s="1395">
        <f t="shared" si="243"/>
        <v>15.7</v>
      </c>
      <c r="O2530" t="str">
        <f t="shared" si="244"/>
        <v/>
      </c>
    </row>
    <row r="2531" spans="9:15" x14ac:dyDescent="0.55000000000000004">
      <c r="I2531" s="1394">
        <f t="shared" si="245"/>
        <v>0</v>
      </c>
      <c r="J2531" s="1392">
        <f t="shared" si="240"/>
        <v>252.89999999998992</v>
      </c>
      <c r="K2531" s="1391">
        <f>(J2531*h01_MdeMgmt!$F$8)+1+$Q$126</f>
        <v>15.752499999999412</v>
      </c>
      <c r="L2531" s="1395">
        <f t="shared" si="241"/>
        <v>157.52499999999412</v>
      </c>
      <c r="M2531" s="1395">
        <f t="shared" si="242"/>
        <v>157</v>
      </c>
      <c r="N2531" s="1395">
        <f t="shared" si="243"/>
        <v>15.7</v>
      </c>
      <c r="O2531" t="str">
        <f t="shared" si="244"/>
        <v/>
      </c>
    </row>
    <row r="2532" spans="9:15" x14ac:dyDescent="0.55000000000000004">
      <c r="I2532" s="1394">
        <f t="shared" si="245"/>
        <v>0</v>
      </c>
      <c r="J2532" s="1392">
        <f t="shared" si="240"/>
        <v>252.99999999998991</v>
      </c>
      <c r="K2532" s="1391">
        <f>(J2532*h01_MdeMgmt!$F$8)+1+$Q$126</f>
        <v>15.758333333332745</v>
      </c>
      <c r="L2532" s="1395">
        <f t="shared" si="241"/>
        <v>157.58333333332746</v>
      </c>
      <c r="M2532" s="1395">
        <f t="shared" si="242"/>
        <v>157</v>
      </c>
      <c r="N2532" s="1395">
        <f t="shared" si="243"/>
        <v>15.7</v>
      </c>
      <c r="O2532" t="str">
        <f t="shared" si="244"/>
        <v/>
      </c>
    </row>
    <row r="2533" spans="9:15" x14ac:dyDescent="0.55000000000000004">
      <c r="I2533" s="1394">
        <f t="shared" si="245"/>
        <v>0</v>
      </c>
      <c r="J2533" s="1392">
        <f t="shared" si="240"/>
        <v>253.0999999999899</v>
      </c>
      <c r="K2533" s="1391">
        <f>(J2533*h01_MdeMgmt!$F$8)+1+$Q$126</f>
        <v>15.764166666666078</v>
      </c>
      <c r="L2533" s="1395">
        <f t="shared" si="241"/>
        <v>157.6416666666608</v>
      </c>
      <c r="M2533" s="1395">
        <f t="shared" si="242"/>
        <v>157</v>
      </c>
      <c r="N2533" s="1395">
        <f t="shared" si="243"/>
        <v>15.7</v>
      </c>
      <c r="O2533" t="str">
        <f t="shared" si="244"/>
        <v/>
      </c>
    </row>
    <row r="2534" spans="9:15" x14ac:dyDescent="0.55000000000000004">
      <c r="I2534" s="1394">
        <f t="shared" si="245"/>
        <v>0</v>
      </c>
      <c r="J2534" s="1392">
        <f t="shared" si="240"/>
        <v>253.1999999999899</v>
      </c>
      <c r="K2534" s="1391">
        <f>(J2534*h01_MdeMgmt!$F$8)+1+$Q$126</f>
        <v>15.769999999999412</v>
      </c>
      <c r="L2534" s="1395">
        <f t="shared" si="241"/>
        <v>157.69999999999411</v>
      </c>
      <c r="M2534" s="1395">
        <f t="shared" si="242"/>
        <v>157</v>
      </c>
      <c r="N2534" s="1395">
        <f t="shared" si="243"/>
        <v>15.7</v>
      </c>
      <c r="O2534" t="str">
        <f t="shared" si="244"/>
        <v/>
      </c>
    </row>
    <row r="2535" spans="9:15" x14ac:dyDescent="0.55000000000000004">
      <c r="I2535" s="1394">
        <f t="shared" si="245"/>
        <v>0</v>
      </c>
      <c r="J2535" s="1392">
        <f t="shared" si="240"/>
        <v>253.29999999998989</v>
      </c>
      <c r="K2535" s="1391">
        <f>(J2535*h01_MdeMgmt!$F$8)+1+$Q$126</f>
        <v>15.775833333332743</v>
      </c>
      <c r="L2535" s="1395">
        <f t="shared" si="241"/>
        <v>157.75833333332744</v>
      </c>
      <c r="M2535" s="1395">
        <f t="shared" si="242"/>
        <v>157</v>
      </c>
      <c r="N2535" s="1395">
        <f t="shared" si="243"/>
        <v>15.7</v>
      </c>
      <c r="O2535" t="str">
        <f t="shared" si="244"/>
        <v/>
      </c>
    </row>
    <row r="2536" spans="9:15" x14ac:dyDescent="0.55000000000000004">
      <c r="I2536" s="1394">
        <f t="shared" si="245"/>
        <v>0</v>
      </c>
      <c r="J2536" s="1392">
        <f t="shared" si="240"/>
        <v>253.39999999998989</v>
      </c>
      <c r="K2536" s="1391">
        <f>(J2536*h01_MdeMgmt!$F$8)+1+$Q$126</f>
        <v>15.781666666666077</v>
      </c>
      <c r="L2536" s="1395">
        <f t="shared" si="241"/>
        <v>157.81666666666075</v>
      </c>
      <c r="M2536" s="1395">
        <f t="shared" si="242"/>
        <v>157</v>
      </c>
      <c r="N2536" s="1395">
        <f t="shared" si="243"/>
        <v>15.7</v>
      </c>
      <c r="O2536" t="str">
        <f t="shared" si="244"/>
        <v/>
      </c>
    </row>
    <row r="2537" spans="9:15" x14ac:dyDescent="0.55000000000000004">
      <c r="I2537" s="1394">
        <f t="shared" si="245"/>
        <v>0</v>
      </c>
      <c r="J2537" s="1392">
        <f t="shared" si="240"/>
        <v>253.49999999998988</v>
      </c>
      <c r="K2537" s="1391">
        <f>(J2537*h01_MdeMgmt!$F$8)+1+$Q$126</f>
        <v>15.78749999999941</v>
      </c>
      <c r="L2537" s="1395">
        <f t="shared" si="241"/>
        <v>157.87499999999409</v>
      </c>
      <c r="M2537" s="1395">
        <f t="shared" si="242"/>
        <v>157</v>
      </c>
      <c r="N2537" s="1395">
        <f t="shared" si="243"/>
        <v>15.7</v>
      </c>
      <c r="O2537" t="str">
        <f t="shared" si="244"/>
        <v/>
      </c>
    </row>
    <row r="2538" spans="9:15" x14ac:dyDescent="0.55000000000000004">
      <c r="I2538" s="1394">
        <f t="shared" si="245"/>
        <v>0</v>
      </c>
      <c r="J2538" s="1392">
        <f t="shared" si="240"/>
        <v>253.59999999998988</v>
      </c>
      <c r="K2538" s="1391">
        <f>(J2538*h01_MdeMgmt!$F$8)+1+$Q$126</f>
        <v>15.793333333332743</v>
      </c>
      <c r="L2538" s="1395">
        <f t="shared" si="241"/>
        <v>157.93333333332743</v>
      </c>
      <c r="M2538" s="1395">
        <f t="shared" si="242"/>
        <v>157</v>
      </c>
      <c r="N2538" s="1395">
        <f t="shared" si="243"/>
        <v>15.7</v>
      </c>
      <c r="O2538" t="str">
        <f t="shared" si="244"/>
        <v/>
      </c>
    </row>
    <row r="2539" spans="9:15" x14ac:dyDescent="0.55000000000000004">
      <c r="I2539" s="1394">
        <f t="shared" si="245"/>
        <v>0</v>
      </c>
      <c r="J2539" s="1392">
        <f t="shared" si="240"/>
        <v>253.69999999998987</v>
      </c>
      <c r="K2539" s="1391">
        <f>(J2539*h01_MdeMgmt!$F$8)+1+$Q$126</f>
        <v>15.799166666666077</v>
      </c>
      <c r="L2539" s="1395">
        <f t="shared" si="241"/>
        <v>157.99166666666076</v>
      </c>
      <c r="M2539" s="1395">
        <f t="shared" si="242"/>
        <v>157</v>
      </c>
      <c r="N2539" s="1395">
        <f t="shared" si="243"/>
        <v>15.7</v>
      </c>
      <c r="O2539" t="str">
        <f t="shared" si="244"/>
        <v/>
      </c>
    </row>
    <row r="2540" spans="9:15" x14ac:dyDescent="0.55000000000000004">
      <c r="I2540" s="1394">
        <f t="shared" si="245"/>
        <v>0</v>
      </c>
      <c r="J2540" s="1392">
        <f t="shared" si="240"/>
        <v>253.79999999998986</v>
      </c>
      <c r="K2540" s="1391">
        <f>(J2540*h01_MdeMgmt!$F$8)+1+$Q$126</f>
        <v>15.804999999999408</v>
      </c>
      <c r="L2540" s="1395">
        <f t="shared" si="241"/>
        <v>158.04999999999407</v>
      </c>
      <c r="M2540" s="1395">
        <f t="shared" si="242"/>
        <v>158</v>
      </c>
      <c r="N2540" s="1395">
        <f t="shared" si="243"/>
        <v>15.8</v>
      </c>
      <c r="O2540" t="str">
        <f t="shared" si="244"/>
        <v/>
      </c>
    </row>
    <row r="2541" spans="9:15" x14ac:dyDescent="0.55000000000000004">
      <c r="I2541" s="1394">
        <f t="shared" si="245"/>
        <v>0</v>
      </c>
      <c r="J2541" s="1392">
        <f t="shared" si="240"/>
        <v>253.89999999998986</v>
      </c>
      <c r="K2541" s="1391">
        <f>(J2541*h01_MdeMgmt!$F$8)+1+$Q$126</f>
        <v>15.810833333332742</v>
      </c>
      <c r="L2541" s="1395">
        <f t="shared" si="241"/>
        <v>158.10833333332741</v>
      </c>
      <c r="M2541" s="1395">
        <f t="shared" si="242"/>
        <v>158</v>
      </c>
      <c r="N2541" s="1395">
        <f t="shared" si="243"/>
        <v>15.8</v>
      </c>
      <c r="O2541" t="str">
        <f t="shared" si="244"/>
        <v/>
      </c>
    </row>
    <row r="2542" spans="9:15" x14ac:dyDescent="0.55000000000000004">
      <c r="I2542" s="1394">
        <f t="shared" si="245"/>
        <v>0</v>
      </c>
      <c r="J2542" s="1392">
        <f t="shared" si="240"/>
        <v>253.99999999998985</v>
      </c>
      <c r="K2542" s="1391">
        <f>(J2542*h01_MdeMgmt!$F$8)+1+$Q$126</f>
        <v>15.816666666666075</v>
      </c>
      <c r="L2542" s="1395">
        <f t="shared" si="241"/>
        <v>158.16666666666075</v>
      </c>
      <c r="M2542" s="1395">
        <f t="shared" si="242"/>
        <v>158</v>
      </c>
      <c r="N2542" s="1395">
        <f t="shared" si="243"/>
        <v>15.8</v>
      </c>
      <c r="O2542" t="str">
        <f t="shared" si="244"/>
        <v/>
      </c>
    </row>
    <row r="2543" spans="9:15" x14ac:dyDescent="0.55000000000000004">
      <c r="I2543" s="1394">
        <f t="shared" si="245"/>
        <v>0</v>
      </c>
      <c r="J2543" s="1392">
        <f t="shared" si="240"/>
        <v>254.09999999998985</v>
      </c>
      <c r="K2543" s="1391">
        <f>(J2543*h01_MdeMgmt!$F$8)+1+$Q$126</f>
        <v>15.822499999999408</v>
      </c>
      <c r="L2543" s="1395">
        <f t="shared" si="241"/>
        <v>158.22499999999408</v>
      </c>
      <c r="M2543" s="1395">
        <f t="shared" si="242"/>
        <v>158</v>
      </c>
      <c r="N2543" s="1395">
        <f t="shared" si="243"/>
        <v>15.8</v>
      </c>
      <c r="O2543" t="str">
        <f t="shared" si="244"/>
        <v/>
      </c>
    </row>
    <row r="2544" spans="9:15" x14ac:dyDescent="0.55000000000000004">
      <c r="I2544" s="1394">
        <f t="shared" si="245"/>
        <v>0</v>
      </c>
      <c r="J2544" s="1392">
        <f t="shared" si="240"/>
        <v>254.19999999998984</v>
      </c>
      <c r="K2544" s="1391">
        <f>(J2544*h01_MdeMgmt!$F$8)+1+$Q$126</f>
        <v>15.828333333332742</v>
      </c>
      <c r="L2544" s="1395">
        <f t="shared" si="241"/>
        <v>158.28333333332742</v>
      </c>
      <c r="M2544" s="1395">
        <f t="shared" si="242"/>
        <v>158</v>
      </c>
      <c r="N2544" s="1395">
        <f t="shared" si="243"/>
        <v>15.8</v>
      </c>
      <c r="O2544" t="str">
        <f t="shared" si="244"/>
        <v/>
      </c>
    </row>
    <row r="2545" spans="9:15" x14ac:dyDescent="0.55000000000000004">
      <c r="I2545" s="1394">
        <f t="shared" si="245"/>
        <v>0</v>
      </c>
      <c r="J2545" s="1392">
        <f t="shared" si="240"/>
        <v>254.29999999998984</v>
      </c>
      <c r="K2545" s="1391">
        <f>(J2545*h01_MdeMgmt!$F$8)+1+$Q$126</f>
        <v>15.834166666666073</v>
      </c>
      <c r="L2545" s="1395">
        <f t="shared" si="241"/>
        <v>158.34166666666073</v>
      </c>
      <c r="M2545" s="1395">
        <f t="shared" si="242"/>
        <v>158</v>
      </c>
      <c r="N2545" s="1395">
        <f t="shared" si="243"/>
        <v>15.8</v>
      </c>
      <c r="O2545" t="str">
        <f t="shared" si="244"/>
        <v/>
      </c>
    </row>
    <row r="2546" spans="9:15" x14ac:dyDescent="0.55000000000000004">
      <c r="I2546" s="1394">
        <f t="shared" si="245"/>
        <v>0</v>
      </c>
      <c r="J2546" s="1392">
        <f t="shared" si="240"/>
        <v>254.39999999998983</v>
      </c>
      <c r="K2546" s="1391">
        <f>(J2546*h01_MdeMgmt!$F$8)+1+$Q$126</f>
        <v>15.839999999999407</v>
      </c>
      <c r="L2546" s="1395">
        <f t="shared" si="241"/>
        <v>158.39999999999407</v>
      </c>
      <c r="M2546" s="1395">
        <f t="shared" si="242"/>
        <v>158</v>
      </c>
      <c r="N2546" s="1395">
        <f t="shared" si="243"/>
        <v>15.8</v>
      </c>
      <c r="O2546" t="str">
        <f t="shared" si="244"/>
        <v/>
      </c>
    </row>
    <row r="2547" spans="9:15" x14ac:dyDescent="0.55000000000000004">
      <c r="I2547" s="1394">
        <f t="shared" si="245"/>
        <v>0</v>
      </c>
      <c r="J2547" s="1392">
        <f t="shared" si="240"/>
        <v>254.49999999998983</v>
      </c>
      <c r="K2547" s="1391">
        <f>(J2547*h01_MdeMgmt!$F$8)+1+$Q$126</f>
        <v>15.84583333333274</v>
      </c>
      <c r="L2547" s="1395">
        <f t="shared" si="241"/>
        <v>158.4583333333274</v>
      </c>
      <c r="M2547" s="1395">
        <f t="shared" si="242"/>
        <v>158</v>
      </c>
      <c r="N2547" s="1395">
        <f t="shared" si="243"/>
        <v>15.8</v>
      </c>
      <c r="O2547" t="str">
        <f t="shared" si="244"/>
        <v/>
      </c>
    </row>
    <row r="2548" spans="9:15" x14ac:dyDescent="0.55000000000000004">
      <c r="I2548" s="1394">
        <f t="shared" si="245"/>
        <v>0</v>
      </c>
      <c r="J2548" s="1392">
        <f t="shared" si="240"/>
        <v>254.59999999998982</v>
      </c>
      <c r="K2548" s="1391">
        <f>(J2548*h01_MdeMgmt!$F$8)+1+$Q$126</f>
        <v>15.851666666666073</v>
      </c>
      <c r="L2548" s="1395">
        <f t="shared" si="241"/>
        <v>158.51666666666074</v>
      </c>
      <c r="M2548" s="1395">
        <f t="shared" si="242"/>
        <v>158</v>
      </c>
      <c r="N2548" s="1395">
        <f t="shared" si="243"/>
        <v>15.8</v>
      </c>
      <c r="O2548" t="str">
        <f t="shared" si="244"/>
        <v/>
      </c>
    </row>
    <row r="2549" spans="9:15" x14ac:dyDescent="0.55000000000000004">
      <c r="I2549" s="1394">
        <f t="shared" si="245"/>
        <v>0</v>
      </c>
      <c r="J2549" s="1392">
        <f t="shared" si="240"/>
        <v>254.69999999998981</v>
      </c>
      <c r="K2549" s="1391">
        <f>(J2549*h01_MdeMgmt!$F$8)+1+$Q$126</f>
        <v>15.857499999999407</v>
      </c>
      <c r="L2549" s="1395">
        <f t="shared" si="241"/>
        <v>158.57499999999408</v>
      </c>
      <c r="M2549" s="1395">
        <f t="shared" si="242"/>
        <v>158</v>
      </c>
      <c r="N2549" s="1395">
        <f t="shared" si="243"/>
        <v>15.8</v>
      </c>
      <c r="O2549" t="str">
        <f t="shared" si="244"/>
        <v/>
      </c>
    </row>
    <row r="2550" spans="9:15" x14ac:dyDescent="0.55000000000000004">
      <c r="I2550" s="1394">
        <f t="shared" si="245"/>
        <v>0</v>
      </c>
      <c r="J2550" s="1392">
        <f t="shared" ref="J2550:J2613" si="246">J2549+$J$3</f>
        <v>254.79999999998981</v>
      </c>
      <c r="K2550" s="1391">
        <f>(J2550*h01_MdeMgmt!$F$8)+1+$Q$126</f>
        <v>15.863333333332738</v>
      </c>
      <c r="L2550" s="1395">
        <f t="shared" si="241"/>
        <v>158.63333333332739</v>
      </c>
      <c r="M2550" s="1395">
        <f t="shared" si="242"/>
        <v>158</v>
      </c>
      <c r="N2550" s="1395">
        <f t="shared" si="243"/>
        <v>15.8</v>
      </c>
      <c r="O2550" t="str">
        <f t="shared" si="244"/>
        <v/>
      </c>
    </row>
    <row r="2551" spans="9:15" x14ac:dyDescent="0.55000000000000004">
      <c r="I2551" s="1394">
        <f t="shared" si="245"/>
        <v>0</v>
      </c>
      <c r="J2551" s="1392">
        <f t="shared" si="246"/>
        <v>254.8999999999898</v>
      </c>
      <c r="K2551" s="1391">
        <f>(J2551*h01_MdeMgmt!$F$8)+1+$Q$126</f>
        <v>15.869166666666072</v>
      </c>
      <c r="L2551" s="1395">
        <f t="shared" si="241"/>
        <v>158.69166666666072</v>
      </c>
      <c r="M2551" s="1395">
        <f t="shared" si="242"/>
        <v>158</v>
      </c>
      <c r="N2551" s="1395">
        <f t="shared" si="243"/>
        <v>15.8</v>
      </c>
      <c r="O2551" t="str">
        <f t="shared" si="244"/>
        <v/>
      </c>
    </row>
    <row r="2552" spans="9:15" x14ac:dyDescent="0.55000000000000004">
      <c r="I2552" s="1394">
        <f t="shared" si="245"/>
        <v>0</v>
      </c>
      <c r="J2552" s="1392">
        <f t="shared" si="246"/>
        <v>254.9999999999898</v>
      </c>
      <c r="K2552" s="1391">
        <f>(J2552*h01_MdeMgmt!$F$8)+1+$Q$126</f>
        <v>15.874999999999405</v>
      </c>
      <c r="L2552" s="1395">
        <f t="shared" si="241"/>
        <v>158.74999999999406</v>
      </c>
      <c r="M2552" s="1395">
        <f t="shared" si="242"/>
        <v>158</v>
      </c>
      <c r="N2552" s="1395">
        <f t="shared" si="243"/>
        <v>15.8</v>
      </c>
      <c r="O2552" t="str">
        <f t="shared" si="244"/>
        <v/>
      </c>
    </row>
    <row r="2553" spans="9:15" x14ac:dyDescent="0.55000000000000004">
      <c r="I2553" s="1394">
        <f t="shared" si="245"/>
        <v>0</v>
      </c>
      <c r="J2553" s="1392">
        <f t="shared" si="246"/>
        <v>255.09999999998979</v>
      </c>
      <c r="K2553" s="1391">
        <f>(J2553*h01_MdeMgmt!$F$8)+1+$Q$126</f>
        <v>15.880833333332738</v>
      </c>
      <c r="L2553" s="1395">
        <f t="shared" si="241"/>
        <v>158.80833333332737</v>
      </c>
      <c r="M2553" s="1395">
        <f t="shared" si="242"/>
        <v>158</v>
      </c>
      <c r="N2553" s="1395">
        <f t="shared" si="243"/>
        <v>15.8</v>
      </c>
      <c r="O2553" t="str">
        <f t="shared" si="244"/>
        <v/>
      </c>
    </row>
    <row r="2554" spans="9:15" x14ac:dyDescent="0.55000000000000004">
      <c r="I2554" s="1394">
        <f t="shared" si="245"/>
        <v>0</v>
      </c>
      <c r="J2554" s="1392">
        <f t="shared" si="246"/>
        <v>255.19999999998979</v>
      </c>
      <c r="K2554" s="1391">
        <f>(J2554*h01_MdeMgmt!$F$8)+1+$Q$126</f>
        <v>15.886666666666072</v>
      </c>
      <c r="L2554" s="1395">
        <f t="shared" si="241"/>
        <v>158.86666666666071</v>
      </c>
      <c r="M2554" s="1395">
        <f t="shared" si="242"/>
        <v>158</v>
      </c>
      <c r="N2554" s="1395">
        <f t="shared" si="243"/>
        <v>15.8</v>
      </c>
      <c r="O2554" t="str">
        <f t="shared" si="244"/>
        <v/>
      </c>
    </row>
    <row r="2555" spans="9:15" x14ac:dyDescent="0.55000000000000004">
      <c r="I2555" s="1394">
        <f t="shared" si="245"/>
        <v>0</v>
      </c>
      <c r="J2555" s="1392">
        <f t="shared" si="246"/>
        <v>255.29999999998978</v>
      </c>
      <c r="K2555" s="1391">
        <f>(J2555*h01_MdeMgmt!$F$8)+1+$Q$126</f>
        <v>15.892499999999403</v>
      </c>
      <c r="L2555" s="1395">
        <f t="shared" si="241"/>
        <v>158.92499999999404</v>
      </c>
      <c r="M2555" s="1395">
        <f t="shared" si="242"/>
        <v>158</v>
      </c>
      <c r="N2555" s="1395">
        <f t="shared" si="243"/>
        <v>15.8</v>
      </c>
      <c r="O2555" t="str">
        <f t="shared" si="244"/>
        <v/>
      </c>
    </row>
    <row r="2556" spans="9:15" x14ac:dyDescent="0.55000000000000004">
      <c r="I2556" s="1394">
        <f t="shared" si="245"/>
        <v>0</v>
      </c>
      <c r="J2556" s="1392">
        <f t="shared" si="246"/>
        <v>255.39999999998977</v>
      </c>
      <c r="K2556" s="1391">
        <f>(J2556*h01_MdeMgmt!$F$8)+1+$Q$126</f>
        <v>15.898333333332737</v>
      </c>
      <c r="L2556" s="1395">
        <f t="shared" si="241"/>
        <v>158.98333333332738</v>
      </c>
      <c r="M2556" s="1395">
        <f t="shared" si="242"/>
        <v>158</v>
      </c>
      <c r="N2556" s="1395">
        <f t="shared" si="243"/>
        <v>15.8</v>
      </c>
      <c r="O2556" t="str">
        <f t="shared" si="244"/>
        <v/>
      </c>
    </row>
    <row r="2557" spans="9:15" x14ac:dyDescent="0.55000000000000004">
      <c r="I2557" s="1394">
        <f t="shared" si="245"/>
        <v>0</v>
      </c>
      <c r="J2557" s="1392">
        <f t="shared" si="246"/>
        <v>255.49999999998977</v>
      </c>
      <c r="K2557" s="1391">
        <f>(J2557*h01_MdeMgmt!$F$8)+1+$Q$126</f>
        <v>15.90416666666607</v>
      </c>
      <c r="L2557" s="1395">
        <f t="shared" si="241"/>
        <v>159.04166666666069</v>
      </c>
      <c r="M2557" s="1395">
        <f t="shared" si="242"/>
        <v>159</v>
      </c>
      <c r="N2557" s="1395">
        <f t="shared" si="243"/>
        <v>15.9</v>
      </c>
      <c r="O2557" t="str">
        <f t="shared" si="244"/>
        <v/>
      </c>
    </row>
    <row r="2558" spans="9:15" x14ac:dyDescent="0.55000000000000004">
      <c r="I2558" s="1394">
        <f t="shared" si="245"/>
        <v>0</v>
      </c>
      <c r="J2558" s="1392">
        <f t="shared" si="246"/>
        <v>255.59999999998976</v>
      </c>
      <c r="K2558" s="1391">
        <f>(J2558*h01_MdeMgmt!$F$8)+1+$Q$126</f>
        <v>15.909999999999403</v>
      </c>
      <c r="L2558" s="1395">
        <f t="shared" si="241"/>
        <v>159.09999999999403</v>
      </c>
      <c r="M2558" s="1395">
        <f t="shared" si="242"/>
        <v>159</v>
      </c>
      <c r="N2558" s="1395">
        <f t="shared" si="243"/>
        <v>15.9</v>
      </c>
      <c r="O2558" t="str">
        <f t="shared" si="244"/>
        <v/>
      </c>
    </row>
    <row r="2559" spans="9:15" x14ac:dyDescent="0.55000000000000004">
      <c r="I2559" s="1394">
        <f t="shared" si="245"/>
        <v>0</v>
      </c>
      <c r="J2559" s="1392">
        <f t="shared" si="246"/>
        <v>255.69999999998976</v>
      </c>
      <c r="K2559" s="1391">
        <f>(J2559*h01_MdeMgmt!$F$8)+1+$Q$126</f>
        <v>15.915833333332737</v>
      </c>
      <c r="L2559" s="1395">
        <f t="shared" si="241"/>
        <v>159.15833333332736</v>
      </c>
      <c r="M2559" s="1395">
        <f t="shared" si="242"/>
        <v>159</v>
      </c>
      <c r="N2559" s="1395">
        <f t="shared" si="243"/>
        <v>15.9</v>
      </c>
      <c r="O2559" t="str">
        <f t="shared" si="244"/>
        <v/>
      </c>
    </row>
    <row r="2560" spans="9:15" x14ac:dyDescent="0.55000000000000004">
      <c r="I2560" s="1394">
        <f t="shared" si="245"/>
        <v>0</v>
      </c>
      <c r="J2560" s="1392">
        <f t="shared" si="246"/>
        <v>255.79999999998975</v>
      </c>
      <c r="K2560" s="1391">
        <f>(J2560*h01_MdeMgmt!$F$8)+1+$Q$126</f>
        <v>15.921666666666068</v>
      </c>
      <c r="L2560" s="1395">
        <f t="shared" si="241"/>
        <v>159.21666666666067</v>
      </c>
      <c r="M2560" s="1395">
        <f t="shared" si="242"/>
        <v>159</v>
      </c>
      <c r="N2560" s="1395">
        <f t="shared" si="243"/>
        <v>15.9</v>
      </c>
      <c r="O2560" t="str">
        <f t="shared" si="244"/>
        <v/>
      </c>
    </row>
    <row r="2561" spans="9:15" x14ac:dyDescent="0.55000000000000004">
      <c r="I2561" s="1394">
        <f t="shared" si="245"/>
        <v>0</v>
      </c>
      <c r="J2561" s="1392">
        <f t="shared" si="246"/>
        <v>255.89999999998975</v>
      </c>
      <c r="K2561" s="1391">
        <f>(J2561*h01_MdeMgmt!$F$8)+1+$Q$126</f>
        <v>15.927499999999402</v>
      </c>
      <c r="L2561" s="1395">
        <f t="shared" si="241"/>
        <v>159.27499999999401</v>
      </c>
      <c r="M2561" s="1395">
        <f t="shared" si="242"/>
        <v>159</v>
      </c>
      <c r="N2561" s="1395">
        <f t="shared" si="243"/>
        <v>15.9</v>
      </c>
      <c r="O2561" t="str">
        <f t="shared" si="244"/>
        <v/>
      </c>
    </row>
    <row r="2562" spans="9:15" x14ac:dyDescent="0.55000000000000004">
      <c r="I2562" s="1394">
        <f t="shared" si="245"/>
        <v>0</v>
      </c>
      <c r="J2562" s="1392">
        <f t="shared" si="246"/>
        <v>255.99999999998974</v>
      </c>
      <c r="K2562" s="1391">
        <f>(J2562*h01_MdeMgmt!$F$8)+1+$Q$126</f>
        <v>15.933333333332735</v>
      </c>
      <c r="L2562" s="1395">
        <f t="shared" si="241"/>
        <v>159.33333333332735</v>
      </c>
      <c r="M2562" s="1395">
        <f t="shared" si="242"/>
        <v>159</v>
      </c>
      <c r="N2562" s="1395">
        <f t="shared" si="243"/>
        <v>15.9</v>
      </c>
      <c r="O2562" t="str">
        <f t="shared" si="244"/>
        <v/>
      </c>
    </row>
    <row r="2563" spans="9:15" x14ac:dyDescent="0.55000000000000004">
      <c r="I2563" s="1394">
        <f t="shared" si="245"/>
        <v>0</v>
      </c>
      <c r="J2563" s="1392">
        <f t="shared" si="246"/>
        <v>256.09999999998973</v>
      </c>
      <c r="K2563" s="1391">
        <f>(J2563*h01_MdeMgmt!$F$8)+1+$Q$126</f>
        <v>15.939166666666068</v>
      </c>
      <c r="L2563" s="1395">
        <f t="shared" ref="L2563:L2626" si="247">K2563*10</f>
        <v>159.39166666666068</v>
      </c>
      <c r="M2563" s="1395">
        <f t="shared" ref="M2563:M2626" si="248">INT(L2563)</f>
        <v>159</v>
      </c>
      <c r="N2563" s="1395">
        <f t="shared" ref="N2563:N2626" si="249">M2563/10</f>
        <v>15.9</v>
      </c>
      <c r="O2563" t="str">
        <f t="shared" ref="O2563:O2626" si="250">IF(INT(N2563)=N2563,N2563,"")</f>
        <v/>
      </c>
    </row>
    <row r="2564" spans="9:15" x14ac:dyDescent="0.55000000000000004">
      <c r="I2564" s="1394">
        <f t="shared" ref="I2564:I2627" si="251">INT(H2564)</f>
        <v>0</v>
      </c>
      <c r="J2564" s="1392">
        <f t="shared" si="246"/>
        <v>256.19999999998976</v>
      </c>
      <c r="K2564" s="1391">
        <f>(J2564*h01_MdeMgmt!$F$8)+1+$Q$126</f>
        <v>15.944999999999403</v>
      </c>
      <c r="L2564" s="1395">
        <f t="shared" si="247"/>
        <v>159.44999999999402</v>
      </c>
      <c r="M2564" s="1395">
        <f t="shared" si="248"/>
        <v>159</v>
      </c>
      <c r="N2564" s="1395">
        <f t="shared" si="249"/>
        <v>15.9</v>
      </c>
      <c r="O2564" t="str">
        <f t="shared" si="250"/>
        <v/>
      </c>
    </row>
    <row r="2565" spans="9:15" x14ac:dyDescent="0.55000000000000004">
      <c r="I2565" s="1394">
        <f t="shared" si="251"/>
        <v>0</v>
      </c>
      <c r="J2565" s="1392">
        <f t="shared" si="246"/>
        <v>256.29999999998978</v>
      </c>
      <c r="K2565" s="1391">
        <f>(J2565*h01_MdeMgmt!$F$8)+1+$Q$126</f>
        <v>15.950833333332737</v>
      </c>
      <c r="L2565" s="1395">
        <f t="shared" si="247"/>
        <v>159.50833333332736</v>
      </c>
      <c r="M2565" s="1395">
        <f t="shared" si="248"/>
        <v>159</v>
      </c>
      <c r="N2565" s="1395">
        <f t="shared" si="249"/>
        <v>15.9</v>
      </c>
      <c r="O2565" t="str">
        <f t="shared" si="250"/>
        <v/>
      </c>
    </row>
    <row r="2566" spans="9:15" x14ac:dyDescent="0.55000000000000004">
      <c r="I2566" s="1394">
        <f t="shared" si="251"/>
        <v>0</v>
      </c>
      <c r="J2566" s="1392">
        <f t="shared" si="246"/>
        <v>256.3999999999898</v>
      </c>
      <c r="K2566" s="1391">
        <f>(J2566*h01_MdeMgmt!$F$8)+1+$Q$126</f>
        <v>15.956666666666072</v>
      </c>
      <c r="L2566" s="1395">
        <f t="shared" si="247"/>
        <v>159.56666666666072</v>
      </c>
      <c r="M2566" s="1395">
        <f t="shared" si="248"/>
        <v>159</v>
      </c>
      <c r="N2566" s="1395">
        <f t="shared" si="249"/>
        <v>15.9</v>
      </c>
      <c r="O2566" t="str">
        <f t="shared" si="250"/>
        <v/>
      </c>
    </row>
    <row r="2567" spans="9:15" x14ac:dyDescent="0.55000000000000004">
      <c r="I2567" s="1394">
        <f t="shared" si="251"/>
        <v>0</v>
      </c>
      <c r="J2567" s="1392">
        <f t="shared" si="246"/>
        <v>256.49999999998983</v>
      </c>
      <c r="K2567" s="1391">
        <f>(J2567*h01_MdeMgmt!$F$8)+1+$Q$126</f>
        <v>15.962499999999407</v>
      </c>
      <c r="L2567" s="1395">
        <f t="shared" si="247"/>
        <v>159.62499999999406</v>
      </c>
      <c r="M2567" s="1395">
        <f t="shared" si="248"/>
        <v>159</v>
      </c>
      <c r="N2567" s="1395">
        <f t="shared" si="249"/>
        <v>15.9</v>
      </c>
      <c r="O2567" t="str">
        <f t="shared" si="250"/>
        <v/>
      </c>
    </row>
    <row r="2568" spans="9:15" x14ac:dyDescent="0.55000000000000004">
      <c r="I2568" s="1394">
        <f t="shared" si="251"/>
        <v>0</v>
      </c>
      <c r="J2568" s="1392">
        <f t="shared" si="246"/>
        <v>256.59999999998985</v>
      </c>
      <c r="K2568" s="1391">
        <f>(J2568*h01_MdeMgmt!$F$8)+1+$Q$126</f>
        <v>15.968333333332742</v>
      </c>
      <c r="L2568" s="1395">
        <f t="shared" si="247"/>
        <v>159.68333333332743</v>
      </c>
      <c r="M2568" s="1395">
        <f t="shared" si="248"/>
        <v>159</v>
      </c>
      <c r="N2568" s="1395">
        <f t="shared" si="249"/>
        <v>15.9</v>
      </c>
      <c r="O2568" t="str">
        <f t="shared" si="250"/>
        <v/>
      </c>
    </row>
    <row r="2569" spans="9:15" x14ac:dyDescent="0.55000000000000004">
      <c r="I2569" s="1394">
        <f t="shared" si="251"/>
        <v>0</v>
      </c>
      <c r="J2569" s="1392">
        <f t="shared" si="246"/>
        <v>256.69999999998987</v>
      </c>
      <c r="K2569" s="1391">
        <f>(J2569*h01_MdeMgmt!$F$8)+1+$Q$126</f>
        <v>15.974166666666076</v>
      </c>
      <c r="L2569" s="1395">
        <f t="shared" si="247"/>
        <v>159.74166666666076</v>
      </c>
      <c r="M2569" s="1395">
        <f t="shared" si="248"/>
        <v>159</v>
      </c>
      <c r="N2569" s="1395">
        <f t="shared" si="249"/>
        <v>15.9</v>
      </c>
      <c r="O2569" t="str">
        <f t="shared" si="250"/>
        <v/>
      </c>
    </row>
    <row r="2570" spans="9:15" x14ac:dyDescent="0.55000000000000004">
      <c r="I2570" s="1394">
        <f t="shared" si="251"/>
        <v>0</v>
      </c>
      <c r="J2570" s="1392">
        <f t="shared" si="246"/>
        <v>256.79999999998989</v>
      </c>
      <c r="K2570" s="1391">
        <f>(J2570*h01_MdeMgmt!$F$8)+1+$Q$126</f>
        <v>15.979999999999411</v>
      </c>
      <c r="L2570" s="1395">
        <f t="shared" si="247"/>
        <v>159.7999999999941</v>
      </c>
      <c r="M2570" s="1395">
        <f t="shared" si="248"/>
        <v>159</v>
      </c>
      <c r="N2570" s="1395">
        <f t="shared" si="249"/>
        <v>15.9</v>
      </c>
      <c r="O2570" t="str">
        <f t="shared" si="250"/>
        <v/>
      </c>
    </row>
    <row r="2571" spans="9:15" x14ac:dyDescent="0.55000000000000004">
      <c r="I2571" s="1394">
        <f t="shared" si="251"/>
        <v>0</v>
      </c>
      <c r="J2571" s="1392">
        <f t="shared" si="246"/>
        <v>256.89999999998992</v>
      </c>
      <c r="K2571" s="1391">
        <f>(J2571*h01_MdeMgmt!$F$8)+1+$Q$126</f>
        <v>15.985833333332746</v>
      </c>
      <c r="L2571" s="1395">
        <f t="shared" si="247"/>
        <v>159.85833333332747</v>
      </c>
      <c r="M2571" s="1395">
        <f t="shared" si="248"/>
        <v>159</v>
      </c>
      <c r="N2571" s="1395">
        <f t="shared" si="249"/>
        <v>15.9</v>
      </c>
      <c r="O2571" t="str">
        <f t="shared" si="250"/>
        <v/>
      </c>
    </row>
    <row r="2572" spans="9:15" x14ac:dyDescent="0.55000000000000004">
      <c r="I2572" s="1394">
        <f t="shared" si="251"/>
        <v>0</v>
      </c>
      <c r="J2572" s="1392">
        <f t="shared" si="246"/>
        <v>256.99999999998994</v>
      </c>
      <c r="K2572" s="1391">
        <f>(J2572*h01_MdeMgmt!$F$8)+1+$Q$126</f>
        <v>15.991666666666079</v>
      </c>
      <c r="L2572" s="1395">
        <f t="shared" si="247"/>
        <v>159.9166666666608</v>
      </c>
      <c r="M2572" s="1395">
        <f t="shared" si="248"/>
        <v>159</v>
      </c>
      <c r="N2572" s="1395">
        <f t="shared" si="249"/>
        <v>15.9</v>
      </c>
      <c r="O2572" t="str">
        <f t="shared" si="250"/>
        <v/>
      </c>
    </row>
    <row r="2573" spans="9:15" x14ac:dyDescent="0.55000000000000004">
      <c r="I2573" s="1394">
        <f t="shared" si="251"/>
        <v>0</v>
      </c>
      <c r="J2573" s="1392">
        <f t="shared" si="246"/>
        <v>257.09999999998996</v>
      </c>
      <c r="K2573" s="1391">
        <f>(J2573*h01_MdeMgmt!$F$8)+1+$Q$126</f>
        <v>15.997499999999414</v>
      </c>
      <c r="L2573" s="1395">
        <f t="shared" si="247"/>
        <v>159.97499999999414</v>
      </c>
      <c r="M2573" s="1395">
        <f t="shared" si="248"/>
        <v>159</v>
      </c>
      <c r="N2573" s="1395">
        <f t="shared" si="249"/>
        <v>15.9</v>
      </c>
      <c r="O2573" t="str">
        <f t="shared" si="250"/>
        <v/>
      </c>
    </row>
    <row r="2574" spans="9:15" x14ac:dyDescent="0.55000000000000004">
      <c r="I2574" s="1394">
        <f t="shared" si="251"/>
        <v>0</v>
      </c>
      <c r="J2574" s="1392">
        <f t="shared" si="246"/>
        <v>257.19999999998998</v>
      </c>
      <c r="K2574" s="1391">
        <f>(J2574*h01_MdeMgmt!$F$8)+1+$Q$126</f>
        <v>16.003333333332748</v>
      </c>
      <c r="L2574" s="1395">
        <f t="shared" si="247"/>
        <v>160.03333333332748</v>
      </c>
      <c r="M2574" s="1395">
        <f t="shared" si="248"/>
        <v>160</v>
      </c>
      <c r="N2574" s="1395">
        <f t="shared" si="249"/>
        <v>16</v>
      </c>
      <c r="O2574">
        <f t="shared" si="250"/>
        <v>16</v>
      </c>
    </row>
    <row r="2575" spans="9:15" x14ac:dyDescent="0.55000000000000004">
      <c r="I2575" s="1394">
        <f t="shared" si="251"/>
        <v>0</v>
      </c>
      <c r="J2575" s="1392">
        <f t="shared" si="246"/>
        <v>257.29999999999001</v>
      </c>
      <c r="K2575" s="1391">
        <f>(J2575*h01_MdeMgmt!$F$8)+1+$Q$126</f>
        <v>16.009166666666083</v>
      </c>
      <c r="L2575" s="1395">
        <f t="shared" si="247"/>
        <v>160.09166666666084</v>
      </c>
      <c r="M2575" s="1395">
        <f t="shared" si="248"/>
        <v>160</v>
      </c>
      <c r="N2575" s="1395">
        <f t="shared" si="249"/>
        <v>16</v>
      </c>
      <c r="O2575">
        <f t="shared" si="250"/>
        <v>16</v>
      </c>
    </row>
    <row r="2576" spans="9:15" x14ac:dyDescent="0.55000000000000004">
      <c r="I2576" s="1394">
        <f t="shared" si="251"/>
        <v>0</v>
      </c>
      <c r="J2576" s="1392">
        <f t="shared" si="246"/>
        <v>257.39999999999003</v>
      </c>
      <c r="K2576" s="1391">
        <f>(J2576*h01_MdeMgmt!$F$8)+1+$Q$126</f>
        <v>16.014999999999418</v>
      </c>
      <c r="L2576" s="1395">
        <f t="shared" si="247"/>
        <v>160.14999999999418</v>
      </c>
      <c r="M2576" s="1395">
        <f t="shared" si="248"/>
        <v>160</v>
      </c>
      <c r="N2576" s="1395">
        <f t="shared" si="249"/>
        <v>16</v>
      </c>
      <c r="O2576">
        <f t="shared" si="250"/>
        <v>16</v>
      </c>
    </row>
    <row r="2577" spans="9:15" x14ac:dyDescent="0.55000000000000004">
      <c r="I2577" s="1394">
        <f t="shared" si="251"/>
        <v>0</v>
      </c>
      <c r="J2577" s="1392">
        <f t="shared" si="246"/>
        <v>257.49999999999005</v>
      </c>
      <c r="K2577" s="1391">
        <f>(J2577*h01_MdeMgmt!$F$8)+1+$Q$126</f>
        <v>16.020833333332753</v>
      </c>
      <c r="L2577" s="1395">
        <f t="shared" si="247"/>
        <v>160.20833333332752</v>
      </c>
      <c r="M2577" s="1395">
        <f t="shared" si="248"/>
        <v>160</v>
      </c>
      <c r="N2577" s="1395">
        <f t="shared" si="249"/>
        <v>16</v>
      </c>
      <c r="O2577">
        <f t="shared" si="250"/>
        <v>16</v>
      </c>
    </row>
    <row r="2578" spans="9:15" x14ac:dyDescent="0.55000000000000004">
      <c r="I2578" s="1394">
        <f t="shared" si="251"/>
        <v>0</v>
      </c>
      <c r="J2578" s="1392">
        <f t="shared" si="246"/>
        <v>257.59999999999008</v>
      </c>
      <c r="K2578" s="1391">
        <f>(J2578*h01_MdeMgmt!$F$8)+1+$Q$126</f>
        <v>16.026666666666088</v>
      </c>
      <c r="L2578" s="1395">
        <f t="shared" si="247"/>
        <v>160.26666666666088</v>
      </c>
      <c r="M2578" s="1395">
        <f t="shared" si="248"/>
        <v>160</v>
      </c>
      <c r="N2578" s="1395">
        <f t="shared" si="249"/>
        <v>16</v>
      </c>
      <c r="O2578">
        <f t="shared" si="250"/>
        <v>16</v>
      </c>
    </row>
    <row r="2579" spans="9:15" x14ac:dyDescent="0.55000000000000004">
      <c r="I2579" s="1394">
        <f t="shared" si="251"/>
        <v>0</v>
      </c>
      <c r="J2579" s="1392">
        <f t="shared" si="246"/>
        <v>257.6999999999901</v>
      </c>
      <c r="K2579" s="1391">
        <f>(J2579*h01_MdeMgmt!$F$8)+1+$Q$126</f>
        <v>16.032499999999423</v>
      </c>
      <c r="L2579" s="1395">
        <f t="shared" si="247"/>
        <v>160.32499999999425</v>
      </c>
      <c r="M2579" s="1395">
        <f t="shared" si="248"/>
        <v>160</v>
      </c>
      <c r="N2579" s="1395">
        <f t="shared" si="249"/>
        <v>16</v>
      </c>
      <c r="O2579">
        <f t="shared" si="250"/>
        <v>16</v>
      </c>
    </row>
    <row r="2580" spans="9:15" x14ac:dyDescent="0.55000000000000004">
      <c r="I2580" s="1394">
        <f t="shared" si="251"/>
        <v>0</v>
      </c>
      <c r="J2580" s="1392">
        <f t="shared" si="246"/>
        <v>257.79999999999012</v>
      </c>
      <c r="K2580" s="1391">
        <f>(J2580*h01_MdeMgmt!$F$8)+1+$Q$126</f>
        <v>16.038333333332758</v>
      </c>
      <c r="L2580" s="1395">
        <f t="shared" si="247"/>
        <v>160.38333333332758</v>
      </c>
      <c r="M2580" s="1395">
        <f t="shared" si="248"/>
        <v>160</v>
      </c>
      <c r="N2580" s="1395">
        <f t="shared" si="249"/>
        <v>16</v>
      </c>
      <c r="O2580">
        <f t="shared" si="250"/>
        <v>16</v>
      </c>
    </row>
    <row r="2581" spans="9:15" x14ac:dyDescent="0.55000000000000004">
      <c r="I2581" s="1394">
        <f t="shared" si="251"/>
        <v>0</v>
      </c>
      <c r="J2581" s="1392">
        <f t="shared" si="246"/>
        <v>257.89999999999014</v>
      </c>
      <c r="K2581" s="1391">
        <f>(J2581*h01_MdeMgmt!$F$8)+1+$Q$126</f>
        <v>16.044166666666094</v>
      </c>
      <c r="L2581" s="1395">
        <f t="shared" si="247"/>
        <v>160.44166666666092</v>
      </c>
      <c r="M2581" s="1395">
        <f t="shared" si="248"/>
        <v>160</v>
      </c>
      <c r="N2581" s="1395">
        <f t="shared" si="249"/>
        <v>16</v>
      </c>
      <c r="O2581">
        <f t="shared" si="250"/>
        <v>16</v>
      </c>
    </row>
    <row r="2582" spans="9:15" x14ac:dyDescent="0.55000000000000004">
      <c r="I2582" s="1394">
        <f t="shared" si="251"/>
        <v>0</v>
      </c>
      <c r="J2582" s="1392">
        <f t="shared" si="246"/>
        <v>257.99999999999017</v>
      </c>
      <c r="K2582" s="1391">
        <f>(J2582*h01_MdeMgmt!$F$8)+1+$Q$126</f>
        <v>16.049999999999429</v>
      </c>
      <c r="L2582" s="1395">
        <f t="shared" si="247"/>
        <v>160.49999999999429</v>
      </c>
      <c r="M2582" s="1395">
        <f t="shared" si="248"/>
        <v>160</v>
      </c>
      <c r="N2582" s="1395">
        <f t="shared" si="249"/>
        <v>16</v>
      </c>
      <c r="O2582">
        <f t="shared" si="250"/>
        <v>16</v>
      </c>
    </row>
    <row r="2583" spans="9:15" x14ac:dyDescent="0.55000000000000004">
      <c r="I2583" s="1394">
        <f t="shared" si="251"/>
        <v>0</v>
      </c>
      <c r="J2583" s="1392">
        <f t="shared" si="246"/>
        <v>258.09999999999019</v>
      </c>
      <c r="K2583" s="1391">
        <f>(J2583*h01_MdeMgmt!$F$8)+1+$Q$126</f>
        <v>16.055833333332764</v>
      </c>
      <c r="L2583" s="1395">
        <f t="shared" si="247"/>
        <v>160.55833333332765</v>
      </c>
      <c r="M2583" s="1395">
        <f t="shared" si="248"/>
        <v>160</v>
      </c>
      <c r="N2583" s="1395">
        <f t="shared" si="249"/>
        <v>16</v>
      </c>
      <c r="O2583">
        <f t="shared" si="250"/>
        <v>16</v>
      </c>
    </row>
    <row r="2584" spans="9:15" x14ac:dyDescent="0.55000000000000004">
      <c r="I2584" s="1394">
        <f t="shared" si="251"/>
        <v>0</v>
      </c>
      <c r="J2584" s="1392">
        <f t="shared" si="246"/>
        <v>258.19999999999021</v>
      </c>
      <c r="K2584" s="1391">
        <f>(J2584*h01_MdeMgmt!$F$8)+1+$Q$126</f>
        <v>16.061666666666095</v>
      </c>
      <c r="L2584" s="1395">
        <f t="shared" si="247"/>
        <v>160.61666666666096</v>
      </c>
      <c r="M2584" s="1395">
        <f t="shared" si="248"/>
        <v>160</v>
      </c>
      <c r="N2584" s="1395">
        <f t="shared" si="249"/>
        <v>16</v>
      </c>
      <c r="O2584">
        <f t="shared" si="250"/>
        <v>16</v>
      </c>
    </row>
    <row r="2585" spans="9:15" x14ac:dyDescent="0.55000000000000004">
      <c r="I2585" s="1394">
        <f t="shared" si="251"/>
        <v>0</v>
      </c>
      <c r="J2585" s="1392">
        <f t="shared" si="246"/>
        <v>258.29999999999023</v>
      </c>
      <c r="K2585" s="1391">
        <f>(J2585*h01_MdeMgmt!$F$8)+1+$Q$126</f>
        <v>16.067499999999431</v>
      </c>
      <c r="L2585" s="1395">
        <f t="shared" si="247"/>
        <v>160.6749999999943</v>
      </c>
      <c r="M2585" s="1395">
        <f t="shared" si="248"/>
        <v>160</v>
      </c>
      <c r="N2585" s="1395">
        <f t="shared" si="249"/>
        <v>16</v>
      </c>
      <c r="O2585">
        <f t="shared" si="250"/>
        <v>16</v>
      </c>
    </row>
    <row r="2586" spans="9:15" x14ac:dyDescent="0.55000000000000004">
      <c r="I2586" s="1394">
        <f t="shared" si="251"/>
        <v>0</v>
      </c>
      <c r="J2586" s="1392">
        <f t="shared" si="246"/>
        <v>258.39999999999026</v>
      </c>
      <c r="K2586" s="1391">
        <f>(J2586*h01_MdeMgmt!$F$8)+1+$Q$126</f>
        <v>16.073333333332766</v>
      </c>
      <c r="L2586" s="1395">
        <f t="shared" si="247"/>
        <v>160.73333333332766</v>
      </c>
      <c r="M2586" s="1395">
        <f t="shared" si="248"/>
        <v>160</v>
      </c>
      <c r="N2586" s="1395">
        <f t="shared" si="249"/>
        <v>16</v>
      </c>
      <c r="O2586">
        <f t="shared" si="250"/>
        <v>16</v>
      </c>
    </row>
    <row r="2587" spans="9:15" x14ac:dyDescent="0.55000000000000004">
      <c r="I2587" s="1394">
        <f t="shared" si="251"/>
        <v>0</v>
      </c>
      <c r="J2587" s="1392">
        <f t="shared" si="246"/>
        <v>258.49999999999028</v>
      </c>
      <c r="K2587" s="1391">
        <f>(J2587*h01_MdeMgmt!$F$8)+1+$Q$126</f>
        <v>16.079166666666097</v>
      </c>
      <c r="L2587" s="1395">
        <f t="shared" si="247"/>
        <v>160.79166666666097</v>
      </c>
      <c r="M2587" s="1395">
        <f t="shared" si="248"/>
        <v>160</v>
      </c>
      <c r="N2587" s="1395">
        <f t="shared" si="249"/>
        <v>16</v>
      </c>
      <c r="O2587">
        <f t="shared" si="250"/>
        <v>16</v>
      </c>
    </row>
    <row r="2588" spans="9:15" x14ac:dyDescent="0.55000000000000004">
      <c r="I2588" s="1394">
        <f t="shared" si="251"/>
        <v>0</v>
      </c>
      <c r="J2588" s="1392">
        <f t="shared" si="246"/>
        <v>258.5999999999903</v>
      </c>
      <c r="K2588" s="1391">
        <f>(J2588*h01_MdeMgmt!$F$8)+1+$Q$126</f>
        <v>16.084999999999432</v>
      </c>
      <c r="L2588" s="1395">
        <f t="shared" si="247"/>
        <v>160.84999999999434</v>
      </c>
      <c r="M2588" s="1395">
        <f t="shared" si="248"/>
        <v>160</v>
      </c>
      <c r="N2588" s="1395">
        <f t="shared" si="249"/>
        <v>16</v>
      </c>
      <c r="O2588">
        <f t="shared" si="250"/>
        <v>16</v>
      </c>
    </row>
    <row r="2589" spans="9:15" x14ac:dyDescent="0.55000000000000004">
      <c r="I2589" s="1394">
        <f t="shared" si="251"/>
        <v>0</v>
      </c>
      <c r="J2589" s="1392">
        <f t="shared" si="246"/>
        <v>258.69999999999033</v>
      </c>
      <c r="K2589" s="1391">
        <f>(J2589*h01_MdeMgmt!$F$8)+1+$Q$126</f>
        <v>16.090833333332768</v>
      </c>
      <c r="L2589" s="1395">
        <f t="shared" si="247"/>
        <v>160.90833333332768</v>
      </c>
      <c r="M2589" s="1395">
        <f t="shared" si="248"/>
        <v>160</v>
      </c>
      <c r="N2589" s="1395">
        <f t="shared" si="249"/>
        <v>16</v>
      </c>
      <c r="O2589">
        <f t="shared" si="250"/>
        <v>16</v>
      </c>
    </row>
    <row r="2590" spans="9:15" x14ac:dyDescent="0.55000000000000004">
      <c r="I2590" s="1394">
        <f t="shared" si="251"/>
        <v>0</v>
      </c>
      <c r="J2590" s="1392">
        <f t="shared" si="246"/>
        <v>258.79999999999035</v>
      </c>
      <c r="K2590" s="1391">
        <f>(J2590*h01_MdeMgmt!$F$8)+1+$Q$126</f>
        <v>16.096666666666103</v>
      </c>
      <c r="L2590" s="1395">
        <f t="shared" si="247"/>
        <v>160.96666666666101</v>
      </c>
      <c r="M2590" s="1395">
        <f t="shared" si="248"/>
        <v>160</v>
      </c>
      <c r="N2590" s="1395">
        <f t="shared" si="249"/>
        <v>16</v>
      </c>
      <c r="O2590">
        <f t="shared" si="250"/>
        <v>16</v>
      </c>
    </row>
    <row r="2591" spans="9:15" x14ac:dyDescent="0.55000000000000004">
      <c r="I2591" s="1394">
        <f t="shared" si="251"/>
        <v>0</v>
      </c>
      <c r="J2591" s="1392">
        <f t="shared" si="246"/>
        <v>258.89999999999037</v>
      </c>
      <c r="K2591" s="1391">
        <f>(J2591*h01_MdeMgmt!$F$8)+1+$Q$126</f>
        <v>16.102499999999438</v>
      </c>
      <c r="L2591" s="1395">
        <f t="shared" si="247"/>
        <v>161.02499999999438</v>
      </c>
      <c r="M2591" s="1395">
        <f t="shared" si="248"/>
        <v>161</v>
      </c>
      <c r="N2591" s="1395">
        <f t="shared" si="249"/>
        <v>16.100000000000001</v>
      </c>
      <c r="O2591" t="str">
        <f t="shared" si="250"/>
        <v/>
      </c>
    </row>
    <row r="2592" spans="9:15" x14ac:dyDescent="0.55000000000000004">
      <c r="I2592" s="1394">
        <f t="shared" si="251"/>
        <v>0</v>
      </c>
      <c r="J2592" s="1392">
        <f t="shared" si="246"/>
        <v>258.99999999999039</v>
      </c>
      <c r="K2592" s="1391">
        <f>(J2592*h01_MdeMgmt!$F$8)+1+$Q$126</f>
        <v>16.108333333332773</v>
      </c>
      <c r="L2592" s="1395">
        <f t="shared" si="247"/>
        <v>161.08333333332774</v>
      </c>
      <c r="M2592" s="1395">
        <f t="shared" si="248"/>
        <v>161</v>
      </c>
      <c r="N2592" s="1395">
        <f t="shared" si="249"/>
        <v>16.100000000000001</v>
      </c>
      <c r="O2592" t="str">
        <f t="shared" si="250"/>
        <v/>
      </c>
    </row>
    <row r="2593" spans="9:15" x14ac:dyDescent="0.55000000000000004">
      <c r="I2593" s="1394">
        <f t="shared" si="251"/>
        <v>0</v>
      </c>
      <c r="J2593" s="1392">
        <f t="shared" si="246"/>
        <v>259.09999999999042</v>
      </c>
      <c r="K2593" s="1391">
        <f>(J2593*h01_MdeMgmt!$F$8)+1+$Q$126</f>
        <v>16.114166666666108</v>
      </c>
      <c r="L2593" s="1395">
        <f t="shared" si="247"/>
        <v>161.14166666666108</v>
      </c>
      <c r="M2593" s="1395">
        <f t="shared" si="248"/>
        <v>161</v>
      </c>
      <c r="N2593" s="1395">
        <f t="shared" si="249"/>
        <v>16.100000000000001</v>
      </c>
      <c r="O2593" t="str">
        <f t="shared" si="250"/>
        <v/>
      </c>
    </row>
    <row r="2594" spans="9:15" x14ac:dyDescent="0.55000000000000004">
      <c r="I2594" s="1394">
        <f t="shared" si="251"/>
        <v>0</v>
      </c>
      <c r="J2594" s="1392">
        <f t="shared" si="246"/>
        <v>259.19999999999044</v>
      </c>
      <c r="K2594" s="1391">
        <f>(J2594*h01_MdeMgmt!$F$8)+1+$Q$126</f>
        <v>16.119999999999443</v>
      </c>
      <c r="L2594" s="1395">
        <f t="shared" si="247"/>
        <v>161.19999999999442</v>
      </c>
      <c r="M2594" s="1395">
        <f t="shared" si="248"/>
        <v>161</v>
      </c>
      <c r="N2594" s="1395">
        <f t="shared" si="249"/>
        <v>16.100000000000001</v>
      </c>
      <c r="O2594" t="str">
        <f t="shared" si="250"/>
        <v/>
      </c>
    </row>
    <row r="2595" spans="9:15" x14ac:dyDescent="0.55000000000000004">
      <c r="I2595" s="1394">
        <f t="shared" si="251"/>
        <v>0</v>
      </c>
      <c r="J2595" s="1392">
        <f t="shared" si="246"/>
        <v>259.29999999999046</v>
      </c>
      <c r="K2595" s="1391">
        <f>(J2595*h01_MdeMgmt!$F$8)+1+$Q$126</f>
        <v>16.125833333332778</v>
      </c>
      <c r="L2595" s="1395">
        <f t="shared" si="247"/>
        <v>161.25833333332778</v>
      </c>
      <c r="M2595" s="1395">
        <f t="shared" si="248"/>
        <v>161</v>
      </c>
      <c r="N2595" s="1395">
        <f t="shared" si="249"/>
        <v>16.100000000000001</v>
      </c>
      <c r="O2595" t="str">
        <f t="shared" si="250"/>
        <v/>
      </c>
    </row>
    <row r="2596" spans="9:15" x14ac:dyDescent="0.55000000000000004">
      <c r="I2596" s="1394">
        <f t="shared" si="251"/>
        <v>0</v>
      </c>
      <c r="J2596" s="1392">
        <f t="shared" si="246"/>
        <v>259.39999999999048</v>
      </c>
      <c r="K2596" s="1391">
        <f>(J2596*h01_MdeMgmt!$F$8)+1+$Q$126</f>
        <v>16.131666666666113</v>
      </c>
      <c r="L2596" s="1395">
        <f t="shared" si="247"/>
        <v>161.31666666666115</v>
      </c>
      <c r="M2596" s="1395">
        <f t="shared" si="248"/>
        <v>161</v>
      </c>
      <c r="N2596" s="1395">
        <f t="shared" si="249"/>
        <v>16.100000000000001</v>
      </c>
      <c r="O2596" t="str">
        <f t="shared" si="250"/>
        <v/>
      </c>
    </row>
    <row r="2597" spans="9:15" x14ac:dyDescent="0.55000000000000004">
      <c r="I2597" s="1394">
        <f t="shared" si="251"/>
        <v>0</v>
      </c>
      <c r="J2597" s="1392">
        <f t="shared" si="246"/>
        <v>259.49999999999051</v>
      </c>
      <c r="K2597" s="1391">
        <f>(J2597*h01_MdeMgmt!$F$8)+1+$Q$126</f>
        <v>16.137499999999449</v>
      </c>
      <c r="L2597" s="1395">
        <f t="shared" si="247"/>
        <v>161.37499999999449</v>
      </c>
      <c r="M2597" s="1395">
        <f t="shared" si="248"/>
        <v>161</v>
      </c>
      <c r="N2597" s="1395">
        <f t="shared" si="249"/>
        <v>16.100000000000001</v>
      </c>
      <c r="O2597" t="str">
        <f t="shared" si="250"/>
        <v/>
      </c>
    </row>
    <row r="2598" spans="9:15" x14ac:dyDescent="0.55000000000000004">
      <c r="I2598" s="1394">
        <f t="shared" si="251"/>
        <v>0</v>
      </c>
      <c r="J2598" s="1392">
        <f t="shared" si="246"/>
        <v>259.59999999999053</v>
      </c>
      <c r="K2598" s="1391">
        <f>(J2598*h01_MdeMgmt!$F$8)+1+$Q$126</f>
        <v>16.143333333332784</v>
      </c>
      <c r="L2598" s="1395">
        <f t="shared" si="247"/>
        <v>161.43333333332782</v>
      </c>
      <c r="M2598" s="1395">
        <f t="shared" si="248"/>
        <v>161</v>
      </c>
      <c r="N2598" s="1395">
        <f t="shared" si="249"/>
        <v>16.100000000000001</v>
      </c>
      <c r="O2598" t="str">
        <f t="shared" si="250"/>
        <v/>
      </c>
    </row>
    <row r="2599" spans="9:15" x14ac:dyDescent="0.55000000000000004">
      <c r="I2599" s="1394">
        <f t="shared" si="251"/>
        <v>0</v>
      </c>
      <c r="J2599" s="1392">
        <f t="shared" si="246"/>
        <v>259.69999999999055</v>
      </c>
      <c r="K2599" s="1391">
        <f>(J2599*h01_MdeMgmt!$F$8)+1+$Q$126</f>
        <v>16.149166666666115</v>
      </c>
      <c r="L2599" s="1395">
        <f t="shared" si="247"/>
        <v>161.49166666666116</v>
      </c>
      <c r="M2599" s="1395">
        <f t="shared" si="248"/>
        <v>161</v>
      </c>
      <c r="N2599" s="1395">
        <f t="shared" si="249"/>
        <v>16.100000000000001</v>
      </c>
      <c r="O2599" t="str">
        <f t="shared" si="250"/>
        <v/>
      </c>
    </row>
    <row r="2600" spans="9:15" x14ac:dyDescent="0.55000000000000004">
      <c r="I2600" s="1394">
        <f t="shared" si="251"/>
        <v>0</v>
      </c>
      <c r="J2600" s="1392">
        <f t="shared" si="246"/>
        <v>259.79999999999058</v>
      </c>
      <c r="K2600" s="1391">
        <f>(J2600*h01_MdeMgmt!$F$8)+1+$Q$126</f>
        <v>16.15499999999945</v>
      </c>
      <c r="L2600" s="1395">
        <f t="shared" si="247"/>
        <v>161.5499999999945</v>
      </c>
      <c r="M2600" s="1395">
        <f t="shared" si="248"/>
        <v>161</v>
      </c>
      <c r="N2600" s="1395">
        <f t="shared" si="249"/>
        <v>16.100000000000001</v>
      </c>
      <c r="O2600" t="str">
        <f t="shared" si="250"/>
        <v/>
      </c>
    </row>
    <row r="2601" spans="9:15" x14ac:dyDescent="0.55000000000000004">
      <c r="I2601" s="1394">
        <f t="shared" si="251"/>
        <v>0</v>
      </c>
      <c r="J2601" s="1392">
        <f t="shared" si="246"/>
        <v>259.8999999999906</v>
      </c>
      <c r="K2601" s="1391">
        <f>(J2601*h01_MdeMgmt!$F$8)+1+$Q$126</f>
        <v>16.160833333332786</v>
      </c>
      <c r="L2601" s="1395">
        <f t="shared" si="247"/>
        <v>161.60833333332786</v>
      </c>
      <c r="M2601" s="1395">
        <f t="shared" si="248"/>
        <v>161</v>
      </c>
      <c r="N2601" s="1395">
        <f t="shared" si="249"/>
        <v>16.100000000000001</v>
      </c>
      <c r="O2601" t="str">
        <f t="shared" si="250"/>
        <v/>
      </c>
    </row>
    <row r="2602" spans="9:15" x14ac:dyDescent="0.55000000000000004">
      <c r="I2602" s="1394">
        <f t="shared" si="251"/>
        <v>0</v>
      </c>
      <c r="J2602" s="1392">
        <f t="shared" si="246"/>
        <v>259.99999999999062</v>
      </c>
      <c r="K2602" s="1391">
        <f>(J2602*h01_MdeMgmt!$F$8)+1+$Q$126</f>
        <v>16.166666666666117</v>
      </c>
      <c r="L2602" s="1395">
        <f t="shared" si="247"/>
        <v>161.66666666666117</v>
      </c>
      <c r="M2602" s="1395">
        <f t="shared" si="248"/>
        <v>161</v>
      </c>
      <c r="N2602" s="1395">
        <f t="shared" si="249"/>
        <v>16.100000000000001</v>
      </c>
      <c r="O2602" t="str">
        <f t="shared" si="250"/>
        <v/>
      </c>
    </row>
    <row r="2603" spans="9:15" x14ac:dyDescent="0.55000000000000004">
      <c r="I2603" s="1394">
        <f t="shared" si="251"/>
        <v>0</v>
      </c>
      <c r="J2603" s="1392">
        <f t="shared" si="246"/>
        <v>260.09999999999064</v>
      </c>
      <c r="K2603" s="1391">
        <f>(J2603*h01_MdeMgmt!$F$8)+1+$Q$126</f>
        <v>16.172499999999452</v>
      </c>
      <c r="L2603" s="1395">
        <f t="shared" si="247"/>
        <v>161.72499999999451</v>
      </c>
      <c r="M2603" s="1395">
        <f t="shared" si="248"/>
        <v>161</v>
      </c>
      <c r="N2603" s="1395">
        <f t="shared" si="249"/>
        <v>16.100000000000001</v>
      </c>
      <c r="O2603" t="str">
        <f t="shared" si="250"/>
        <v/>
      </c>
    </row>
    <row r="2604" spans="9:15" x14ac:dyDescent="0.55000000000000004">
      <c r="I2604" s="1394">
        <f t="shared" si="251"/>
        <v>0</v>
      </c>
      <c r="J2604" s="1392">
        <f t="shared" si="246"/>
        <v>260.19999999999067</v>
      </c>
      <c r="K2604" s="1391">
        <f>(J2604*h01_MdeMgmt!$F$8)+1+$Q$126</f>
        <v>16.178333333332787</v>
      </c>
      <c r="L2604" s="1395">
        <f t="shared" si="247"/>
        <v>161.78333333332787</v>
      </c>
      <c r="M2604" s="1395">
        <f t="shared" si="248"/>
        <v>161</v>
      </c>
      <c r="N2604" s="1395">
        <f t="shared" si="249"/>
        <v>16.100000000000001</v>
      </c>
      <c r="O2604" t="str">
        <f t="shared" si="250"/>
        <v/>
      </c>
    </row>
    <row r="2605" spans="9:15" x14ac:dyDescent="0.55000000000000004">
      <c r="I2605" s="1394">
        <f t="shared" si="251"/>
        <v>0</v>
      </c>
      <c r="J2605" s="1392">
        <f t="shared" si="246"/>
        <v>260.29999999999069</v>
      </c>
      <c r="K2605" s="1391">
        <f>(J2605*h01_MdeMgmt!$F$8)+1+$Q$126</f>
        <v>16.184166666666123</v>
      </c>
      <c r="L2605" s="1395">
        <f t="shared" si="247"/>
        <v>161.84166666666124</v>
      </c>
      <c r="M2605" s="1395">
        <f t="shared" si="248"/>
        <v>161</v>
      </c>
      <c r="N2605" s="1395">
        <f t="shared" si="249"/>
        <v>16.100000000000001</v>
      </c>
      <c r="O2605" t="str">
        <f t="shared" si="250"/>
        <v/>
      </c>
    </row>
    <row r="2606" spans="9:15" x14ac:dyDescent="0.55000000000000004">
      <c r="I2606" s="1394">
        <f t="shared" si="251"/>
        <v>0</v>
      </c>
      <c r="J2606" s="1392">
        <f t="shared" si="246"/>
        <v>260.39999999999071</v>
      </c>
      <c r="K2606" s="1391">
        <f>(J2606*h01_MdeMgmt!$F$8)+1+$Q$126</f>
        <v>16.189999999999458</v>
      </c>
      <c r="L2606" s="1395">
        <f t="shared" si="247"/>
        <v>161.89999999999458</v>
      </c>
      <c r="M2606" s="1395">
        <f t="shared" si="248"/>
        <v>161</v>
      </c>
      <c r="N2606" s="1395">
        <f t="shared" si="249"/>
        <v>16.100000000000001</v>
      </c>
      <c r="O2606" t="str">
        <f t="shared" si="250"/>
        <v/>
      </c>
    </row>
    <row r="2607" spans="9:15" x14ac:dyDescent="0.55000000000000004">
      <c r="I2607" s="1394">
        <f t="shared" si="251"/>
        <v>0</v>
      </c>
      <c r="J2607" s="1392">
        <f t="shared" si="246"/>
        <v>260.49999999999073</v>
      </c>
      <c r="K2607" s="1391">
        <f>(J2607*h01_MdeMgmt!$F$8)+1+$Q$126</f>
        <v>16.195833333332793</v>
      </c>
      <c r="L2607" s="1395">
        <f t="shared" si="247"/>
        <v>161.95833333332791</v>
      </c>
      <c r="M2607" s="1395">
        <f t="shared" si="248"/>
        <v>161</v>
      </c>
      <c r="N2607" s="1395">
        <f t="shared" si="249"/>
        <v>16.100000000000001</v>
      </c>
      <c r="O2607" t="str">
        <f t="shared" si="250"/>
        <v/>
      </c>
    </row>
    <row r="2608" spans="9:15" x14ac:dyDescent="0.55000000000000004">
      <c r="I2608" s="1394">
        <f t="shared" si="251"/>
        <v>0</v>
      </c>
      <c r="J2608" s="1392">
        <f t="shared" si="246"/>
        <v>260.59999999999076</v>
      </c>
      <c r="K2608" s="1391">
        <f>(J2608*h01_MdeMgmt!$F$8)+1+$Q$126</f>
        <v>16.201666666666128</v>
      </c>
      <c r="L2608" s="1395">
        <f t="shared" si="247"/>
        <v>162.01666666666128</v>
      </c>
      <c r="M2608" s="1395">
        <f t="shared" si="248"/>
        <v>162</v>
      </c>
      <c r="N2608" s="1395">
        <f t="shared" si="249"/>
        <v>16.2</v>
      </c>
      <c r="O2608" t="str">
        <f t="shared" si="250"/>
        <v/>
      </c>
    </row>
    <row r="2609" spans="9:15" x14ac:dyDescent="0.55000000000000004">
      <c r="I2609" s="1394">
        <f t="shared" si="251"/>
        <v>0</v>
      </c>
      <c r="J2609" s="1392">
        <f t="shared" si="246"/>
        <v>260.69999999999078</v>
      </c>
      <c r="K2609" s="1391">
        <f>(J2609*h01_MdeMgmt!$F$8)+1+$Q$126</f>
        <v>16.207499999999463</v>
      </c>
      <c r="L2609" s="1395">
        <f t="shared" si="247"/>
        <v>162.07499999999465</v>
      </c>
      <c r="M2609" s="1395">
        <f t="shared" si="248"/>
        <v>162</v>
      </c>
      <c r="N2609" s="1395">
        <f t="shared" si="249"/>
        <v>16.2</v>
      </c>
      <c r="O2609" t="str">
        <f t="shared" si="250"/>
        <v/>
      </c>
    </row>
    <row r="2610" spans="9:15" x14ac:dyDescent="0.55000000000000004">
      <c r="I2610" s="1394">
        <f t="shared" si="251"/>
        <v>0</v>
      </c>
      <c r="J2610" s="1392">
        <f t="shared" si="246"/>
        <v>260.7999999999908</v>
      </c>
      <c r="K2610" s="1391">
        <f>(J2610*h01_MdeMgmt!$F$8)+1+$Q$126</f>
        <v>16.213333333332798</v>
      </c>
      <c r="L2610" s="1395">
        <f t="shared" si="247"/>
        <v>162.13333333332798</v>
      </c>
      <c r="M2610" s="1395">
        <f t="shared" si="248"/>
        <v>162</v>
      </c>
      <c r="N2610" s="1395">
        <f t="shared" si="249"/>
        <v>16.2</v>
      </c>
      <c r="O2610" t="str">
        <f t="shared" si="250"/>
        <v/>
      </c>
    </row>
    <row r="2611" spans="9:15" x14ac:dyDescent="0.55000000000000004">
      <c r="I2611" s="1394">
        <f t="shared" si="251"/>
        <v>0</v>
      </c>
      <c r="J2611" s="1392">
        <f t="shared" si="246"/>
        <v>260.89999999999083</v>
      </c>
      <c r="K2611" s="1391">
        <f>(J2611*h01_MdeMgmt!$F$8)+1+$Q$126</f>
        <v>16.219166666666133</v>
      </c>
      <c r="L2611" s="1395">
        <f t="shared" si="247"/>
        <v>162.19166666666132</v>
      </c>
      <c r="M2611" s="1395">
        <f t="shared" si="248"/>
        <v>162</v>
      </c>
      <c r="N2611" s="1395">
        <f t="shared" si="249"/>
        <v>16.2</v>
      </c>
      <c r="O2611" t="str">
        <f t="shared" si="250"/>
        <v/>
      </c>
    </row>
    <row r="2612" spans="9:15" x14ac:dyDescent="0.55000000000000004">
      <c r="I2612" s="1394">
        <f t="shared" si="251"/>
        <v>0</v>
      </c>
      <c r="J2612" s="1392">
        <f t="shared" si="246"/>
        <v>260.99999999999085</v>
      </c>
      <c r="K2612" s="1391">
        <f>(J2612*h01_MdeMgmt!$F$8)+1+$Q$126</f>
        <v>16.224999999999469</v>
      </c>
      <c r="L2612" s="1395">
        <f t="shared" si="247"/>
        <v>162.24999999999469</v>
      </c>
      <c r="M2612" s="1395">
        <f t="shared" si="248"/>
        <v>162</v>
      </c>
      <c r="N2612" s="1395">
        <f t="shared" si="249"/>
        <v>16.2</v>
      </c>
      <c r="O2612" t="str">
        <f t="shared" si="250"/>
        <v/>
      </c>
    </row>
    <row r="2613" spans="9:15" x14ac:dyDescent="0.55000000000000004">
      <c r="I2613" s="1394">
        <f t="shared" si="251"/>
        <v>0</v>
      </c>
      <c r="J2613" s="1392">
        <f t="shared" si="246"/>
        <v>261.09999999999087</v>
      </c>
      <c r="K2613" s="1391">
        <f>(J2613*h01_MdeMgmt!$F$8)+1+$Q$126</f>
        <v>16.230833333332804</v>
      </c>
      <c r="L2613" s="1395">
        <f t="shared" si="247"/>
        <v>162.30833333332805</v>
      </c>
      <c r="M2613" s="1395">
        <f t="shared" si="248"/>
        <v>162</v>
      </c>
      <c r="N2613" s="1395">
        <f t="shared" si="249"/>
        <v>16.2</v>
      </c>
      <c r="O2613" t="str">
        <f t="shared" si="250"/>
        <v/>
      </c>
    </row>
    <row r="2614" spans="9:15" x14ac:dyDescent="0.55000000000000004">
      <c r="I2614" s="1394">
        <f t="shared" si="251"/>
        <v>0</v>
      </c>
      <c r="J2614" s="1392">
        <f t="shared" ref="J2614:J2677" si="252">J2613+$J$3</f>
        <v>261.19999999999089</v>
      </c>
      <c r="K2614" s="1391">
        <f>(J2614*h01_MdeMgmt!$F$8)+1+$Q$126</f>
        <v>16.236666666666135</v>
      </c>
      <c r="L2614" s="1395">
        <f t="shared" si="247"/>
        <v>162.36666666666136</v>
      </c>
      <c r="M2614" s="1395">
        <f t="shared" si="248"/>
        <v>162</v>
      </c>
      <c r="N2614" s="1395">
        <f t="shared" si="249"/>
        <v>16.2</v>
      </c>
      <c r="O2614" t="str">
        <f t="shared" si="250"/>
        <v/>
      </c>
    </row>
    <row r="2615" spans="9:15" x14ac:dyDescent="0.55000000000000004">
      <c r="I2615" s="1394">
        <f t="shared" si="251"/>
        <v>0</v>
      </c>
      <c r="J2615" s="1392">
        <f t="shared" si="252"/>
        <v>261.29999999999092</v>
      </c>
      <c r="K2615" s="1391">
        <f>(J2615*h01_MdeMgmt!$F$8)+1+$Q$126</f>
        <v>16.24249999999947</v>
      </c>
      <c r="L2615" s="1395">
        <f t="shared" si="247"/>
        <v>162.4249999999947</v>
      </c>
      <c r="M2615" s="1395">
        <f t="shared" si="248"/>
        <v>162</v>
      </c>
      <c r="N2615" s="1395">
        <f t="shared" si="249"/>
        <v>16.2</v>
      </c>
      <c r="O2615" t="str">
        <f t="shared" si="250"/>
        <v/>
      </c>
    </row>
    <row r="2616" spans="9:15" x14ac:dyDescent="0.55000000000000004">
      <c r="I2616" s="1394">
        <f t="shared" si="251"/>
        <v>0</v>
      </c>
      <c r="J2616" s="1392">
        <f t="shared" si="252"/>
        <v>261.39999999999094</v>
      </c>
      <c r="K2616" s="1391">
        <f>(J2616*h01_MdeMgmt!$F$8)+1+$Q$126</f>
        <v>16.248333333332805</v>
      </c>
      <c r="L2616" s="1395">
        <f t="shared" si="247"/>
        <v>162.48333333332806</v>
      </c>
      <c r="M2616" s="1395">
        <f t="shared" si="248"/>
        <v>162</v>
      </c>
      <c r="N2616" s="1395">
        <f t="shared" si="249"/>
        <v>16.2</v>
      </c>
      <c r="O2616" t="str">
        <f t="shared" si="250"/>
        <v/>
      </c>
    </row>
    <row r="2617" spans="9:15" x14ac:dyDescent="0.55000000000000004">
      <c r="I2617" s="1394">
        <f t="shared" si="251"/>
        <v>0</v>
      </c>
      <c r="J2617" s="1392">
        <f t="shared" si="252"/>
        <v>261.49999999999096</v>
      </c>
      <c r="K2617" s="1391">
        <f>(J2617*h01_MdeMgmt!$F$8)+1+$Q$126</f>
        <v>16.254166666666137</v>
      </c>
      <c r="L2617" s="1395">
        <f t="shared" si="247"/>
        <v>162.54166666666137</v>
      </c>
      <c r="M2617" s="1395">
        <f t="shared" si="248"/>
        <v>162</v>
      </c>
      <c r="N2617" s="1395">
        <f t="shared" si="249"/>
        <v>16.2</v>
      </c>
      <c r="O2617" t="str">
        <f t="shared" si="250"/>
        <v/>
      </c>
    </row>
    <row r="2618" spans="9:15" x14ac:dyDescent="0.55000000000000004">
      <c r="I2618" s="1394">
        <f t="shared" si="251"/>
        <v>0</v>
      </c>
      <c r="J2618" s="1392">
        <f t="shared" si="252"/>
        <v>261.59999999999098</v>
      </c>
      <c r="K2618" s="1391">
        <f>(J2618*h01_MdeMgmt!$F$8)+1+$Q$126</f>
        <v>16.259999999999472</v>
      </c>
      <c r="L2618" s="1395">
        <f t="shared" si="247"/>
        <v>162.59999999999474</v>
      </c>
      <c r="M2618" s="1395">
        <f t="shared" si="248"/>
        <v>162</v>
      </c>
      <c r="N2618" s="1395">
        <f t="shared" si="249"/>
        <v>16.2</v>
      </c>
      <c r="O2618" t="str">
        <f t="shared" si="250"/>
        <v/>
      </c>
    </row>
    <row r="2619" spans="9:15" x14ac:dyDescent="0.55000000000000004">
      <c r="I2619" s="1394">
        <f t="shared" si="251"/>
        <v>0</v>
      </c>
      <c r="J2619" s="1392">
        <f t="shared" si="252"/>
        <v>261.69999999999101</v>
      </c>
      <c r="K2619" s="1391">
        <f>(J2619*h01_MdeMgmt!$F$8)+1+$Q$126</f>
        <v>16.265833333332807</v>
      </c>
      <c r="L2619" s="1395">
        <f t="shared" si="247"/>
        <v>162.65833333332807</v>
      </c>
      <c r="M2619" s="1395">
        <f t="shared" si="248"/>
        <v>162</v>
      </c>
      <c r="N2619" s="1395">
        <f t="shared" si="249"/>
        <v>16.2</v>
      </c>
      <c r="O2619" t="str">
        <f t="shared" si="250"/>
        <v/>
      </c>
    </row>
    <row r="2620" spans="9:15" x14ac:dyDescent="0.55000000000000004">
      <c r="I2620" s="1394">
        <f t="shared" si="251"/>
        <v>0</v>
      </c>
      <c r="J2620" s="1392">
        <f t="shared" si="252"/>
        <v>261.79999999999103</v>
      </c>
      <c r="K2620" s="1391">
        <f>(J2620*h01_MdeMgmt!$F$8)+1+$Q$126</f>
        <v>16.271666666666142</v>
      </c>
      <c r="L2620" s="1395">
        <f t="shared" si="247"/>
        <v>162.71666666666141</v>
      </c>
      <c r="M2620" s="1395">
        <f t="shared" si="248"/>
        <v>162</v>
      </c>
      <c r="N2620" s="1395">
        <f t="shared" si="249"/>
        <v>16.2</v>
      </c>
      <c r="O2620" t="str">
        <f t="shared" si="250"/>
        <v/>
      </c>
    </row>
    <row r="2621" spans="9:15" x14ac:dyDescent="0.55000000000000004">
      <c r="I2621" s="1394">
        <f t="shared" si="251"/>
        <v>0</v>
      </c>
      <c r="J2621" s="1392">
        <f t="shared" si="252"/>
        <v>261.89999999999105</v>
      </c>
      <c r="K2621" s="1391">
        <f>(J2621*h01_MdeMgmt!$F$8)+1+$Q$126</f>
        <v>16.277499999999478</v>
      </c>
      <c r="L2621" s="1395">
        <f t="shared" si="247"/>
        <v>162.77499999999478</v>
      </c>
      <c r="M2621" s="1395">
        <f t="shared" si="248"/>
        <v>162</v>
      </c>
      <c r="N2621" s="1395">
        <f t="shared" si="249"/>
        <v>16.2</v>
      </c>
      <c r="O2621" t="str">
        <f t="shared" si="250"/>
        <v/>
      </c>
    </row>
    <row r="2622" spans="9:15" x14ac:dyDescent="0.55000000000000004">
      <c r="I2622" s="1394">
        <f t="shared" si="251"/>
        <v>0</v>
      </c>
      <c r="J2622" s="1392">
        <f t="shared" si="252"/>
        <v>261.99999999999108</v>
      </c>
      <c r="K2622" s="1391">
        <f>(J2622*h01_MdeMgmt!$F$8)+1+$Q$126</f>
        <v>16.283333333332813</v>
      </c>
      <c r="L2622" s="1395">
        <f t="shared" si="247"/>
        <v>162.83333333332814</v>
      </c>
      <c r="M2622" s="1395">
        <f t="shared" si="248"/>
        <v>162</v>
      </c>
      <c r="N2622" s="1395">
        <f t="shared" si="249"/>
        <v>16.2</v>
      </c>
      <c r="O2622" t="str">
        <f t="shared" si="250"/>
        <v/>
      </c>
    </row>
    <row r="2623" spans="9:15" x14ac:dyDescent="0.55000000000000004">
      <c r="I2623" s="1394">
        <f t="shared" si="251"/>
        <v>0</v>
      </c>
      <c r="J2623" s="1392">
        <f t="shared" si="252"/>
        <v>262.0999999999911</v>
      </c>
      <c r="K2623" s="1391">
        <f>(J2623*h01_MdeMgmt!$F$8)+1+$Q$126</f>
        <v>16.289166666666148</v>
      </c>
      <c r="L2623" s="1395">
        <f t="shared" si="247"/>
        <v>162.89166666666148</v>
      </c>
      <c r="M2623" s="1395">
        <f t="shared" si="248"/>
        <v>162</v>
      </c>
      <c r="N2623" s="1395">
        <f t="shared" si="249"/>
        <v>16.2</v>
      </c>
      <c r="O2623" t="str">
        <f t="shared" si="250"/>
        <v/>
      </c>
    </row>
    <row r="2624" spans="9:15" x14ac:dyDescent="0.55000000000000004">
      <c r="I2624" s="1394">
        <f t="shared" si="251"/>
        <v>0</v>
      </c>
      <c r="J2624" s="1392">
        <f t="shared" si="252"/>
        <v>262.19999999999112</v>
      </c>
      <c r="K2624" s="1391">
        <f>(J2624*h01_MdeMgmt!$F$8)+1+$Q$126</f>
        <v>16.294999999999483</v>
      </c>
      <c r="L2624" s="1395">
        <f t="shared" si="247"/>
        <v>162.94999999999482</v>
      </c>
      <c r="M2624" s="1395">
        <f t="shared" si="248"/>
        <v>162</v>
      </c>
      <c r="N2624" s="1395">
        <f t="shared" si="249"/>
        <v>16.2</v>
      </c>
      <c r="O2624" t="str">
        <f t="shared" si="250"/>
        <v/>
      </c>
    </row>
    <row r="2625" spans="9:15" x14ac:dyDescent="0.55000000000000004">
      <c r="I2625" s="1394">
        <f t="shared" si="251"/>
        <v>0</v>
      </c>
      <c r="J2625" s="1392">
        <f t="shared" si="252"/>
        <v>262.29999999999114</v>
      </c>
      <c r="K2625" s="1391">
        <f>(J2625*h01_MdeMgmt!$F$8)+1+$Q$126</f>
        <v>16.300833333332818</v>
      </c>
      <c r="L2625" s="1395">
        <f t="shared" si="247"/>
        <v>163.00833333332818</v>
      </c>
      <c r="M2625" s="1395">
        <f t="shared" si="248"/>
        <v>163</v>
      </c>
      <c r="N2625" s="1395">
        <f t="shared" si="249"/>
        <v>16.3</v>
      </c>
      <c r="O2625" t="str">
        <f t="shared" si="250"/>
        <v/>
      </c>
    </row>
    <row r="2626" spans="9:15" x14ac:dyDescent="0.55000000000000004">
      <c r="I2626" s="1394">
        <f t="shared" si="251"/>
        <v>0</v>
      </c>
      <c r="J2626" s="1392">
        <f t="shared" si="252"/>
        <v>262.39999999999117</v>
      </c>
      <c r="K2626" s="1391">
        <f>(J2626*h01_MdeMgmt!$F$8)+1+$Q$126</f>
        <v>16.306666666666153</v>
      </c>
      <c r="L2626" s="1395">
        <f t="shared" si="247"/>
        <v>163.06666666666155</v>
      </c>
      <c r="M2626" s="1395">
        <f t="shared" si="248"/>
        <v>163</v>
      </c>
      <c r="N2626" s="1395">
        <f t="shared" si="249"/>
        <v>16.3</v>
      </c>
      <c r="O2626" t="str">
        <f t="shared" si="250"/>
        <v/>
      </c>
    </row>
    <row r="2627" spans="9:15" x14ac:dyDescent="0.55000000000000004">
      <c r="I2627" s="1394">
        <f t="shared" si="251"/>
        <v>0</v>
      </c>
      <c r="J2627" s="1392">
        <f t="shared" si="252"/>
        <v>262.49999999999119</v>
      </c>
      <c r="K2627" s="1391">
        <f>(J2627*h01_MdeMgmt!$F$8)+1+$Q$126</f>
        <v>16.312499999999488</v>
      </c>
      <c r="L2627" s="1395">
        <f t="shared" ref="L2627:L2690" si="253">K2627*10</f>
        <v>163.12499999999488</v>
      </c>
      <c r="M2627" s="1395">
        <f t="shared" ref="M2627:M2690" si="254">INT(L2627)</f>
        <v>163</v>
      </c>
      <c r="N2627" s="1395">
        <f t="shared" ref="N2627:N2690" si="255">M2627/10</f>
        <v>16.3</v>
      </c>
      <c r="O2627" t="str">
        <f t="shared" ref="O2627:O2690" si="256">IF(INT(N2627)=N2627,N2627,"")</f>
        <v/>
      </c>
    </row>
    <row r="2628" spans="9:15" x14ac:dyDescent="0.55000000000000004">
      <c r="I2628" s="1394">
        <f t="shared" ref="I2628:I2691" si="257">INT(H2628)</f>
        <v>0</v>
      </c>
      <c r="J2628" s="1392">
        <f t="shared" si="252"/>
        <v>262.59999999999121</v>
      </c>
      <c r="K2628" s="1391">
        <f>(J2628*h01_MdeMgmt!$F$8)+1+$Q$126</f>
        <v>16.318333333332824</v>
      </c>
      <c r="L2628" s="1395">
        <f t="shared" si="253"/>
        <v>163.18333333332822</v>
      </c>
      <c r="M2628" s="1395">
        <f t="shared" si="254"/>
        <v>163</v>
      </c>
      <c r="N2628" s="1395">
        <f t="shared" si="255"/>
        <v>16.3</v>
      </c>
      <c r="O2628" t="str">
        <f t="shared" si="256"/>
        <v/>
      </c>
    </row>
    <row r="2629" spans="9:15" x14ac:dyDescent="0.55000000000000004">
      <c r="I2629" s="1394">
        <f t="shared" si="257"/>
        <v>0</v>
      </c>
      <c r="J2629" s="1392">
        <f t="shared" si="252"/>
        <v>262.69999999999123</v>
      </c>
      <c r="K2629" s="1391">
        <f>(J2629*h01_MdeMgmt!$F$8)+1+$Q$126</f>
        <v>16.324166666666155</v>
      </c>
      <c r="L2629" s="1395">
        <f t="shared" si="253"/>
        <v>163.24166666666156</v>
      </c>
      <c r="M2629" s="1395">
        <f t="shared" si="254"/>
        <v>163</v>
      </c>
      <c r="N2629" s="1395">
        <f t="shared" si="255"/>
        <v>16.3</v>
      </c>
      <c r="O2629" t="str">
        <f t="shared" si="256"/>
        <v/>
      </c>
    </row>
    <row r="2630" spans="9:15" x14ac:dyDescent="0.55000000000000004">
      <c r="I2630" s="1394">
        <f t="shared" si="257"/>
        <v>0</v>
      </c>
      <c r="J2630" s="1392">
        <f t="shared" si="252"/>
        <v>262.79999999999126</v>
      </c>
      <c r="K2630" s="1391">
        <f>(J2630*h01_MdeMgmt!$F$8)+1+$Q$126</f>
        <v>16.32999999999949</v>
      </c>
      <c r="L2630" s="1395">
        <f t="shared" si="253"/>
        <v>163.2999999999949</v>
      </c>
      <c r="M2630" s="1395">
        <f t="shared" si="254"/>
        <v>163</v>
      </c>
      <c r="N2630" s="1395">
        <f t="shared" si="255"/>
        <v>16.3</v>
      </c>
      <c r="O2630" t="str">
        <f t="shared" si="256"/>
        <v/>
      </c>
    </row>
    <row r="2631" spans="9:15" x14ac:dyDescent="0.55000000000000004">
      <c r="I2631" s="1394">
        <f t="shared" si="257"/>
        <v>0</v>
      </c>
      <c r="J2631" s="1392">
        <f t="shared" si="252"/>
        <v>262.89999999999128</v>
      </c>
      <c r="K2631" s="1391">
        <f>(J2631*h01_MdeMgmt!$F$8)+1+$Q$126</f>
        <v>16.335833333332825</v>
      </c>
      <c r="L2631" s="1395">
        <f t="shared" si="253"/>
        <v>163.35833333332826</v>
      </c>
      <c r="M2631" s="1395">
        <f t="shared" si="254"/>
        <v>163</v>
      </c>
      <c r="N2631" s="1395">
        <f t="shared" si="255"/>
        <v>16.3</v>
      </c>
      <c r="O2631" t="str">
        <f t="shared" si="256"/>
        <v/>
      </c>
    </row>
    <row r="2632" spans="9:15" x14ac:dyDescent="0.55000000000000004">
      <c r="I2632" s="1394">
        <f t="shared" si="257"/>
        <v>0</v>
      </c>
      <c r="J2632" s="1392">
        <f t="shared" si="252"/>
        <v>262.9999999999913</v>
      </c>
      <c r="K2632" s="1391">
        <f>(J2632*h01_MdeMgmt!$F$8)+1+$Q$126</f>
        <v>16.341666666666157</v>
      </c>
      <c r="L2632" s="1395">
        <f t="shared" si="253"/>
        <v>163.41666666666157</v>
      </c>
      <c r="M2632" s="1395">
        <f t="shared" si="254"/>
        <v>163</v>
      </c>
      <c r="N2632" s="1395">
        <f t="shared" si="255"/>
        <v>16.3</v>
      </c>
      <c r="O2632" t="str">
        <f t="shared" si="256"/>
        <v/>
      </c>
    </row>
    <row r="2633" spans="9:15" x14ac:dyDescent="0.55000000000000004">
      <c r="I2633" s="1394">
        <f t="shared" si="257"/>
        <v>0</v>
      </c>
      <c r="J2633" s="1392">
        <f t="shared" si="252"/>
        <v>263.09999999999133</v>
      </c>
      <c r="K2633" s="1391">
        <f>(J2633*h01_MdeMgmt!$F$8)+1+$Q$126</f>
        <v>16.347499999999492</v>
      </c>
      <c r="L2633" s="1395">
        <f t="shared" si="253"/>
        <v>163.47499999999491</v>
      </c>
      <c r="M2633" s="1395">
        <f t="shared" si="254"/>
        <v>163</v>
      </c>
      <c r="N2633" s="1395">
        <f t="shared" si="255"/>
        <v>16.3</v>
      </c>
      <c r="O2633" t="str">
        <f t="shared" si="256"/>
        <v/>
      </c>
    </row>
    <row r="2634" spans="9:15" x14ac:dyDescent="0.55000000000000004">
      <c r="I2634" s="1394">
        <f t="shared" si="257"/>
        <v>0</v>
      </c>
      <c r="J2634" s="1392">
        <f t="shared" si="252"/>
        <v>263.19999999999135</v>
      </c>
      <c r="K2634" s="1391">
        <f>(J2634*h01_MdeMgmt!$F$8)+1+$Q$126</f>
        <v>16.353333333332827</v>
      </c>
      <c r="L2634" s="1395">
        <f t="shared" si="253"/>
        <v>163.53333333332827</v>
      </c>
      <c r="M2634" s="1395">
        <f t="shared" si="254"/>
        <v>163</v>
      </c>
      <c r="N2634" s="1395">
        <f t="shared" si="255"/>
        <v>16.3</v>
      </c>
      <c r="O2634" t="str">
        <f t="shared" si="256"/>
        <v/>
      </c>
    </row>
    <row r="2635" spans="9:15" x14ac:dyDescent="0.55000000000000004">
      <c r="I2635" s="1394">
        <f t="shared" si="257"/>
        <v>0</v>
      </c>
      <c r="J2635" s="1392">
        <f t="shared" si="252"/>
        <v>263.29999999999137</v>
      </c>
      <c r="K2635" s="1391">
        <f>(J2635*h01_MdeMgmt!$F$8)+1+$Q$126</f>
        <v>16.359166666666162</v>
      </c>
      <c r="L2635" s="1395">
        <f t="shared" si="253"/>
        <v>163.59166666666164</v>
      </c>
      <c r="M2635" s="1395">
        <f t="shared" si="254"/>
        <v>163</v>
      </c>
      <c r="N2635" s="1395">
        <f t="shared" si="255"/>
        <v>16.3</v>
      </c>
      <c r="O2635" t="str">
        <f t="shared" si="256"/>
        <v/>
      </c>
    </row>
    <row r="2636" spans="9:15" x14ac:dyDescent="0.55000000000000004">
      <c r="I2636" s="1394">
        <f t="shared" si="257"/>
        <v>0</v>
      </c>
      <c r="J2636" s="1392">
        <f t="shared" si="252"/>
        <v>263.39999999999139</v>
      </c>
      <c r="K2636" s="1391">
        <f>(J2636*h01_MdeMgmt!$F$8)+1+$Q$126</f>
        <v>16.364999999999498</v>
      </c>
      <c r="L2636" s="1395">
        <f t="shared" si="253"/>
        <v>163.64999999999498</v>
      </c>
      <c r="M2636" s="1395">
        <f t="shared" si="254"/>
        <v>163</v>
      </c>
      <c r="N2636" s="1395">
        <f t="shared" si="255"/>
        <v>16.3</v>
      </c>
      <c r="O2636" t="str">
        <f t="shared" si="256"/>
        <v/>
      </c>
    </row>
    <row r="2637" spans="9:15" x14ac:dyDescent="0.55000000000000004">
      <c r="I2637" s="1394">
        <f t="shared" si="257"/>
        <v>0</v>
      </c>
      <c r="J2637" s="1392">
        <f t="shared" si="252"/>
        <v>263.49999999999142</v>
      </c>
      <c r="K2637" s="1391">
        <f>(J2637*h01_MdeMgmt!$F$8)+1+$Q$126</f>
        <v>16.370833333332833</v>
      </c>
      <c r="L2637" s="1395">
        <f t="shared" si="253"/>
        <v>163.70833333332831</v>
      </c>
      <c r="M2637" s="1395">
        <f t="shared" si="254"/>
        <v>163</v>
      </c>
      <c r="N2637" s="1395">
        <f t="shared" si="255"/>
        <v>16.3</v>
      </c>
      <c r="O2637" t="str">
        <f t="shared" si="256"/>
        <v/>
      </c>
    </row>
    <row r="2638" spans="9:15" x14ac:dyDescent="0.55000000000000004">
      <c r="I2638" s="1394">
        <f t="shared" si="257"/>
        <v>0</v>
      </c>
      <c r="J2638" s="1392">
        <f t="shared" si="252"/>
        <v>263.59999999999144</v>
      </c>
      <c r="K2638" s="1391">
        <f>(J2638*h01_MdeMgmt!$F$8)+1+$Q$126</f>
        <v>16.376666666666168</v>
      </c>
      <c r="L2638" s="1395">
        <f t="shared" si="253"/>
        <v>163.76666666666168</v>
      </c>
      <c r="M2638" s="1395">
        <f t="shared" si="254"/>
        <v>163</v>
      </c>
      <c r="N2638" s="1395">
        <f t="shared" si="255"/>
        <v>16.3</v>
      </c>
      <c r="O2638" t="str">
        <f t="shared" si="256"/>
        <v/>
      </c>
    </row>
    <row r="2639" spans="9:15" x14ac:dyDescent="0.55000000000000004">
      <c r="I2639" s="1394">
        <f t="shared" si="257"/>
        <v>0</v>
      </c>
      <c r="J2639" s="1392">
        <f t="shared" si="252"/>
        <v>263.69999999999146</v>
      </c>
      <c r="K2639" s="1391">
        <f>(J2639*h01_MdeMgmt!$F$8)+1+$Q$126</f>
        <v>16.382499999999503</v>
      </c>
      <c r="L2639" s="1395">
        <f t="shared" si="253"/>
        <v>163.82499999999504</v>
      </c>
      <c r="M2639" s="1395">
        <f t="shared" si="254"/>
        <v>163</v>
      </c>
      <c r="N2639" s="1395">
        <f t="shared" si="255"/>
        <v>16.3</v>
      </c>
      <c r="O2639" t="str">
        <f t="shared" si="256"/>
        <v/>
      </c>
    </row>
    <row r="2640" spans="9:15" x14ac:dyDescent="0.55000000000000004">
      <c r="I2640" s="1394">
        <f t="shared" si="257"/>
        <v>0</v>
      </c>
      <c r="J2640" s="1392">
        <f t="shared" si="252"/>
        <v>263.79999999999148</v>
      </c>
      <c r="K2640" s="1391">
        <f>(J2640*h01_MdeMgmt!$F$8)+1+$Q$126</f>
        <v>16.388333333332838</v>
      </c>
      <c r="L2640" s="1395">
        <f t="shared" si="253"/>
        <v>163.88333333332838</v>
      </c>
      <c r="M2640" s="1395">
        <f t="shared" si="254"/>
        <v>163</v>
      </c>
      <c r="N2640" s="1395">
        <f t="shared" si="255"/>
        <v>16.3</v>
      </c>
      <c r="O2640" t="str">
        <f t="shared" si="256"/>
        <v/>
      </c>
    </row>
    <row r="2641" spans="9:15" x14ac:dyDescent="0.55000000000000004">
      <c r="I2641" s="1394">
        <f t="shared" si="257"/>
        <v>0</v>
      </c>
      <c r="J2641" s="1392">
        <f t="shared" si="252"/>
        <v>263.89999999999151</v>
      </c>
      <c r="K2641" s="1391">
        <f>(J2641*h01_MdeMgmt!$F$8)+1+$Q$126</f>
        <v>16.394166666666173</v>
      </c>
      <c r="L2641" s="1395">
        <f t="shared" si="253"/>
        <v>163.94166666666172</v>
      </c>
      <c r="M2641" s="1395">
        <f t="shared" si="254"/>
        <v>163</v>
      </c>
      <c r="N2641" s="1395">
        <f t="shared" si="255"/>
        <v>16.3</v>
      </c>
      <c r="O2641" t="str">
        <f t="shared" si="256"/>
        <v/>
      </c>
    </row>
    <row r="2642" spans="9:15" x14ac:dyDescent="0.55000000000000004">
      <c r="I2642" s="1394">
        <f t="shared" si="257"/>
        <v>0</v>
      </c>
      <c r="J2642" s="1392">
        <f t="shared" si="252"/>
        <v>263.99999999999153</v>
      </c>
      <c r="K2642" s="1391">
        <f>(J2642*h01_MdeMgmt!$F$8)+1+$Q$126</f>
        <v>16.399999999999508</v>
      </c>
      <c r="L2642" s="1395">
        <f t="shared" si="253"/>
        <v>163.99999999999508</v>
      </c>
      <c r="M2642" s="1395">
        <f t="shared" si="254"/>
        <v>163</v>
      </c>
      <c r="N2642" s="1395">
        <f t="shared" si="255"/>
        <v>16.3</v>
      </c>
      <c r="O2642" t="str">
        <f t="shared" si="256"/>
        <v/>
      </c>
    </row>
    <row r="2643" spans="9:15" x14ac:dyDescent="0.55000000000000004">
      <c r="I2643" s="1394">
        <f t="shared" si="257"/>
        <v>0</v>
      </c>
      <c r="J2643" s="1392">
        <f t="shared" si="252"/>
        <v>264.09999999999155</v>
      </c>
      <c r="K2643" s="1391">
        <f>(J2643*h01_MdeMgmt!$F$8)+1+$Q$126</f>
        <v>16.405833333332843</v>
      </c>
      <c r="L2643" s="1395">
        <f t="shared" si="253"/>
        <v>164.05833333332845</v>
      </c>
      <c r="M2643" s="1395">
        <f t="shared" si="254"/>
        <v>164</v>
      </c>
      <c r="N2643" s="1395">
        <f t="shared" si="255"/>
        <v>16.399999999999999</v>
      </c>
      <c r="O2643" t="str">
        <f t="shared" si="256"/>
        <v/>
      </c>
    </row>
    <row r="2644" spans="9:15" x14ac:dyDescent="0.55000000000000004">
      <c r="I2644" s="1394">
        <f t="shared" si="257"/>
        <v>0</v>
      </c>
      <c r="J2644" s="1392">
        <f t="shared" si="252"/>
        <v>264.19999999999158</v>
      </c>
      <c r="K2644" s="1391">
        <f>(J2644*h01_MdeMgmt!$F$8)+1+$Q$126</f>
        <v>16.411666666666175</v>
      </c>
      <c r="L2644" s="1395">
        <f t="shared" si="253"/>
        <v>164.11666666666176</v>
      </c>
      <c r="M2644" s="1395">
        <f t="shared" si="254"/>
        <v>164</v>
      </c>
      <c r="N2644" s="1395">
        <f t="shared" si="255"/>
        <v>16.399999999999999</v>
      </c>
      <c r="O2644" t="str">
        <f t="shared" si="256"/>
        <v/>
      </c>
    </row>
    <row r="2645" spans="9:15" x14ac:dyDescent="0.55000000000000004">
      <c r="I2645" s="1394">
        <f t="shared" si="257"/>
        <v>0</v>
      </c>
      <c r="J2645" s="1392">
        <f t="shared" si="252"/>
        <v>264.2999999999916</v>
      </c>
      <c r="K2645" s="1391">
        <f>(J2645*h01_MdeMgmt!$F$8)+1+$Q$126</f>
        <v>16.41749999999951</v>
      </c>
      <c r="L2645" s="1395">
        <f t="shared" si="253"/>
        <v>164.17499999999509</v>
      </c>
      <c r="M2645" s="1395">
        <f t="shared" si="254"/>
        <v>164</v>
      </c>
      <c r="N2645" s="1395">
        <f t="shared" si="255"/>
        <v>16.399999999999999</v>
      </c>
      <c r="O2645" t="str">
        <f t="shared" si="256"/>
        <v/>
      </c>
    </row>
    <row r="2646" spans="9:15" x14ac:dyDescent="0.55000000000000004">
      <c r="I2646" s="1394">
        <f t="shared" si="257"/>
        <v>0</v>
      </c>
      <c r="J2646" s="1392">
        <f t="shared" si="252"/>
        <v>264.39999999999162</v>
      </c>
      <c r="K2646" s="1391">
        <f>(J2646*h01_MdeMgmt!$F$8)+1+$Q$126</f>
        <v>16.423333333332845</v>
      </c>
      <c r="L2646" s="1395">
        <f t="shared" si="253"/>
        <v>164.23333333332846</v>
      </c>
      <c r="M2646" s="1395">
        <f t="shared" si="254"/>
        <v>164</v>
      </c>
      <c r="N2646" s="1395">
        <f t="shared" si="255"/>
        <v>16.399999999999999</v>
      </c>
      <c r="O2646" t="str">
        <f t="shared" si="256"/>
        <v/>
      </c>
    </row>
    <row r="2647" spans="9:15" x14ac:dyDescent="0.55000000000000004">
      <c r="I2647" s="1394">
        <f t="shared" si="257"/>
        <v>0</v>
      </c>
      <c r="J2647" s="1392">
        <f t="shared" si="252"/>
        <v>264.49999999999164</v>
      </c>
      <c r="K2647" s="1391">
        <f>(J2647*h01_MdeMgmt!$F$8)+1+$Q$126</f>
        <v>16.429166666666177</v>
      </c>
      <c r="L2647" s="1395">
        <f t="shared" si="253"/>
        <v>164.29166666666177</v>
      </c>
      <c r="M2647" s="1395">
        <f t="shared" si="254"/>
        <v>164</v>
      </c>
      <c r="N2647" s="1395">
        <f t="shared" si="255"/>
        <v>16.399999999999999</v>
      </c>
      <c r="O2647" t="str">
        <f t="shared" si="256"/>
        <v/>
      </c>
    </row>
    <row r="2648" spans="9:15" x14ac:dyDescent="0.55000000000000004">
      <c r="I2648" s="1394">
        <f t="shared" si="257"/>
        <v>0</v>
      </c>
      <c r="J2648" s="1392">
        <f t="shared" si="252"/>
        <v>264.59999999999167</v>
      </c>
      <c r="K2648" s="1391">
        <f>(J2648*h01_MdeMgmt!$F$8)+1+$Q$126</f>
        <v>16.434999999999512</v>
      </c>
      <c r="L2648" s="1395">
        <f t="shared" si="253"/>
        <v>164.34999999999513</v>
      </c>
      <c r="M2648" s="1395">
        <f t="shared" si="254"/>
        <v>164</v>
      </c>
      <c r="N2648" s="1395">
        <f t="shared" si="255"/>
        <v>16.399999999999999</v>
      </c>
      <c r="O2648" t="str">
        <f t="shared" si="256"/>
        <v/>
      </c>
    </row>
    <row r="2649" spans="9:15" x14ac:dyDescent="0.55000000000000004">
      <c r="I2649" s="1394">
        <f t="shared" si="257"/>
        <v>0</v>
      </c>
      <c r="J2649" s="1392">
        <f t="shared" si="252"/>
        <v>264.69999999999169</v>
      </c>
      <c r="K2649" s="1391">
        <f>(J2649*h01_MdeMgmt!$F$8)+1+$Q$126</f>
        <v>16.440833333332847</v>
      </c>
      <c r="L2649" s="1395">
        <f t="shared" si="253"/>
        <v>164.40833333332847</v>
      </c>
      <c r="M2649" s="1395">
        <f t="shared" si="254"/>
        <v>164</v>
      </c>
      <c r="N2649" s="1395">
        <f t="shared" si="255"/>
        <v>16.399999999999999</v>
      </c>
      <c r="O2649" t="str">
        <f t="shared" si="256"/>
        <v/>
      </c>
    </row>
    <row r="2650" spans="9:15" x14ac:dyDescent="0.55000000000000004">
      <c r="I2650" s="1394">
        <f t="shared" si="257"/>
        <v>0</v>
      </c>
      <c r="J2650" s="1392">
        <f t="shared" si="252"/>
        <v>264.79999999999171</v>
      </c>
      <c r="K2650" s="1391">
        <f>(J2650*h01_MdeMgmt!$F$8)+1+$Q$126</f>
        <v>16.446666666666182</v>
      </c>
      <c r="L2650" s="1395">
        <f t="shared" si="253"/>
        <v>164.46666666666181</v>
      </c>
      <c r="M2650" s="1395">
        <f t="shared" si="254"/>
        <v>164</v>
      </c>
      <c r="N2650" s="1395">
        <f t="shared" si="255"/>
        <v>16.399999999999999</v>
      </c>
      <c r="O2650" t="str">
        <f t="shared" si="256"/>
        <v/>
      </c>
    </row>
    <row r="2651" spans="9:15" x14ac:dyDescent="0.55000000000000004">
      <c r="I2651" s="1394">
        <f t="shared" si="257"/>
        <v>0</v>
      </c>
      <c r="J2651" s="1392">
        <f t="shared" si="252"/>
        <v>264.89999999999173</v>
      </c>
      <c r="K2651" s="1391">
        <f>(J2651*h01_MdeMgmt!$F$8)+1+$Q$126</f>
        <v>16.452499999999517</v>
      </c>
      <c r="L2651" s="1395">
        <f t="shared" si="253"/>
        <v>164.52499999999517</v>
      </c>
      <c r="M2651" s="1395">
        <f t="shared" si="254"/>
        <v>164</v>
      </c>
      <c r="N2651" s="1395">
        <f t="shared" si="255"/>
        <v>16.399999999999999</v>
      </c>
      <c r="O2651" t="str">
        <f t="shared" si="256"/>
        <v/>
      </c>
    </row>
    <row r="2652" spans="9:15" x14ac:dyDescent="0.55000000000000004">
      <c r="I2652" s="1394">
        <f t="shared" si="257"/>
        <v>0</v>
      </c>
      <c r="J2652" s="1392">
        <f t="shared" si="252"/>
        <v>264.99999999999176</v>
      </c>
      <c r="K2652" s="1391">
        <f>(J2652*h01_MdeMgmt!$F$8)+1+$Q$126</f>
        <v>16.458333333332853</v>
      </c>
      <c r="L2652" s="1395">
        <f t="shared" si="253"/>
        <v>164.58333333332854</v>
      </c>
      <c r="M2652" s="1395">
        <f t="shared" si="254"/>
        <v>164</v>
      </c>
      <c r="N2652" s="1395">
        <f t="shared" si="255"/>
        <v>16.399999999999999</v>
      </c>
      <c r="O2652" t="str">
        <f t="shared" si="256"/>
        <v/>
      </c>
    </row>
    <row r="2653" spans="9:15" x14ac:dyDescent="0.55000000000000004">
      <c r="I2653" s="1394">
        <f t="shared" si="257"/>
        <v>0</v>
      </c>
      <c r="J2653" s="1392">
        <f t="shared" si="252"/>
        <v>265.09999999999178</v>
      </c>
      <c r="K2653" s="1391">
        <f>(J2653*h01_MdeMgmt!$F$8)+1+$Q$126</f>
        <v>16.464166666666188</v>
      </c>
      <c r="L2653" s="1395">
        <f t="shared" si="253"/>
        <v>164.64166666666188</v>
      </c>
      <c r="M2653" s="1395">
        <f t="shared" si="254"/>
        <v>164</v>
      </c>
      <c r="N2653" s="1395">
        <f t="shared" si="255"/>
        <v>16.399999999999999</v>
      </c>
      <c r="O2653" t="str">
        <f t="shared" si="256"/>
        <v/>
      </c>
    </row>
    <row r="2654" spans="9:15" x14ac:dyDescent="0.55000000000000004">
      <c r="I2654" s="1394">
        <f t="shared" si="257"/>
        <v>0</v>
      </c>
      <c r="J2654" s="1392">
        <f t="shared" si="252"/>
        <v>265.1999999999918</v>
      </c>
      <c r="K2654" s="1391">
        <f>(J2654*h01_MdeMgmt!$F$8)+1+$Q$126</f>
        <v>16.469999999999523</v>
      </c>
      <c r="L2654" s="1395">
        <f t="shared" si="253"/>
        <v>164.69999999999521</v>
      </c>
      <c r="M2654" s="1395">
        <f t="shared" si="254"/>
        <v>164</v>
      </c>
      <c r="N2654" s="1395">
        <f t="shared" si="255"/>
        <v>16.399999999999999</v>
      </c>
      <c r="O2654" t="str">
        <f t="shared" si="256"/>
        <v/>
      </c>
    </row>
    <row r="2655" spans="9:15" x14ac:dyDescent="0.55000000000000004">
      <c r="I2655" s="1394">
        <f t="shared" si="257"/>
        <v>0</v>
      </c>
      <c r="J2655" s="1392">
        <f t="shared" si="252"/>
        <v>265.29999999999183</v>
      </c>
      <c r="K2655" s="1391">
        <f>(J2655*h01_MdeMgmt!$F$8)+1+$Q$126</f>
        <v>16.475833333332858</v>
      </c>
      <c r="L2655" s="1395">
        <f t="shared" si="253"/>
        <v>164.75833333332858</v>
      </c>
      <c r="M2655" s="1395">
        <f t="shared" si="254"/>
        <v>164</v>
      </c>
      <c r="N2655" s="1395">
        <f t="shared" si="255"/>
        <v>16.399999999999999</v>
      </c>
      <c r="O2655" t="str">
        <f t="shared" si="256"/>
        <v/>
      </c>
    </row>
    <row r="2656" spans="9:15" x14ac:dyDescent="0.55000000000000004">
      <c r="I2656" s="1394">
        <f t="shared" si="257"/>
        <v>0</v>
      </c>
      <c r="J2656" s="1392">
        <f t="shared" si="252"/>
        <v>265.39999999999185</v>
      </c>
      <c r="K2656" s="1391">
        <f>(J2656*h01_MdeMgmt!$F$8)+1+$Q$126</f>
        <v>16.481666666666193</v>
      </c>
      <c r="L2656" s="1395">
        <f t="shared" si="253"/>
        <v>164.81666666666194</v>
      </c>
      <c r="M2656" s="1395">
        <f t="shared" si="254"/>
        <v>164</v>
      </c>
      <c r="N2656" s="1395">
        <f t="shared" si="255"/>
        <v>16.399999999999999</v>
      </c>
      <c r="O2656" t="str">
        <f t="shared" si="256"/>
        <v/>
      </c>
    </row>
    <row r="2657" spans="9:15" x14ac:dyDescent="0.55000000000000004">
      <c r="I2657" s="1394">
        <f t="shared" si="257"/>
        <v>0</v>
      </c>
      <c r="J2657" s="1392">
        <f t="shared" si="252"/>
        <v>265.49999999999187</v>
      </c>
      <c r="K2657" s="1391">
        <f>(J2657*h01_MdeMgmt!$F$8)+1+$Q$126</f>
        <v>16.487499999999528</v>
      </c>
      <c r="L2657" s="1395">
        <f t="shared" si="253"/>
        <v>164.87499999999528</v>
      </c>
      <c r="M2657" s="1395">
        <f t="shared" si="254"/>
        <v>164</v>
      </c>
      <c r="N2657" s="1395">
        <f t="shared" si="255"/>
        <v>16.399999999999999</v>
      </c>
      <c r="O2657" t="str">
        <f t="shared" si="256"/>
        <v/>
      </c>
    </row>
    <row r="2658" spans="9:15" x14ac:dyDescent="0.55000000000000004">
      <c r="I2658" s="1394">
        <f t="shared" si="257"/>
        <v>0</v>
      </c>
      <c r="J2658" s="1392">
        <f t="shared" si="252"/>
        <v>265.59999999999189</v>
      </c>
      <c r="K2658" s="1391">
        <f>(J2658*h01_MdeMgmt!$F$8)+1+$Q$126</f>
        <v>16.493333333332863</v>
      </c>
      <c r="L2658" s="1395">
        <f t="shared" si="253"/>
        <v>164.93333333332862</v>
      </c>
      <c r="M2658" s="1395">
        <f t="shared" si="254"/>
        <v>164</v>
      </c>
      <c r="N2658" s="1395">
        <f t="shared" si="255"/>
        <v>16.399999999999999</v>
      </c>
      <c r="O2658" t="str">
        <f t="shared" si="256"/>
        <v/>
      </c>
    </row>
    <row r="2659" spans="9:15" x14ac:dyDescent="0.55000000000000004">
      <c r="I2659" s="1394">
        <f t="shared" si="257"/>
        <v>0</v>
      </c>
      <c r="J2659" s="1392">
        <f t="shared" si="252"/>
        <v>265.69999999999192</v>
      </c>
      <c r="K2659" s="1391">
        <f>(J2659*h01_MdeMgmt!$F$8)+1+$Q$126</f>
        <v>16.499166666666195</v>
      </c>
      <c r="L2659" s="1395">
        <f t="shared" si="253"/>
        <v>164.99166666666196</v>
      </c>
      <c r="M2659" s="1395">
        <f t="shared" si="254"/>
        <v>164</v>
      </c>
      <c r="N2659" s="1395">
        <f t="shared" si="255"/>
        <v>16.399999999999999</v>
      </c>
      <c r="O2659" t="str">
        <f t="shared" si="256"/>
        <v/>
      </c>
    </row>
    <row r="2660" spans="9:15" x14ac:dyDescent="0.55000000000000004">
      <c r="I2660" s="1394">
        <f t="shared" si="257"/>
        <v>0</v>
      </c>
      <c r="J2660" s="1392">
        <f t="shared" si="252"/>
        <v>265.79999999999194</v>
      </c>
      <c r="K2660" s="1391">
        <f>(J2660*h01_MdeMgmt!$F$8)+1+$Q$126</f>
        <v>16.50499999999953</v>
      </c>
      <c r="L2660" s="1395">
        <f t="shared" si="253"/>
        <v>165.04999999999529</v>
      </c>
      <c r="M2660" s="1395">
        <f t="shared" si="254"/>
        <v>165</v>
      </c>
      <c r="N2660" s="1395">
        <f t="shared" si="255"/>
        <v>16.5</v>
      </c>
      <c r="O2660" t="str">
        <f t="shared" si="256"/>
        <v/>
      </c>
    </row>
    <row r="2661" spans="9:15" x14ac:dyDescent="0.55000000000000004">
      <c r="I2661" s="1394">
        <f t="shared" si="257"/>
        <v>0</v>
      </c>
      <c r="J2661" s="1392">
        <f t="shared" si="252"/>
        <v>265.89999999999196</v>
      </c>
      <c r="K2661" s="1391">
        <f>(J2661*h01_MdeMgmt!$F$8)+1+$Q$126</f>
        <v>16.510833333332865</v>
      </c>
      <c r="L2661" s="1395">
        <f t="shared" si="253"/>
        <v>165.10833333332866</v>
      </c>
      <c r="M2661" s="1395">
        <f t="shared" si="254"/>
        <v>165</v>
      </c>
      <c r="N2661" s="1395">
        <f t="shared" si="255"/>
        <v>16.5</v>
      </c>
      <c r="O2661" t="str">
        <f t="shared" si="256"/>
        <v/>
      </c>
    </row>
    <row r="2662" spans="9:15" x14ac:dyDescent="0.55000000000000004">
      <c r="I2662" s="1394">
        <f t="shared" si="257"/>
        <v>0</v>
      </c>
      <c r="J2662" s="1392">
        <f t="shared" si="252"/>
        <v>265.99999999999199</v>
      </c>
      <c r="K2662" s="1391">
        <f>(J2662*h01_MdeMgmt!$F$8)+1+$Q$126</f>
        <v>16.516666666666197</v>
      </c>
      <c r="L2662" s="1395">
        <f t="shared" si="253"/>
        <v>165.16666666666197</v>
      </c>
      <c r="M2662" s="1395">
        <f t="shared" si="254"/>
        <v>165</v>
      </c>
      <c r="N2662" s="1395">
        <f t="shared" si="255"/>
        <v>16.5</v>
      </c>
      <c r="O2662" t="str">
        <f t="shared" si="256"/>
        <v/>
      </c>
    </row>
    <row r="2663" spans="9:15" x14ac:dyDescent="0.55000000000000004">
      <c r="I2663" s="1394">
        <f t="shared" si="257"/>
        <v>0</v>
      </c>
      <c r="J2663" s="1392">
        <f t="shared" si="252"/>
        <v>266.09999999999201</v>
      </c>
      <c r="K2663" s="1391">
        <f>(J2663*h01_MdeMgmt!$F$8)+1+$Q$126</f>
        <v>16.522499999999532</v>
      </c>
      <c r="L2663" s="1395">
        <f t="shared" si="253"/>
        <v>165.2249999999953</v>
      </c>
      <c r="M2663" s="1395">
        <f t="shared" si="254"/>
        <v>165</v>
      </c>
      <c r="N2663" s="1395">
        <f t="shared" si="255"/>
        <v>16.5</v>
      </c>
      <c r="O2663" t="str">
        <f t="shared" si="256"/>
        <v/>
      </c>
    </row>
    <row r="2664" spans="9:15" x14ac:dyDescent="0.55000000000000004">
      <c r="I2664" s="1394">
        <f t="shared" si="257"/>
        <v>0</v>
      </c>
      <c r="J2664" s="1392">
        <f t="shared" si="252"/>
        <v>266.19999999999203</v>
      </c>
      <c r="K2664" s="1391">
        <f>(J2664*h01_MdeMgmt!$F$8)+1+$Q$126</f>
        <v>16.528333333332867</v>
      </c>
      <c r="L2664" s="1395">
        <f t="shared" si="253"/>
        <v>165.28333333332867</v>
      </c>
      <c r="M2664" s="1395">
        <f t="shared" si="254"/>
        <v>165</v>
      </c>
      <c r="N2664" s="1395">
        <f t="shared" si="255"/>
        <v>16.5</v>
      </c>
      <c r="O2664" t="str">
        <f t="shared" si="256"/>
        <v/>
      </c>
    </row>
    <row r="2665" spans="9:15" x14ac:dyDescent="0.55000000000000004">
      <c r="I2665" s="1394">
        <f t="shared" si="257"/>
        <v>0</v>
      </c>
      <c r="J2665" s="1392">
        <f t="shared" si="252"/>
        <v>266.29999999999205</v>
      </c>
      <c r="K2665" s="1391">
        <f>(J2665*h01_MdeMgmt!$F$8)+1+$Q$126</f>
        <v>16.534166666666202</v>
      </c>
      <c r="L2665" s="1395">
        <f t="shared" si="253"/>
        <v>165.34166666666204</v>
      </c>
      <c r="M2665" s="1395">
        <f t="shared" si="254"/>
        <v>165</v>
      </c>
      <c r="N2665" s="1395">
        <f t="shared" si="255"/>
        <v>16.5</v>
      </c>
      <c r="O2665" t="str">
        <f t="shared" si="256"/>
        <v/>
      </c>
    </row>
    <row r="2666" spans="9:15" x14ac:dyDescent="0.55000000000000004">
      <c r="I2666" s="1394">
        <f t="shared" si="257"/>
        <v>0</v>
      </c>
      <c r="J2666" s="1392">
        <f t="shared" si="252"/>
        <v>266.39999999999208</v>
      </c>
      <c r="K2666" s="1391">
        <f>(J2666*h01_MdeMgmt!$F$8)+1+$Q$126</f>
        <v>16.539999999999537</v>
      </c>
      <c r="L2666" s="1395">
        <f t="shared" si="253"/>
        <v>165.39999999999537</v>
      </c>
      <c r="M2666" s="1395">
        <f t="shared" si="254"/>
        <v>165</v>
      </c>
      <c r="N2666" s="1395">
        <f t="shared" si="255"/>
        <v>16.5</v>
      </c>
      <c r="O2666" t="str">
        <f t="shared" si="256"/>
        <v/>
      </c>
    </row>
    <row r="2667" spans="9:15" x14ac:dyDescent="0.55000000000000004">
      <c r="I2667" s="1394">
        <f t="shared" si="257"/>
        <v>0</v>
      </c>
      <c r="J2667" s="1392">
        <f t="shared" si="252"/>
        <v>266.4999999999921</v>
      </c>
      <c r="K2667" s="1391">
        <f>(J2667*h01_MdeMgmt!$F$8)+1+$Q$126</f>
        <v>16.545833333332872</v>
      </c>
      <c r="L2667" s="1395">
        <f t="shared" si="253"/>
        <v>165.45833333332871</v>
      </c>
      <c r="M2667" s="1395">
        <f t="shared" si="254"/>
        <v>165</v>
      </c>
      <c r="N2667" s="1395">
        <f t="shared" si="255"/>
        <v>16.5</v>
      </c>
      <c r="O2667" t="str">
        <f t="shared" si="256"/>
        <v/>
      </c>
    </row>
    <row r="2668" spans="9:15" x14ac:dyDescent="0.55000000000000004">
      <c r="I2668" s="1394">
        <f t="shared" si="257"/>
        <v>0</v>
      </c>
      <c r="J2668" s="1392">
        <f t="shared" si="252"/>
        <v>266.59999999999212</v>
      </c>
      <c r="K2668" s="1391">
        <f>(J2668*h01_MdeMgmt!$F$8)+1+$Q$126</f>
        <v>16.551666666666208</v>
      </c>
      <c r="L2668" s="1395">
        <f t="shared" si="253"/>
        <v>165.51666666666208</v>
      </c>
      <c r="M2668" s="1395">
        <f t="shared" si="254"/>
        <v>165</v>
      </c>
      <c r="N2668" s="1395">
        <f t="shared" si="255"/>
        <v>16.5</v>
      </c>
      <c r="O2668" t="str">
        <f t="shared" si="256"/>
        <v/>
      </c>
    </row>
    <row r="2669" spans="9:15" x14ac:dyDescent="0.55000000000000004">
      <c r="I2669" s="1394">
        <f t="shared" si="257"/>
        <v>0</v>
      </c>
      <c r="J2669" s="1392">
        <f t="shared" si="252"/>
        <v>266.69999999999214</v>
      </c>
      <c r="K2669" s="1391">
        <f>(J2669*h01_MdeMgmt!$F$8)+1+$Q$126</f>
        <v>16.557499999999543</v>
      </c>
      <c r="L2669" s="1395">
        <f t="shared" si="253"/>
        <v>165.57499999999544</v>
      </c>
      <c r="M2669" s="1395">
        <f t="shared" si="254"/>
        <v>165</v>
      </c>
      <c r="N2669" s="1395">
        <f t="shared" si="255"/>
        <v>16.5</v>
      </c>
      <c r="O2669" t="str">
        <f t="shared" si="256"/>
        <v/>
      </c>
    </row>
    <row r="2670" spans="9:15" x14ac:dyDescent="0.55000000000000004">
      <c r="I2670" s="1394">
        <f t="shared" si="257"/>
        <v>0</v>
      </c>
      <c r="J2670" s="1392">
        <f t="shared" si="252"/>
        <v>266.79999999999217</v>
      </c>
      <c r="K2670" s="1391">
        <f>(J2670*h01_MdeMgmt!$F$8)+1+$Q$126</f>
        <v>16.563333333332878</v>
      </c>
      <c r="L2670" s="1395">
        <f t="shared" si="253"/>
        <v>165.63333333332878</v>
      </c>
      <c r="M2670" s="1395">
        <f t="shared" si="254"/>
        <v>165</v>
      </c>
      <c r="N2670" s="1395">
        <f t="shared" si="255"/>
        <v>16.5</v>
      </c>
      <c r="O2670" t="str">
        <f t="shared" si="256"/>
        <v/>
      </c>
    </row>
    <row r="2671" spans="9:15" x14ac:dyDescent="0.55000000000000004">
      <c r="I2671" s="1394">
        <f t="shared" si="257"/>
        <v>0</v>
      </c>
      <c r="J2671" s="1392">
        <f t="shared" si="252"/>
        <v>266.89999999999219</v>
      </c>
      <c r="K2671" s="1391">
        <f>(J2671*h01_MdeMgmt!$F$8)+1+$Q$126</f>
        <v>16.569166666666213</v>
      </c>
      <c r="L2671" s="1395">
        <f t="shared" si="253"/>
        <v>165.69166666666212</v>
      </c>
      <c r="M2671" s="1395">
        <f t="shared" si="254"/>
        <v>165</v>
      </c>
      <c r="N2671" s="1395">
        <f t="shared" si="255"/>
        <v>16.5</v>
      </c>
      <c r="O2671" t="str">
        <f t="shared" si="256"/>
        <v/>
      </c>
    </row>
    <row r="2672" spans="9:15" x14ac:dyDescent="0.55000000000000004">
      <c r="I2672" s="1394">
        <f t="shared" si="257"/>
        <v>0</v>
      </c>
      <c r="J2672" s="1392">
        <f t="shared" si="252"/>
        <v>266.99999999999221</v>
      </c>
      <c r="K2672" s="1391">
        <f>(J2672*h01_MdeMgmt!$F$8)+1+$Q$126</f>
        <v>16.574999999999548</v>
      </c>
      <c r="L2672" s="1395">
        <f t="shared" si="253"/>
        <v>165.74999999999548</v>
      </c>
      <c r="M2672" s="1395">
        <f t="shared" si="254"/>
        <v>165</v>
      </c>
      <c r="N2672" s="1395">
        <f t="shared" si="255"/>
        <v>16.5</v>
      </c>
      <c r="O2672" t="str">
        <f t="shared" si="256"/>
        <v/>
      </c>
    </row>
    <row r="2673" spans="9:15" x14ac:dyDescent="0.55000000000000004">
      <c r="I2673" s="1394">
        <f t="shared" si="257"/>
        <v>0</v>
      </c>
      <c r="J2673" s="1392">
        <f t="shared" si="252"/>
        <v>267.09999999999224</v>
      </c>
      <c r="K2673" s="1391">
        <f>(J2673*h01_MdeMgmt!$F$8)+1+$Q$126</f>
        <v>16.580833333332883</v>
      </c>
      <c r="L2673" s="1395">
        <f t="shared" si="253"/>
        <v>165.80833333332885</v>
      </c>
      <c r="M2673" s="1395">
        <f t="shared" si="254"/>
        <v>165</v>
      </c>
      <c r="N2673" s="1395">
        <f t="shared" si="255"/>
        <v>16.5</v>
      </c>
      <c r="O2673" t="str">
        <f t="shared" si="256"/>
        <v/>
      </c>
    </row>
    <row r="2674" spans="9:15" x14ac:dyDescent="0.55000000000000004">
      <c r="I2674" s="1394">
        <f t="shared" si="257"/>
        <v>0</v>
      </c>
      <c r="J2674" s="1392">
        <f t="shared" si="252"/>
        <v>267.19999999999226</v>
      </c>
      <c r="K2674" s="1391">
        <f>(J2674*h01_MdeMgmt!$F$8)+1+$Q$126</f>
        <v>16.586666666666215</v>
      </c>
      <c r="L2674" s="1395">
        <f t="shared" si="253"/>
        <v>165.86666666666216</v>
      </c>
      <c r="M2674" s="1395">
        <f t="shared" si="254"/>
        <v>165</v>
      </c>
      <c r="N2674" s="1395">
        <f t="shared" si="255"/>
        <v>16.5</v>
      </c>
      <c r="O2674" t="str">
        <f t="shared" si="256"/>
        <v/>
      </c>
    </row>
    <row r="2675" spans="9:15" x14ac:dyDescent="0.55000000000000004">
      <c r="I2675" s="1394">
        <f t="shared" si="257"/>
        <v>0</v>
      </c>
      <c r="J2675" s="1392">
        <f t="shared" si="252"/>
        <v>267.29999999999228</v>
      </c>
      <c r="K2675" s="1391">
        <f>(J2675*h01_MdeMgmt!$F$8)+1+$Q$126</f>
        <v>16.59249999999955</v>
      </c>
      <c r="L2675" s="1395">
        <f t="shared" si="253"/>
        <v>165.92499999999549</v>
      </c>
      <c r="M2675" s="1395">
        <f t="shared" si="254"/>
        <v>165</v>
      </c>
      <c r="N2675" s="1395">
        <f t="shared" si="255"/>
        <v>16.5</v>
      </c>
      <c r="O2675" t="str">
        <f t="shared" si="256"/>
        <v/>
      </c>
    </row>
    <row r="2676" spans="9:15" x14ac:dyDescent="0.55000000000000004">
      <c r="I2676" s="1394">
        <f t="shared" si="257"/>
        <v>0</v>
      </c>
      <c r="J2676" s="1392">
        <f t="shared" si="252"/>
        <v>267.3999999999923</v>
      </c>
      <c r="K2676" s="1391">
        <f>(J2676*h01_MdeMgmt!$F$8)+1+$Q$126</f>
        <v>16.598333333332885</v>
      </c>
      <c r="L2676" s="1395">
        <f t="shared" si="253"/>
        <v>165.98333333332886</v>
      </c>
      <c r="M2676" s="1395">
        <f t="shared" si="254"/>
        <v>165</v>
      </c>
      <c r="N2676" s="1395">
        <f t="shared" si="255"/>
        <v>16.5</v>
      </c>
      <c r="O2676" t="str">
        <f t="shared" si="256"/>
        <v/>
      </c>
    </row>
    <row r="2677" spans="9:15" x14ac:dyDescent="0.55000000000000004">
      <c r="I2677" s="1394">
        <f t="shared" si="257"/>
        <v>0</v>
      </c>
      <c r="J2677" s="1392">
        <f t="shared" si="252"/>
        <v>267.49999999999233</v>
      </c>
      <c r="K2677" s="1391">
        <f>(J2677*h01_MdeMgmt!$F$8)+1+$Q$126</f>
        <v>16.604166666666217</v>
      </c>
      <c r="L2677" s="1395">
        <f t="shared" si="253"/>
        <v>166.04166666666217</v>
      </c>
      <c r="M2677" s="1395">
        <f t="shared" si="254"/>
        <v>166</v>
      </c>
      <c r="N2677" s="1395">
        <f t="shared" si="255"/>
        <v>16.600000000000001</v>
      </c>
      <c r="O2677" t="str">
        <f t="shared" si="256"/>
        <v/>
      </c>
    </row>
    <row r="2678" spans="9:15" x14ac:dyDescent="0.55000000000000004">
      <c r="I2678" s="1394">
        <f t="shared" si="257"/>
        <v>0</v>
      </c>
      <c r="J2678" s="1392">
        <f t="shared" ref="J2678:J2741" si="258">J2677+$J$3</f>
        <v>267.59999999999235</v>
      </c>
      <c r="K2678" s="1391">
        <f>(J2678*h01_MdeMgmt!$F$8)+1+$Q$126</f>
        <v>16.609999999999552</v>
      </c>
      <c r="L2678" s="1395">
        <f t="shared" si="253"/>
        <v>166.09999999999553</v>
      </c>
      <c r="M2678" s="1395">
        <f t="shared" si="254"/>
        <v>166</v>
      </c>
      <c r="N2678" s="1395">
        <f t="shared" si="255"/>
        <v>16.600000000000001</v>
      </c>
      <c r="O2678" t="str">
        <f t="shared" si="256"/>
        <v/>
      </c>
    </row>
    <row r="2679" spans="9:15" x14ac:dyDescent="0.55000000000000004">
      <c r="I2679" s="1394">
        <f t="shared" si="257"/>
        <v>0</v>
      </c>
      <c r="J2679" s="1392">
        <f t="shared" si="258"/>
        <v>267.69999999999237</v>
      </c>
      <c r="K2679" s="1391">
        <f>(J2679*h01_MdeMgmt!$F$8)+1+$Q$126</f>
        <v>16.615833333332887</v>
      </c>
      <c r="L2679" s="1395">
        <f t="shared" si="253"/>
        <v>166.15833333332887</v>
      </c>
      <c r="M2679" s="1395">
        <f t="shared" si="254"/>
        <v>166</v>
      </c>
      <c r="N2679" s="1395">
        <f t="shared" si="255"/>
        <v>16.600000000000001</v>
      </c>
      <c r="O2679" t="str">
        <f t="shared" si="256"/>
        <v/>
      </c>
    </row>
    <row r="2680" spans="9:15" x14ac:dyDescent="0.55000000000000004">
      <c r="I2680" s="1394">
        <f t="shared" si="257"/>
        <v>0</v>
      </c>
      <c r="J2680" s="1392">
        <f t="shared" si="258"/>
        <v>267.79999999999239</v>
      </c>
      <c r="K2680" s="1391">
        <f>(J2680*h01_MdeMgmt!$F$8)+1+$Q$126</f>
        <v>16.621666666666222</v>
      </c>
      <c r="L2680" s="1395">
        <f t="shared" si="253"/>
        <v>166.21666666666221</v>
      </c>
      <c r="M2680" s="1395">
        <f t="shared" si="254"/>
        <v>166</v>
      </c>
      <c r="N2680" s="1395">
        <f t="shared" si="255"/>
        <v>16.600000000000001</v>
      </c>
      <c r="O2680" t="str">
        <f t="shared" si="256"/>
        <v/>
      </c>
    </row>
    <row r="2681" spans="9:15" x14ac:dyDescent="0.55000000000000004">
      <c r="I2681" s="1394">
        <f t="shared" si="257"/>
        <v>0</v>
      </c>
      <c r="J2681" s="1392">
        <f t="shared" si="258"/>
        <v>267.89999999999242</v>
      </c>
      <c r="K2681" s="1391">
        <f>(J2681*h01_MdeMgmt!$F$8)+1+$Q$126</f>
        <v>16.627499999999557</v>
      </c>
      <c r="L2681" s="1395">
        <f t="shared" si="253"/>
        <v>166.27499999999557</v>
      </c>
      <c r="M2681" s="1395">
        <f t="shared" si="254"/>
        <v>166</v>
      </c>
      <c r="N2681" s="1395">
        <f t="shared" si="255"/>
        <v>16.600000000000001</v>
      </c>
      <c r="O2681" t="str">
        <f t="shared" si="256"/>
        <v/>
      </c>
    </row>
    <row r="2682" spans="9:15" x14ac:dyDescent="0.55000000000000004">
      <c r="I2682" s="1394">
        <f t="shared" si="257"/>
        <v>0</v>
      </c>
      <c r="J2682" s="1392">
        <f t="shared" si="258"/>
        <v>267.99999999999244</v>
      </c>
      <c r="K2682" s="1391">
        <f>(J2682*h01_MdeMgmt!$F$8)+1+$Q$126</f>
        <v>16.633333333332892</v>
      </c>
      <c r="L2682" s="1395">
        <f t="shared" si="253"/>
        <v>166.33333333332894</v>
      </c>
      <c r="M2682" s="1395">
        <f t="shared" si="254"/>
        <v>166</v>
      </c>
      <c r="N2682" s="1395">
        <f t="shared" si="255"/>
        <v>16.600000000000001</v>
      </c>
      <c r="O2682" t="str">
        <f t="shared" si="256"/>
        <v/>
      </c>
    </row>
    <row r="2683" spans="9:15" x14ac:dyDescent="0.55000000000000004">
      <c r="I2683" s="1394">
        <f t="shared" si="257"/>
        <v>0</v>
      </c>
      <c r="J2683" s="1392">
        <f t="shared" si="258"/>
        <v>268.09999999999246</v>
      </c>
      <c r="K2683" s="1391">
        <f>(J2683*h01_MdeMgmt!$F$8)+1+$Q$126</f>
        <v>16.639166666666227</v>
      </c>
      <c r="L2683" s="1395">
        <f t="shared" si="253"/>
        <v>166.39166666666227</v>
      </c>
      <c r="M2683" s="1395">
        <f t="shared" si="254"/>
        <v>166</v>
      </c>
      <c r="N2683" s="1395">
        <f t="shared" si="255"/>
        <v>16.600000000000001</v>
      </c>
      <c r="O2683" t="str">
        <f t="shared" si="256"/>
        <v/>
      </c>
    </row>
    <row r="2684" spans="9:15" x14ac:dyDescent="0.55000000000000004">
      <c r="I2684" s="1394">
        <f t="shared" si="257"/>
        <v>0</v>
      </c>
      <c r="J2684" s="1392">
        <f t="shared" si="258"/>
        <v>268.19999999999249</v>
      </c>
      <c r="K2684" s="1391">
        <f>(J2684*h01_MdeMgmt!$F$8)+1+$Q$126</f>
        <v>16.644999999999563</v>
      </c>
      <c r="L2684" s="1395">
        <f t="shared" si="253"/>
        <v>166.44999999999561</v>
      </c>
      <c r="M2684" s="1395">
        <f t="shared" si="254"/>
        <v>166</v>
      </c>
      <c r="N2684" s="1395">
        <f t="shared" si="255"/>
        <v>16.600000000000001</v>
      </c>
      <c r="O2684" t="str">
        <f t="shared" si="256"/>
        <v/>
      </c>
    </row>
    <row r="2685" spans="9:15" x14ac:dyDescent="0.55000000000000004">
      <c r="I2685" s="1394">
        <f t="shared" si="257"/>
        <v>0</v>
      </c>
      <c r="J2685" s="1392">
        <f t="shared" si="258"/>
        <v>268.29999999999251</v>
      </c>
      <c r="K2685" s="1391">
        <f>(J2685*h01_MdeMgmt!$F$8)+1+$Q$126</f>
        <v>16.650833333332898</v>
      </c>
      <c r="L2685" s="1395">
        <f t="shared" si="253"/>
        <v>166.50833333332898</v>
      </c>
      <c r="M2685" s="1395">
        <f t="shared" si="254"/>
        <v>166</v>
      </c>
      <c r="N2685" s="1395">
        <f t="shared" si="255"/>
        <v>16.600000000000001</v>
      </c>
      <c r="O2685" t="str">
        <f t="shared" si="256"/>
        <v/>
      </c>
    </row>
    <row r="2686" spans="9:15" x14ac:dyDescent="0.55000000000000004">
      <c r="I2686" s="1394">
        <f t="shared" si="257"/>
        <v>0</v>
      </c>
      <c r="J2686" s="1392">
        <f t="shared" si="258"/>
        <v>268.39999999999253</v>
      </c>
      <c r="K2686" s="1391">
        <f>(J2686*h01_MdeMgmt!$F$8)+1+$Q$126</f>
        <v>16.656666666666233</v>
      </c>
      <c r="L2686" s="1395">
        <f t="shared" si="253"/>
        <v>166.56666666666234</v>
      </c>
      <c r="M2686" s="1395">
        <f t="shared" si="254"/>
        <v>166</v>
      </c>
      <c r="N2686" s="1395">
        <f t="shared" si="255"/>
        <v>16.600000000000001</v>
      </c>
      <c r="O2686" t="str">
        <f t="shared" si="256"/>
        <v/>
      </c>
    </row>
    <row r="2687" spans="9:15" x14ac:dyDescent="0.55000000000000004">
      <c r="I2687" s="1394">
        <f t="shared" si="257"/>
        <v>0</v>
      </c>
      <c r="J2687" s="1392">
        <f t="shared" si="258"/>
        <v>268.49999999999255</v>
      </c>
      <c r="K2687" s="1391">
        <f>(J2687*h01_MdeMgmt!$F$8)+1+$Q$126</f>
        <v>16.662499999999568</v>
      </c>
      <c r="L2687" s="1395">
        <f t="shared" si="253"/>
        <v>166.62499999999568</v>
      </c>
      <c r="M2687" s="1395">
        <f t="shared" si="254"/>
        <v>166</v>
      </c>
      <c r="N2687" s="1395">
        <f t="shared" si="255"/>
        <v>16.600000000000001</v>
      </c>
      <c r="O2687" t="str">
        <f t="shared" si="256"/>
        <v/>
      </c>
    </row>
    <row r="2688" spans="9:15" x14ac:dyDescent="0.55000000000000004">
      <c r="I2688" s="1394">
        <f t="shared" si="257"/>
        <v>0</v>
      </c>
      <c r="J2688" s="1392">
        <f t="shared" si="258"/>
        <v>268.59999999999258</v>
      </c>
      <c r="K2688" s="1391">
        <f>(J2688*h01_MdeMgmt!$F$8)+1+$Q$126</f>
        <v>16.668333333332903</v>
      </c>
      <c r="L2688" s="1395">
        <f t="shared" si="253"/>
        <v>166.68333333332902</v>
      </c>
      <c r="M2688" s="1395">
        <f t="shared" si="254"/>
        <v>166</v>
      </c>
      <c r="N2688" s="1395">
        <f t="shared" si="255"/>
        <v>16.600000000000001</v>
      </c>
      <c r="O2688" t="str">
        <f t="shared" si="256"/>
        <v/>
      </c>
    </row>
    <row r="2689" spans="9:15" x14ac:dyDescent="0.55000000000000004">
      <c r="I2689" s="1394">
        <f t="shared" si="257"/>
        <v>0</v>
      </c>
      <c r="J2689" s="1392">
        <f t="shared" si="258"/>
        <v>268.6999999999926</v>
      </c>
      <c r="K2689" s="1391">
        <f>(J2689*h01_MdeMgmt!$F$8)+1+$Q$126</f>
        <v>16.674166666666235</v>
      </c>
      <c r="L2689" s="1395">
        <f t="shared" si="253"/>
        <v>166.74166666666235</v>
      </c>
      <c r="M2689" s="1395">
        <f t="shared" si="254"/>
        <v>166</v>
      </c>
      <c r="N2689" s="1395">
        <f t="shared" si="255"/>
        <v>16.600000000000001</v>
      </c>
      <c r="O2689" t="str">
        <f t="shared" si="256"/>
        <v/>
      </c>
    </row>
    <row r="2690" spans="9:15" x14ac:dyDescent="0.55000000000000004">
      <c r="I2690" s="1394">
        <f t="shared" si="257"/>
        <v>0</v>
      </c>
      <c r="J2690" s="1392">
        <f t="shared" si="258"/>
        <v>268.79999999999262</v>
      </c>
      <c r="K2690" s="1391">
        <f>(J2690*h01_MdeMgmt!$F$8)+1+$Q$126</f>
        <v>16.67999999999957</v>
      </c>
      <c r="L2690" s="1395">
        <f t="shared" si="253"/>
        <v>166.79999999999569</v>
      </c>
      <c r="M2690" s="1395">
        <f t="shared" si="254"/>
        <v>166</v>
      </c>
      <c r="N2690" s="1395">
        <f t="shared" si="255"/>
        <v>16.600000000000001</v>
      </c>
      <c r="O2690" t="str">
        <f t="shared" si="256"/>
        <v/>
      </c>
    </row>
    <row r="2691" spans="9:15" x14ac:dyDescent="0.55000000000000004">
      <c r="I2691" s="1394">
        <f t="shared" si="257"/>
        <v>0</v>
      </c>
      <c r="J2691" s="1392">
        <f t="shared" si="258"/>
        <v>268.89999999999264</v>
      </c>
      <c r="K2691" s="1391">
        <f>(J2691*h01_MdeMgmt!$F$8)+1+$Q$126</f>
        <v>16.685833333332905</v>
      </c>
      <c r="L2691" s="1395">
        <f t="shared" ref="L2691:L2754" si="259">K2691*10</f>
        <v>166.85833333332906</v>
      </c>
      <c r="M2691" s="1395">
        <f t="shared" ref="M2691:M2754" si="260">INT(L2691)</f>
        <v>166</v>
      </c>
      <c r="N2691" s="1395">
        <f t="shared" ref="N2691:N2754" si="261">M2691/10</f>
        <v>16.600000000000001</v>
      </c>
      <c r="O2691" t="str">
        <f t="shared" ref="O2691:O2754" si="262">IF(INT(N2691)=N2691,N2691,"")</f>
        <v/>
      </c>
    </row>
    <row r="2692" spans="9:15" x14ac:dyDescent="0.55000000000000004">
      <c r="I2692" s="1394">
        <f t="shared" ref="I2692:I2755" si="263">INT(H2692)</f>
        <v>0</v>
      </c>
      <c r="J2692" s="1392">
        <f t="shared" si="258"/>
        <v>268.99999999999267</v>
      </c>
      <c r="K2692" s="1391">
        <f>(J2692*h01_MdeMgmt!$F$8)+1+$Q$126</f>
        <v>16.691666666666237</v>
      </c>
      <c r="L2692" s="1395">
        <f t="shared" si="259"/>
        <v>166.91666666666237</v>
      </c>
      <c r="M2692" s="1395">
        <f t="shared" si="260"/>
        <v>166</v>
      </c>
      <c r="N2692" s="1395">
        <f t="shared" si="261"/>
        <v>16.600000000000001</v>
      </c>
      <c r="O2692" t="str">
        <f t="shared" si="262"/>
        <v/>
      </c>
    </row>
    <row r="2693" spans="9:15" x14ac:dyDescent="0.55000000000000004">
      <c r="I2693" s="1394">
        <f t="shared" si="263"/>
        <v>0</v>
      </c>
      <c r="J2693" s="1392">
        <f t="shared" si="258"/>
        <v>269.09999999999269</v>
      </c>
      <c r="K2693" s="1391">
        <f>(J2693*h01_MdeMgmt!$F$8)+1+$Q$126</f>
        <v>16.697499999999572</v>
      </c>
      <c r="L2693" s="1395">
        <f t="shared" si="259"/>
        <v>166.9749999999957</v>
      </c>
      <c r="M2693" s="1395">
        <f t="shared" si="260"/>
        <v>166</v>
      </c>
      <c r="N2693" s="1395">
        <f t="shared" si="261"/>
        <v>16.600000000000001</v>
      </c>
      <c r="O2693" t="str">
        <f t="shared" si="262"/>
        <v/>
      </c>
    </row>
    <row r="2694" spans="9:15" x14ac:dyDescent="0.55000000000000004">
      <c r="I2694" s="1394">
        <f t="shared" si="263"/>
        <v>0</v>
      </c>
      <c r="J2694" s="1392">
        <f t="shared" si="258"/>
        <v>269.19999999999271</v>
      </c>
      <c r="K2694" s="1391">
        <f>(J2694*h01_MdeMgmt!$F$8)+1+$Q$126</f>
        <v>16.703333333332907</v>
      </c>
      <c r="L2694" s="1395">
        <f t="shared" si="259"/>
        <v>167.03333333332907</v>
      </c>
      <c r="M2694" s="1395">
        <f t="shared" si="260"/>
        <v>167</v>
      </c>
      <c r="N2694" s="1395">
        <f t="shared" si="261"/>
        <v>16.7</v>
      </c>
      <c r="O2694" t="str">
        <f t="shared" si="262"/>
        <v/>
      </c>
    </row>
    <row r="2695" spans="9:15" x14ac:dyDescent="0.55000000000000004">
      <c r="I2695" s="1394">
        <f t="shared" si="263"/>
        <v>0</v>
      </c>
      <c r="J2695" s="1392">
        <f t="shared" si="258"/>
        <v>269.29999999999274</v>
      </c>
      <c r="K2695" s="1391">
        <f>(J2695*h01_MdeMgmt!$F$8)+1+$Q$126</f>
        <v>16.709166666666242</v>
      </c>
      <c r="L2695" s="1395">
        <f t="shared" si="259"/>
        <v>167.09166666666243</v>
      </c>
      <c r="M2695" s="1395">
        <f t="shared" si="260"/>
        <v>167</v>
      </c>
      <c r="N2695" s="1395">
        <f t="shared" si="261"/>
        <v>16.7</v>
      </c>
      <c r="O2695" t="str">
        <f t="shared" si="262"/>
        <v/>
      </c>
    </row>
    <row r="2696" spans="9:15" x14ac:dyDescent="0.55000000000000004">
      <c r="I2696" s="1394">
        <f t="shared" si="263"/>
        <v>0</v>
      </c>
      <c r="J2696" s="1392">
        <f t="shared" si="258"/>
        <v>269.39999999999276</v>
      </c>
      <c r="K2696" s="1391">
        <f>(J2696*h01_MdeMgmt!$F$8)+1+$Q$126</f>
        <v>16.714999999999577</v>
      </c>
      <c r="L2696" s="1395">
        <f t="shared" si="259"/>
        <v>167.14999999999577</v>
      </c>
      <c r="M2696" s="1395">
        <f t="shared" si="260"/>
        <v>167</v>
      </c>
      <c r="N2696" s="1395">
        <f t="shared" si="261"/>
        <v>16.7</v>
      </c>
      <c r="O2696" t="str">
        <f t="shared" si="262"/>
        <v/>
      </c>
    </row>
    <row r="2697" spans="9:15" x14ac:dyDescent="0.55000000000000004">
      <c r="I2697" s="1394">
        <f t="shared" si="263"/>
        <v>0</v>
      </c>
      <c r="J2697" s="1392">
        <f t="shared" si="258"/>
        <v>269.49999999999278</v>
      </c>
      <c r="K2697" s="1391">
        <f>(J2697*h01_MdeMgmt!$F$8)+1+$Q$126</f>
        <v>16.720833333332912</v>
      </c>
      <c r="L2697" s="1395">
        <f t="shared" si="259"/>
        <v>167.20833333332911</v>
      </c>
      <c r="M2697" s="1395">
        <f t="shared" si="260"/>
        <v>167</v>
      </c>
      <c r="N2697" s="1395">
        <f t="shared" si="261"/>
        <v>16.7</v>
      </c>
      <c r="O2697" t="str">
        <f t="shared" si="262"/>
        <v/>
      </c>
    </row>
    <row r="2698" spans="9:15" x14ac:dyDescent="0.55000000000000004">
      <c r="I2698" s="1394">
        <f t="shared" si="263"/>
        <v>0</v>
      </c>
      <c r="J2698" s="1392">
        <f t="shared" si="258"/>
        <v>269.5999999999928</v>
      </c>
      <c r="K2698" s="1391">
        <f>(J2698*h01_MdeMgmt!$F$8)+1+$Q$126</f>
        <v>16.726666666666247</v>
      </c>
      <c r="L2698" s="1395">
        <f t="shared" si="259"/>
        <v>167.26666666666247</v>
      </c>
      <c r="M2698" s="1395">
        <f t="shared" si="260"/>
        <v>167</v>
      </c>
      <c r="N2698" s="1395">
        <f t="shared" si="261"/>
        <v>16.7</v>
      </c>
      <c r="O2698" t="str">
        <f t="shared" si="262"/>
        <v/>
      </c>
    </row>
    <row r="2699" spans="9:15" x14ac:dyDescent="0.55000000000000004">
      <c r="I2699" s="1394">
        <f t="shared" si="263"/>
        <v>0</v>
      </c>
      <c r="J2699" s="1392">
        <f t="shared" si="258"/>
        <v>269.69999999999283</v>
      </c>
      <c r="K2699" s="1391">
        <f>(J2699*h01_MdeMgmt!$F$8)+1+$Q$126</f>
        <v>16.732499999999582</v>
      </c>
      <c r="L2699" s="1395">
        <f t="shared" si="259"/>
        <v>167.32499999999584</v>
      </c>
      <c r="M2699" s="1395">
        <f t="shared" si="260"/>
        <v>167</v>
      </c>
      <c r="N2699" s="1395">
        <f t="shared" si="261"/>
        <v>16.7</v>
      </c>
      <c r="O2699" t="str">
        <f t="shared" si="262"/>
        <v/>
      </c>
    </row>
    <row r="2700" spans="9:15" x14ac:dyDescent="0.55000000000000004">
      <c r="I2700" s="1394">
        <f t="shared" si="263"/>
        <v>0</v>
      </c>
      <c r="J2700" s="1392">
        <f t="shared" si="258"/>
        <v>269.79999999999285</v>
      </c>
      <c r="K2700" s="1391">
        <f>(J2700*h01_MdeMgmt!$F$8)+1+$Q$126</f>
        <v>16.738333333332918</v>
      </c>
      <c r="L2700" s="1395">
        <f t="shared" si="259"/>
        <v>167.38333333332918</v>
      </c>
      <c r="M2700" s="1395">
        <f t="shared" si="260"/>
        <v>167</v>
      </c>
      <c r="N2700" s="1395">
        <f t="shared" si="261"/>
        <v>16.7</v>
      </c>
      <c r="O2700" t="str">
        <f t="shared" si="262"/>
        <v/>
      </c>
    </row>
    <row r="2701" spans="9:15" x14ac:dyDescent="0.55000000000000004">
      <c r="I2701" s="1394">
        <f t="shared" si="263"/>
        <v>0</v>
      </c>
      <c r="J2701" s="1392">
        <f t="shared" si="258"/>
        <v>269.89999999999287</v>
      </c>
      <c r="K2701" s="1391">
        <f>(J2701*h01_MdeMgmt!$F$8)+1+$Q$126</f>
        <v>16.744166666666253</v>
      </c>
      <c r="L2701" s="1395">
        <f t="shared" si="259"/>
        <v>167.44166666666251</v>
      </c>
      <c r="M2701" s="1395">
        <f t="shared" si="260"/>
        <v>167</v>
      </c>
      <c r="N2701" s="1395">
        <f t="shared" si="261"/>
        <v>16.7</v>
      </c>
      <c r="O2701" t="str">
        <f t="shared" si="262"/>
        <v/>
      </c>
    </row>
    <row r="2702" spans="9:15" x14ac:dyDescent="0.55000000000000004">
      <c r="I2702" s="1394">
        <f t="shared" si="263"/>
        <v>0</v>
      </c>
      <c r="J2702" s="1392">
        <f t="shared" si="258"/>
        <v>269.99999999999289</v>
      </c>
      <c r="K2702" s="1391">
        <f>(J2702*h01_MdeMgmt!$F$8)+1+$Q$126</f>
        <v>16.749999999999588</v>
      </c>
      <c r="L2702" s="1395">
        <f t="shared" si="259"/>
        <v>167.49999999999588</v>
      </c>
      <c r="M2702" s="1395">
        <f t="shared" si="260"/>
        <v>167</v>
      </c>
      <c r="N2702" s="1395">
        <f t="shared" si="261"/>
        <v>16.7</v>
      </c>
      <c r="O2702" t="str">
        <f t="shared" si="262"/>
        <v/>
      </c>
    </row>
    <row r="2703" spans="9:15" x14ac:dyDescent="0.55000000000000004">
      <c r="I2703" s="1394">
        <f t="shared" si="263"/>
        <v>0</v>
      </c>
      <c r="J2703" s="1392">
        <f t="shared" si="258"/>
        <v>270.09999999999292</v>
      </c>
      <c r="K2703" s="1391">
        <f>(J2703*h01_MdeMgmt!$F$8)+1+$Q$126</f>
        <v>16.755833333332923</v>
      </c>
      <c r="L2703" s="1395">
        <f t="shared" si="259"/>
        <v>167.55833333332924</v>
      </c>
      <c r="M2703" s="1395">
        <f t="shared" si="260"/>
        <v>167</v>
      </c>
      <c r="N2703" s="1395">
        <f t="shared" si="261"/>
        <v>16.7</v>
      </c>
      <c r="O2703" t="str">
        <f t="shared" si="262"/>
        <v/>
      </c>
    </row>
    <row r="2704" spans="9:15" x14ac:dyDescent="0.55000000000000004">
      <c r="I2704" s="1394">
        <f t="shared" si="263"/>
        <v>0</v>
      </c>
      <c r="J2704" s="1392">
        <f t="shared" si="258"/>
        <v>270.19999999999294</v>
      </c>
      <c r="K2704" s="1391">
        <f>(J2704*h01_MdeMgmt!$F$8)+1+$Q$126</f>
        <v>16.761666666666255</v>
      </c>
      <c r="L2704" s="1395">
        <f t="shared" si="259"/>
        <v>167.61666666666255</v>
      </c>
      <c r="M2704" s="1395">
        <f t="shared" si="260"/>
        <v>167</v>
      </c>
      <c r="N2704" s="1395">
        <f t="shared" si="261"/>
        <v>16.7</v>
      </c>
      <c r="O2704" t="str">
        <f t="shared" si="262"/>
        <v/>
      </c>
    </row>
    <row r="2705" spans="9:15" x14ac:dyDescent="0.55000000000000004">
      <c r="I2705" s="1394">
        <f t="shared" si="263"/>
        <v>0</v>
      </c>
      <c r="J2705" s="1392">
        <f t="shared" si="258"/>
        <v>270.29999999999296</v>
      </c>
      <c r="K2705" s="1391">
        <f>(J2705*h01_MdeMgmt!$F$8)+1+$Q$126</f>
        <v>16.76749999999959</v>
      </c>
      <c r="L2705" s="1395">
        <f t="shared" si="259"/>
        <v>167.67499999999589</v>
      </c>
      <c r="M2705" s="1395">
        <f t="shared" si="260"/>
        <v>167</v>
      </c>
      <c r="N2705" s="1395">
        <f t="shared" si="261"/>
        <v>16.7</v>
      </c>
      <c r="O2705" t="str">
        <f t="shared" si="262"/>
        <v/>
      </c>
    </row>
    <row r="2706" spans="9:15" x14ac:dyDescent="0.55000000000000004">
      <c r="I2706" s="1394">
        <f t="shared" si="263"/>
        <v>0</v>
      </c>
      <c r="J2706" s="1392">
        <f t="shared" si="258"/>
        <v>270.39999999999299</v>
      </c>
      <c r="K2706" s="1391">
        <f>(J2706*h01_MdeMgmt!$F$8)+1+$Q$126</f>
        <v>16.773333333332925</v>
      </c>
      <c r="L2706" s="1395">
        <f t="shared" si="259"/>
        <v>167.73333333332926</v>
      </c>
      <c r="M2706" s="1395">
        <f t="shared" si="260"/>
        <v>167</v>
      </c>
      <c r="N2706" s="1395">
        <f t="shared" si="261"/>
        <v>16.7</v>
      </c>
      <c r="O2706" t="str">
        <f t="shared" si="262"/>
        <v/>
      </c>
    </row>
    <row r="2707" spans="9:15" x14ac:dyDescent="0.55000000000000004">
      <c r="I2707" s="1394">
        <f t="shared" si="263"/>
        <v>0</v>
      </c>
      <c r="J2707" s="1392">
        <f t="shared" si="258"/>
        <v>270.49999999999301</v>
      </c>
      <c r="K2707" s="1391">
        <f>(J2707*h01_MdeMgmt!$F$8)+1+$Q$126</f>
        <v>16.779166666666256</v>
      </c>
      <c r="L2707" s="1395">
        <f t="shared" si="259"/>
        <v>167.79166666666256</v>
      </c>
      <c r="M2707" s="1395">
        <f t="shared" si="260"/>
        <v>167</v>
      </c>
      <c r="N2707" s="1395">
        <f t="shared" si="261"/>
        <v>16.7</v>
      </c>
      <c r="O2707" t="str">
        <f t="shared" si="262"/>
        <v/>
      </c>
    </row>
    <row r="2708" spans="9:15" x14ac:dyDescent="0.55000000000000004">
      <c r="I2708" s="1394">
        <f t="shared" si="263"/>
        <v>0</v>
      </c>
      <c r="J2708" s="1392">
        <f t="shared" si="258"/>
        <v>270.59999999999303</v>
      </c>
      <c r="K2708" s="1391">
        <f>(J2708*h01_MdeMgmt!$F$8)+1+$Q$126</f>
        <v>16.784999999999592</v>
      </c>
      <c r="L2708" s="1395">
        <f t="shared" si="259"/>
        <v>167.84999999999593</v>
      </c>
      <c r="M2708" s="1395">
        <f t="shared" si="260"/>
        <v>167</v>
      </c>
      <c r="N2708" s="1395">
        <f t="shared" si="261"/>
        <v>16.7</v>
      </c>
      <c r="O2708" t="str">
        <f t="shared" si="262"/>
        <v/>
      </c>
    </row>
    <row r="2709" spans="9:15" x14ac:dyDescent="0.55000000000000004">
      <c r="I2709" s="1394">
        <f t="shared" si="263"/>
        <v>0</v>
      </c>
      <c r="J2709" s="1392">
        <f t="shared" si="258"/>
        <v>270.69999999999305</v>
      </c>
      <c r="K2709" s="1391">
        <f>(J2709*h01_MdeMgmt!$F$8)+1+$Q$126</f>
        <v>16.790833333332927</v>
      </c>
      <c r="L2709" s="1395">
        <f t="shared" si="259"/>
        <v>167.90833333332927</v>
      </c>
      <c r="M2709" s="1395">
        <f t="shared" si="260"/>
        <v>167</v>
      </c>
      <c r="N2709" s="1395">
        <f t="shared" si="261"/>
        <v>16.7</v>
      </c>
      <c r="O2709" t="str">
        <f t="shared" si="262"/>
        <v/>
      </c>
    </row>
    <row r="2710" spans="9:15" x14ac:dyDescent="0.55000000000000004">
      <c r="I2710" s="1394">
        <f t="shared" si="263"/>
        <v>0</v>
      </c>
      <c r="J2710" s="1392">
        <f t="shared" si="258"/>
        <v>270.79999999999308</v>
      </c>
      <c r="K2710" s="1391">
        <f>(J2710*h01_MdeMgmt!$F$8)+1+$Q$126</f>
        <v>16.796666666666262</v>
      </c>
      <c r="L2710" s="1395">
        <f t="shared" si="259"/>
        <v>167.9666666666626</v>
      </c>
      <c r="M2710" s="1395">
        <f t="shared" si="260"/>
        <v>167</v>
      </c>
      <c r="N2710" s="1395">
        <f t="shared" si="261"/>
        <v>16.7</v>
      </c>
      <c r="O2710" t="str">
        <f t="shared" si="262"/>
        <v/>
      </c>
    </row>
    <row r="2711" spans="9:15" x14ac:dyDescent="0.55000000000000004">
      <c r="I2711" s="1394">
        <f t="shared" si="263"/>
        <v>0</v>
      </c>
      <c r="J2711" s="1392">
        <f t="shared" si="258"/>
        <v>270.8999999999931</v>
      </c>
      <c r="K2711" s="1391">
        <f>(J2711*h01_MdeMgmt!$F$8)+1+$Q$126</f>
        <v>16.802499999999597</v>
      </c>
      <c r="L2711" s="1395">
        <f t="shared" si="259"/>
        <v>168.02499999999597</v>
      </c>
      <c r="M2711" s="1395">
        <f t="shared" si="260"/>
        <v>168</v>
      </c>
      <c r="N2711" s="1395">
        <f t="shared" si="261"/>
        <v>16.8</v>
      </c>
      <c r="O2711" t="str">
        <f t="shared" si="262"/>
        <v/>
      </c>
    </row>
    <row r="2712" spans="9:15" x14ac:dyDescent="0.55000000000000004">
      <c r="I2712" s="1394">
        <f t="shared" si="263"/>
        <v>0</v>
      </c>
      <c r="J2712" s="1392">
        <f t="shared" si="258"/>
        <v>270.99999999999312</v>
      </c>
      <c r="K2712" s="1391">
        <f>(J2712*h01_MdeMgmt!$F$8)+1+$Q$126</f>
        <v>16.808333333332932</v>
      </c>
      <c r="L2712" s="1395">
        <f t="shared" si="259"/>
        <v>168.08333333332934</v>
      </c>
      <c r="M2712" s="1395">
        <f t="shared" si="260"/>
        <v>168</v>
      </c>
      <c r="N2712" s="1395">
        <f t="shared" si="261"/>
        <v>16.8</v>
      </c>
      <c r="O2712" t="str">
        <f t="shared" si="262"/>
        <v/>
      </c>
    </row>
    <row r="2713" spans="9:15" x14ac:dyDescent="0.55000000000000004">
      <c r="I2713" s="1394">
        <f t="shared" si="263"/>
        <v>0</v>
      </c>
      <c r="J2713" s="1392">
        <f t="shared" si="258"/>
        <v>271.09999999999314</v>
      </c>
      <c r="K2713" s="1391">
        <f>(J2713*h01_MdeMgmt!$F$8)+1+$Q$126</f>
        <v>16.814166666666267</v>
      </c>
      <c r="L2713" s="1395">
        <f t="shared" si="259"/>
        <v>168.14166666666267</v>
      </c>
      <c r="M2713" s="1395">
        <f t="shared" si="260"/>
        <v>168</v>
      </c>
      <c r="N2713" s="1395">
        <f t="shared" si="261"/>
        <v>16.8</v>
      </c>
      <c r="O2713" t="str">
        <f t="shared" si="262"/>
        <v/>
      </c>
    </row>
    <row r="2714" spans="9:15" x14ac:dyDescent="0.55000000000000004">
      <c r="I2714" s="1394">
        <f t="shared" si="263"/>
        <v>0</v>
      </c>
      <c r="J2714" s="1392">
        <f t="shared" si="258"/>
        <v>271.19999999999317</v>
      </c>
      <c r="K2714" s="1391">
        <f>(J2714*h01_MdeMgmt!$F$8)+1+$Q$126</f>
        <v>16.819999999999602</v>
      </c>
      <c r="L2714" s="1395">
        <f t="shared" si="259"/>
        <v>168.19999999999601</v>
      </c>
      <c r="M2714" s="1395">
        <f t="shared" si="260"/>
        <v>168</v>
      </c>
      <c r="N2714" s="1395">
        <f t="shared" si="261"/>
        <v>16.8</v>
      </c>
      <c r="O2714" t="str">
        <f t="shared" si="262"/>
        <v/>
      </c>
    </row>
    <row r="2715" spans="9:15" x14ac:dyDescent="0.55000000000000004">
      <c r="I2715" s="1394">
        <f t="shared" si="263"/>
        <v>0</v>
      </c>
      <c r="J2715" s="1392">
        <f t="shared" si="258"/>
        <v>271.29999999999319</v>
      </c>
      <c r="K2715" s="1391">
        <f>(J2715*h01_MdeMgmt!$F$8)+1+$Q$126</f>
        <v>16.825833333332938</v>
      </c>
      <c r="L2715" s="1395">
        <f t="shared" si="259"/>
        <v>168.25833333332938</v>
      </c>
      <c r="M2715" s="1395">
        <f t="shared" si="260"/>
        <v>168</v>
      </c>
      <c r="N2715" s="1395">
        <f t="shared" si="261"/>
        <v>16.8</v>
      </c>
      <c r="O2715" t="str">
        <f t="shared" si="262"/>
        <v/>
      </c>
    </row>
    <row r="2716" spans="9:15" x14ac:dyDescent="0.55000000000000004">
      <c r="I2716" s="1394">
        <f t="shared" si="263"/>
        <v>0</v>
      </c>
      <c r="J2716" s="1392">
        <f t="shared" si="258"/>
        <v>271.39999999999321</v>
      </c>
      <c r="K2716" s="1391">
        <f>(J2716*h01_MdeMgmt!$F$8)+1+$Q$126</f>
        <v>16.831666666666273</v>
      </c>
      <c r="L2716" s="1395">
        <f t="shared" si="259"/>
        <v>168.31666666666274</v>
      </c>
      <c r="M2716" s="1395">
        <f t="shared" si="260"/>
        <v>168</v>
      </c>
      <c r="N2716" s="1395">
        <f t="shared" si="261"/>
        <v>16.8</v>
      </c>
      <c r="O2716" t="str">
        <f t="shared" si="262"/>
        <v/>
      </c>
    </row>
    <row r="2717" spans="9:15" x14ac:dyDescent="0.55000000000000004">
      <c r="I2717" s="1394">
        <f t="shared" si="263"/>
        <v>0</v>
      </c>
      <c r="J2717" s="1392">
        <f t="shared" si="258"/>
        <v>271.49999999999324</v>
      </c>
      <c r="K2717" s="1391">
        <f>(J2717*h01_MdeMgmt!$F$8)+1+$Q$126</f>
        <v>16.837499999999608</v>
      </c>
      <c r="L2717" s="1395">
        <f t="shared" si="259"/>
        <v>168.37499999999608</v>
      </c>
      <c r="M2717" s="1395">
        <f t="shared" si="260"/>
        <v>168</v>
      </c>
      <c r="N2717" s="1395">
        <f t="shared" si="261"/>
        <v>16.8</v>
      </c>
      <c r="O2717" t="str">
        <f t="shared" si="262"/>
        <v/>
      </c>
    </row>
    <row r="2718" spans="9:15" x14ac:dyDescent="0.55000000000000004">
      <c r="I2718" s="1394">
        <f t="shared" si="263"/>
        <v>0</v>
      </c>
      <c r="J2718" s="1392">
        <f t="shared" si="258"/>
        <v>271.59999999999326</v>
      </c>
      <c r="K2718" s="1391">
        <f>(J2718*h01_MdeMgmt!$F$8)+1+$Q$126</f>
        <v>16.843333333332943</v>
      </c>
      <c r="L2718" s="1395">
        <f t="shared" si="259"/>
        <v>168.43333333332941</v>
      </c>
      <c r="M2718" s="1395">
        <f t="shared" si="260"/>
        <v>168</v>
      </c>
      <c r="N2718" s="1395">
        <f t="shared" si="261"/>
        <v>16.8</v>
      </c>
      <c r="O2718" t="str">
        <f t="shared" si="262"/>
        <v/>
      </c>
    </row>
    <row r="2719" spans="9:15" x14ac:dyDescent="0.55000000000000004">
      <c r="I2719" s="1394">
        <f t="shared" si="263"/>
        <v>0</v>
      </c>
      <c r="J2719" s="1392">
        <f t="shared" si="258"/>
        <v>271.69999999999328</v>
      </c>
      <c r="K2719" s="1391">
        <f>(J2719*h01_MdeMgmt!$F$8)+1+$Q$126</f>
        <v>16.849166666666274</v>
      </c>
      <c r="L2719" s="1395">
        <f t="shared" si="259"/>
        <v>168.49166666666275</v>
      </c>
      <c r="M2719" s="1395">
        <f t="shared" si="260"/>
        <v>168</v>
      </c>
      <c r="N2719" s="1395">
        <f t="shared" si="261"/>
        <v>16.8</v>
      </c>
      <c r="O2719" t="str">
        <f t="shared" si="262"/>
        <v/>
      </c>
    </row>
    <row r="2720" spans="9:15" x14ac:dyDescent="0.55000000000000004">
      <c r="I2720" s="1394">
        <f t="shared" si="263"/>
        <v>0</v>
      </c>
      <c r="J2720" s="1392">
        <f t="shared" si="258"/>
        <v>271.7999999999933</v>
      </c>
      <c r="K2720" s="1391">
        <f>(J2720*h01_MdeMgmt!$F$8)+1+$Q$126</f>
        <v>16.85499999999961</v>
      </c>
      <c r="L2720" s="1395">
        <f t="shared" si="259"/>
        <v>168.54999999999609</v>
      </c>
      <c r="M2720" s="1395">
        <f t="shared" si="260"/>
        <v>168</v>
      </c>
      <c r="N2720" s="1395">
        <f t="shared" si="261"/>
        <v>16.8</v>
      </c>
      <c r="O2720" t="str">
        <f t="shared" si="262"/>
        <v/>
      </c>
    </row>
    <row r="2721" spans="9:15" x14ac:dyDescent="0.55000000000000004">
      <c r="I2721" s="1394">
        <f t="shared" si="263"/>
        <v>0</v>
      </c>
      <c r="J2721" s="1392">
        <f t="shared" si="258"/>
        <v>271.89999999999333</v>
      </c>
      <c r="K2721" s="1391">
        <f>(J2721*h01_MdeMgmt!$F$8)+1+$Q$126</f>
        <v>16.860833333332945</v>
      </c>
      <c r="L2721" s="1395">
        <f t="shared" si="259"/>
        <v>168.60833333332945</v>
      </c>
      <c r="M2721" s="1395">
        <f t="shared" si="260"/>
        <v>168</v>
      </c>
      <c r="N2721" s="1395">
        <f t="shared" si="261"/>
        <v>16.8</v>
      </c>
      <c r="O2721" t="str">
        <f t="shared" si="262"/>
        <v/>
      </c>
    </row>
    <row r="2722" spans="9:15" x14ac:dyDescent="0.55000000000000004">
      <c r="I2722" s="1394">
        <f t="shared" si="263"/>
        <v>0</v>
      </c>
      <c r="J2722" s="1392">
        <f t="shared" si="258"/>
        <v>271.99999999999335</v>
      </c>
      <c r="K2722" s="1391">
        <f>(J2722*h01_MdeMgmt!$F$8)+1+$Q$126</f>
        <v>16.866666666666276</v>
      </c>
      <c r="L2722" s="1395">
        <f t="shared" si="259"/>
        <v>168.66666666666276</v>
      </c>
      <c r="M2722" s="1395">
        <f t="shared" si="260"/>
        <v>168</v>
      </c>
      <c r="N2722" s="1395">
        <f t="shared" si="261"/>
        <v>16.8</v>
      </c>
      <c r="O2722" t="str">
        <f t="shared" si="262"/>
        <v/>
      </c>
    </row>
    <row r="2723" spans="9:15" x14ac:dyDescent="0.55000000000000004">
      <c r="I2723" s="1394">
        <f t="shared" si="263"/>
        <v>0</v>
      </c>
      <c r="J2723" s="1392">
        <f t="shared" si="258"/>
        <v>272.09999999999337</v>
      </c>
      <c r="K2723" s="1391">
        <f>(J2723*h01_MdeMgmt!$F$8)+1+$Q$126</f>
        <v>16.872499999999611</v>
      </c>
      <c r="L2723" s="1395">
        <f t="shared" si="259"/>
        <v>168.7249999999961</v>
      </c>
      <c r="M2723" s="1395">
        <f t="shared" si="260"/>
        <v>168</v>
      </c>
      <c r="N2723" s="1395">
        <f t="shared" si="261"/>
        <v>16.8</v>
      </c>
      <c r="O2723" t="str">
        <f t="shared" si="262"/>
        <v/>
      </c>
    </row>
    <row r="2724" spans="9:15" x14ac:dyDescent="0.55000000000000004">
      <c r="I2724" s="1394">
        <f t="shared" si="263"/>
        <v>0</v>
      </c>
      <c r="J2724" s="1392">
        <f t="shared" si="258"/>
        <v>272.19999999999339</v>
      </c>
      <c r="K2724" s="1391">
        <f>(J2724*h01_MdeMgmt!$F$8)+1+$Q$126</f>
        <v>16.878333333332947</v>
      </c>
      <c r="L2724" s="1395">
        <f t="shared" si="259"/>
        <v>168.78333333332947</v>
      </c>
      <c r="M2724" s="1395">
        <f t="shared" si="260"/>
        <v>168</v>
      </c>
      <c r="N2724" s="1395">
        <f t="shared" si="261"/>
        <v>16.8</v>
      </c>
      <c r="O2724" t="str">
        <f t="shared" si="262"/>
        <v/>
      </c>
    </row>
    <row r="2725" spans="9:15" x14ac:dyDescent="0.55000000000000004">
      <c r="I2725" s="1394">
        <f t="shared" si="263"/>
        <v>0</v>
      </c>
      <c r="J2725" s="1392">
        <f t="shared" si="258"/>
        <v>272.29999999999342</v>
      </c>
      <c r="K2725" s="1391">
        <f>(J2725*h01_MdeMgmt!$F$8)+1+$Q$126</f>
        <v>16.884166666666282</v>
      </c>
      <c r="L2725" s="1395">
        <f t="shared" si="259"/>
        <v>168.84166666666283</v>
      </c>
      <c r="M2725" s="1395">
        <f t="shared" si="260"/>
        <v>168</v>
      </c>
      <c r="N2725" s="1395">
        <f t="shared" si="261"/>
        <v>16.8</v>
      </c>
      <c r="O2725" t="str">
        <f t="shared" si="262"/>
        <v/>
      </c>
    </row>
    <row r="2726" spans="9:15" x14ac:dyDescent="0.55000000000000004">
      <c r="I2726" s="1394">
        <f t="shared" si="263"/>
        <v>0</v>
      </c>
      <c r="J2726" s="1392">
        <f t="shared" si="258"/>
        <v>272.39999999999344</v>
      </c>
      <c r="K2726" s="1391">
        <f>(J2726*h01_MdeMgmt!$F$8)+1+$Q$126</f>
        <v>16.889999999999617</v>
      </c>
      <c r="L2726" s="1395">
        <f t="shared" si="259"/>
        <v>168.89999999999617</v>
      </c>
      <c r="M2726" s="1395">
        <f t="shared" si="260"/>
        <v>168</v>
      </c>
      <c r="N2726" s="1395">
        <f t="shared" si="261"/>
        <v>16.8</v>
      </c>
      <c r="O2726" t="str">
        <f t="shared" si="262"/>
        <v/>
      </c>
    </row>
    <row r="2727" spans="9:15" x14ac:dyDescent="0.55000000000000004">
      <c r="I2727" s="1394">
        <f t="shared" si="263"/>
        <v>0</v>
      </c>
      <c r="J2727" s="1392">
        <f t="shared" si="258"/>
        <v>272.49999999999346</v>
      </c>
      <c r="K2727" s="1391">
        <f>(J2727*h01_MdeMgmt!$F$8)+1+$Q$126</f>
        <v>16.895833333332952</v>
      </c>
      <c r="L2727" s="1395">
        <f t="shared" si="259"/>
        <v>168.95833333332951</v>
      </c>
      <c r="M2727" s="1395">
        <f t="shared" si="260"/>
        <v>168</v>
      </c>
      <c r="N2727" s="1395">
        <f t="shared" si="261"/>
        <v>16.8</v>
      </c>
      <c r="O2727" t="str">
        <f t="shared" si="262"/>
        <v/>
      </c>
    </row>
    <row r="2728" spans="9:15" x14ac:dyDescent="0.55000000000000004">
      <c r="I2728" s="1394">
        <f t="shared" si="263"/>
        <v>0</v>
      </c>
      <c r="J2728" s="1392">
        <f t="shared" si="258"/>
        <v>272.59999999999349</v>
      </c>
      <c r="K2728" s="1391">
        <f>(J2728*h01_MdeMgmt!$F$8)+1+$Q$126</f>
        <v>16.901666666666287</v>
      </c>
      <c r="L2728" s="1395">
        <f t="shared" si="259"/>
        <v>169.01666666666287</v>
      </c>
      <c r="M2728" s="1395">
        <f t="shared" si="260"/>
        <v>169</v>
      </c>
      <c r="N2728" s="1395">
        <f t="shared" si="261"/>
        <v>16.899999999999999</v>
      </c>
      <c r="O2728" t="str">
        <f t="shared" si="262"/>
        <v/>
      </c>
    </row>
    <row r="2729" spans="9:15" x14ac:dyDescent="0.55000000000000004">
      <c r="I2729" s="1394">
        <f t="shared" si="263"/>
        <v>0</v>
      </c>
      <c r="J2729" s="1392">
        <f t="shared" si="258"/>
        <v>272.69999999999351</v>
      </c>
      <c r="K2729" s="1391">
        <f>(J2729*h01_MdeMgmt!$F$8)+1+$Q$126</f>
        <v>16.907499999999622</v>
      </c>
      <c r="L2729" s="1395">
        <f t="shared" si="259"/>
        <v>169.07499999999624</v>
      </c>
      <c r="M2729" s="1395">
        <f t="shared" si="260"/>
        <v>169</v>
      </c>
      <c r="N2729" s="1395">
        <f t="shared" si="261"/>
        <v>16.899999999999999</v>
      </c>
      <c r="O2729" t="str">
        <f t="shared" si="262"/>
        <v/>
      </c>
    </row>
    <row r="2730" spans="9:15" x14ac:dyDescent="0.55000000000000004">
      <c r="I2730" s="1394">
        <f t="shared" si="263"/>
        <v>0</v>
      </c>
      <c r="J2730" s="1392">
        <f t="shared" si="258"/>
        <v>272.79999999999353</v>
      </c>
      <c r="K2730" s="1391">
        <f>(J2730*h01_MdeMgmt!$F$8)+1+$Q$126</f>
        <v>16.913333333332957</v>
      </c>
      <c r="L2730" s="1395">
        <f t="shared" si="259"/>
        <v>169.13333333332957</v>
      </c>
      <c r="M2730" s="1395">
        <f t="shared" si="260"/>
        <v>169</v>
      </c>
      <c r="N2730" s="1395">
        <f t="shared" si="261"/>
        <v>16.899999999999999</v>
      </c>
      <c r="O2730" t="str">
        <f t="shared" si="262"/>
        <v/>
      </c>
    </row>
    <row r="2731" spans="9:15" x14ac:dyDescent="0.55000000000000004">
      <c r="I2731" s="1394">
        <f t="shared" si="263"/>
        <v>0</v>
      </c>
      <c r="J2731" s="1392">
        <f t="shared" si="258"/>
        <v>272.89999999999355</v>
      </c>
      <c r="K2731" s="1391">
        <f>(J2731*h01_MdeMgmt!$F$8)+1+$Q$126</f>
        <v>16.919166666666293</v>
      </c>
      <c r="L2731" s="1395">
        <f t="shared" si="259"/>
        <v>169.19166666666291</v>
      </c>
      <c r="M2731" s="1395">
        <f t="shared" si="260"/>
        <v>169</v>
      </c>
      <c r="N2731" s="1395">
        <f t="shared" si="261"/>
        <v>16.899999999999999</v>
      </c>
      <c r="O2731" t="str">
        <f t="shared" si="262"/>
        <v/>
      </c>
    </row>
    <row r="2732" spans="9:15" x14ac:dyDescent="0.55000000000000004">
      <c r="I2732" s="1394">
        <f t="shared" si="263"/>
        <v>0</v>
      </c>
      <c r="J2732" s="1392">
        <f t="shared" si="258"/>
        <v>272.99999999999358</v>
      </c>
      <c r="K2732" s="1391">
        <f>(J2732*h01_MdeMgmt!$F$8)+1+$Q$126</f>
        <v>16.924999999999628</v>
      </c>
      <c r="L2732" s="1395">
        <f t="shared" si="259"/>
        <v>169.24999999999628</v>
      </c>
      <c r="M2732" s="1395">
        <f t="shared" si="260"/>
        <v>169</v>
      </c>
      <c r="N2732" s="1395">
        <f t="shared" si="261"/>
        <v>16.899999999999999</v>
      </c>
      <c r="O2732" t="str">
        <f t="shared" si="262"/>
        <v/>
      </c>
    </row>
    <row r="2733" spans="9:15" x14ac:dyDescent="0.55000000000000004">
      <c r="I2733" s="1394">
        <f t="shared" si="263"/>
        <v>0</v>
      </c>
      <c r="J2733" s="1392">
        <f t="shared" si="258"/>
        <v>273.0999999999936</v>
      </c>
      <c r="K2733" s="1391">
        <f>(J2733*h01_MdeMgmt!$F$8)+1+$Q$126</f>
        <v>16.930833333332963</v>
      </c>
      <c r="L2733" s="1395">
        <f t="shared" si="259"/>
        <v>169.30833333332964</v>
      </c>
      <c r="M2733" s="1395">
        <f t="shared" si="260"/>
        <v>169</v>
      </c>
      <c r="N2733" s="1395">
        <f t="shared" si="261"/>
        <v>16.899999999999999</v>
      </c>
      <c r="O2733" t="str">
        <f t="shared" si="262"/>
        <v/>
      </c>
    </row>
    <row r="2734" spans="9:15" x14ac:dyDescent="0.55000000000000004">
      <c r="I2734" s="1394">
        <f t="shared" si="263"/>
        <v>0</v>
      </c>
      <c r="J2734" s="1392">
        <f t="shared" si="258"/>
        <v>273.19999999999362</v>
      </c>
      <c r="K2734" s="1391">
        <f>(J2734*h01_MdeMgmt!$F$8)+1+$Q$126</f>
        <v>16.936666666666294</v>
      </c>
      <c r="L2734" s="1395">
        <f t="shared" si="259"/>
        <v>169.36666666666295</v>
      </c>
      <c r="M2734" s="1395">
        <f t="shared" si="260"/>
        <v>169</v>
      </c>
      <c r="N2734" s="1395">
        <f t="shared" si="261"/>
        <v>16.899999999999999</v>
      </c>
      <c r="O2734" t="str">
        <f t="shared" si="262"/>
        <v/>
      </c>
    </row>
    <row r="2735" spans="9:15" x14ac:dyDescent="0.55000000000000004">
      <c r="I2735" s="1394">
        <f t="shared" si="263"/>
        <v>0</v>
      </c>
      <c r="J2735" s="1392">
        <f t="shared" si="258"/>
        <v>273.29999999999364</v>
      </c>
      <c r="K2735" s="1391">
        <f>(J2735*h01_MdeMgmt!$F$8)+1+$Q$126</f>
        <v>16.94249999999963</v>
      </c>
      <c r="L2735" s="1395">
        <f t="shared" si="259"/>
        <v>169.42499999999629</v>
      </c>
      <c r="M2735" s="1395">
        <f t="shared" si="260"/>
        <v>169</v>
      </c>
      <c r="N2735" s="1395">
        <f t="shared" si="261"/>
        <v>16.899999999999999</v>
      </c>
      <c r="O2735" t="str">
        <f t="shared" si="262"/>
        <v/>
      </c>
    </row>
    <row r="2736" spans="9:15" x14ac:dyDescent="0.55000000000000004">
      <c r="I2736" s="1394">
        <f t="shared" si="263"/>
        <v>0</v>
      </c>
      <c r="J2736" s="1392">
        <f t="shared" si="258"/>
        <v>273.39999999999367</v>
      </c>
      <c r="K2736" s="1391">
        <f>(J2736*h01_MdeMgmt!$F$8)+1+$Q$126</f>
        <v>16.948333333332965</v>
      </c>
      <c r="L2736" s="1395">
        <f t="shared" si="259"/>
        <v>169.48333333332965</v>
      </c>
      <c r="M2736" s="1395">
        <f t="shared" si="260"/>
        <v>169</v>
      </c>
      <c r="N2736" s="1395">
        <f t="shared" si="261"/>
        <v>16.899999999999999</v>
      </c>
      <c r="O2736" t="str">
        <f t="shared" si="262"/>
        <v/>
      </c>
    </row>
    <row r="2737" spans="9:15" x14ac:dyDescent="0.55000000000000004">
      <c r="I2737" s="1394">
        <f t="shared" si="263"/>
        <v>0</v>
      </c>
      <c r="J2737" s="1392">
        <f t="shared" si="258"/>
        <v>273.49999999999369</v>
      </c>
      <c r="K2737" s="1391">
        <f>(J2737*h01_MdeMgmt!$F$8)+1+$Q$126</f>
        <v>16.954166666666296</v>
      </c>
      <c r="L2737" s="1395">
        <f t="shared" si="259"/>
        <v>169.54166666666296</v>
      </c>
      <c r="M2737" s="1395">
        <f t="shared" si="260"/>
        <v>169</v>
      </c>
      <c r="N2737" s="1395">
        <f t="shared" si="261"/>
        <v>16.899999999999999</v>
      </c>
      <c r="O2737" t="str">
        <f t="shared" si="262"/>
        <v/>
      </c>
    </row>
    <row r="2738" spans="9:15" x14ac:dyDescent="0.55000000000000004">
      <c r="I2738" s="1394">
        <f t="shared" si="263"/>
        <v>0</v>
      </c>
      <c r="J2738" s="1392">
        <f t="shared" si="258"/>
        <v>273.59999999999371</v>
      </c>
      <c r="K2738" s="1391">
        <f>(J2738*h01_MdeMgmt!$F$8)+1+$Q$126</f>
        <v>16.959999999999631</v>
      </c>
      <c r="L2738" s="1395">
        <f t="shared" si="259"/>
        <v>169.59999999999633</v>
      </c>
      <c r="M2738" s="1395">
        <f t="shared" si="260"/>
        <v>169</v>
      </c>
      <c r="N2738" s="1395">
        <f t="shared" si="261"/>
        <v>16.899999999999999</v>
      </c>
      <c r="O2738" t="str">
        <f t="shared" si="262"/>
        <v/>
      </c>
    </row>
    <row r="2739" spans="9:15" x14ac:dyDescent="0.55000000000000004">
      <c r="I2739" s="1394">
        <f t="shared" si="263"/>
        <v>0</v>
      </c>
      <c r="J2739" s="1392">
        <f t="shared" si="258"/>
        <v>273.69999999999374</v>
      </c>
      <c r="K2739" s="1391">
        <f>(J2739*h01_MdeMgmt!$F$8)+1+$Q$126</f>
        <v>16.965833333332967</v>
      </c>
      <c r="L2739" s="1395">
        <f t="shared" si="259"/>
        <v>169.65833333332967</v>
      </c>
      <c r="M2739" s="1395">
        <f t="shared" si="260"/>
        <v>169</v>
      </c>
      <c r="N2739" s="1395">
        <f t="shared" si="261"/>
        <v>16.899999999999999</v>
      </c>
      <c r="O2739" t="str">
        <f t="shared" si="262"/>
        <v/>
      </c>
    </row>
    <row r="2740" spans="9:15" x14ac:dyDescent="0.55000000000000004">
      <c r="I2740" s="1394">
        <f t="shared" si="263"/>
        <v>0</v>
      </c>
      <c r="J2740" s="1392">
        <f t="shared" si="258"/>
        <v>273.79999999999376</v>
      </c>
      <c r="K2740" s="1391">
        <f>(J2740*h01_MdeMgmt!$F$8)+1+$Q$126</f>
        <v>16.971666666666302</v>
      </c>
      <c r="L2740" s="1395">
        <f t="shared" si="259"/>
        <v>169.716666666663</v>
      </c>
      <c r="M2740" s="1395">
        <f t="shared" si="260"/>
        <v>169</v>
      </c>
      <c r="N2740" s="1395">
        <f t="shared" si="261"/>
        <v>16.899999999999999</v>
      </c>
      <c r="O2740" t="str">
        <f t="shared" si="262"/>
        <v/>
      </c>
    </row>
    <row r="2741" spans="9:15" x14ac:dyDescent="0.55000000000000004">
      <c r="I2741" s="1394">
        <f t="shared" si="263"/>
        <v>0</v>
      </c>
      <c r="J2741" s="1392">
        <f t="shared" si="258"/>
        <v>273.89999999999378</v>
      </c>
      <c r="K2741" s="1391">
        <f>(J2741*h01_MdeMgmt!$F$8)+1+$Q$126</f>
        <v>16.977499999999637</v>
      </c>
      <c r="L2741" s="1395">
        <f t="shared" si="259"/>
        <v>169.77499999999637</v>
      </c>
      <c r="M2741" s="1395">
        <f t="shared" si="260"/>
        <v>169</v>
      </c>
      <c r="N2741" s="1395">
        <f t="shared" si="261"/>
        <v>16.899999999999999</v>
      </c>
      <c r="O2741" t="str">
        <f t="shared" si="262"/>
        <v/>
      </c>
    </row>
    <row r="2742" spans="9:15" x14ac:dyDescent="0.55000000000000004">
      <c r="I2742" s="1394">
        <f t="shared" si="263"/>
        <v>0</v>
      </c>
      <c r="J2742" s="1392">
        <f t="shared" ref="J2742:J2805" si="264">J2741+$J$3</f>
        <v>273.9999999999938</v>
      </c>
      <c r="K2742" s="1391">
        <f>(J2742*h01_MdeMgmt!$F$8)+1+$Q$126</f>
        <v>16.983333333332972</v>
      </c>
      <c r="L2742" s="1395">
        <f t="shared" si="259"/>
        <v>169.83333333332973</v>
      </c>
      <c r="M2742" s="1395">
        <f t="shared" si="260"/>
        <v>169</v>
      </c>
      <c r="N2742" s="1395">
        <f t="shared" si="261"/>
        <v>16.899999999999999</v>
      </c>
      <c r="O2742" t="str">
        <f t="shared" si="262"/>
        <v/>
      </c>
    </row>
    <row r="2743" spans="9:15" x14ac:dyDescent="0.55000000000000004">
      <c r="I2743" s="1394">
        <f t="shared" si="263"/>
        <v>0</v>
      </c>
      <c r="J2743" s="1392">
        <f t="shared" si="264"/>
        <v>274.09999999999383</v>
      </c>
      <c r="K2743" s="1391">
        <f>(J2743*h01_MdeMgmt!$F$8)+1+$Q$126</f>
        <v>16.989166666666307</v>
      </c>
      <c r="L2743" s="1395">
        <f t="shared" si="259"/>
        <v>169.89166666666307</v>
      </c>
      <c r="M2743" s="1395">
        <f t="shared" si="260"/>
        <v>169</v>
      </c>
      <c r="N2743" s="1395">
        <f t="shared" si="261"/>
        <v>16.899999999999999</v>
      </c>
      <c r="O2743" t="str">
        <f t="shared" si="262"/>
        <v/>
      </c>
    </row>
    <row r="2744" spans="9:15" x14ac:dyDescent="0.55000000000000004">
      <c r="I2744" s="1394">
        <f t="shared" si="263"/>
        <v>0</v>
      </c>
      <c r="J2744" s="1392">
        <f t="shared" si="264"/>
        <v>274.19999999999385</v>
      </c>
      <c r="K2744" s="1391">
        <f>(J2744*h01_MdeMgmt!$F$8)+1+$Q$126</f>
        <v>16.994999999999642</v>
      </c>
      <c r="L2744" s="1395">
        <f t="shared" si="259"/>
        <v>169.94999999999641</v>
      </c>
      <c r="M2744" s="1395">
        <f t="shared" si="260"/>
        <v>169</v>
      </c>
      <c r="N2744" s="1395">
        <f t="shared" si="261"/>
        <v>16.899999999999999</v>
      </c>
      <c r="O2744" t="str">
        <f t="shared" si="262"/>
        <v/>
      </c>
    </row>
    <row r="2745" spans="9:15" x14ac:dyDescent="0.55000000000000004">
      <c r="I2745" s="1394">
        <f t="shared" si="263"/>
        <v>0</v>
      </c>
      <c r="J2745" s="1392">
        <f t="shared" si="264"/>
        <v>274.29999999999387</v>
      </c>
      <c r="K2745" s="1391">
        <f>(J2745*h01_MdeMgmt!$F$8)+1+$Q$126</f>
        <v>17.000833333332977</v>
      </c>
      <c r="L2745" s="1395">
        <f t="shared" si="259"/>
        <v>170.00833333332977</v>
      </c>
      <c r="M2745" s="1395">
        <f t="shared" si="260"/>
        <v>170</v>
      </c>
      <c r="N2745" s="1395">
        <f t="shared" si="261"/>
        <v>17</v>
      </c>
      <c r="O2745">
        <f t="shared" si="262"/>
        <v>17</v>
      </c>
    </row>
    <row r="2746" spans="9:15" x14ac:dyDescent="0.55000000000000004">
      <c r="I2746" s="1394">
        <f t="shared" si="263"/>
        <v>0</v>
      </c>
      <c r="J2746" s="1392">
        <f t="shared" si="264"/>
        <v>274.3999999999939</v>
      </c>
      <c r="K2746" s="1391">
        <f>(J2746*h01_MdeMgmt!$F$8)+1+$Q$126</f>
        <v>17.006666666666312</v>
      </c>
      <c r="L2746" s="1395">
        <f t="shared" si="259"/>
        <v>170.06666666666314</v>
      </c>
      <c r="M2746" s="1395">
        <f t="shared" si="260"/>
        <v>170</v>
      </c>
      <c r="N2746" s="1395">
        <f t="shared" si="261"/>
        <v>17</v>
      </c>
      <c r="O2746">
        <f t="shared" si="262"/>
        <v>17</v>
      </c>
    </row>
    <row r="2747" spans="9:15" x14ac:dyDescent="0.55000000000000004">
      <c r="I2747" s="1394">
        <f t="shared" si="263"/>
        <v>0</v>
      </c>
      <c r="J2747" s="1392">
        <f t="shared" si="264"/>
        <v>274.49999999999392</v>
      </c>
      <c r="K2747" s="1391">
        <f>(J2747*h01_MdeMgmt!$F$8)+1+$Q$126</f>
        <v>17.012499999999644</v>
      </c>
      <c r="L2747" s="1395">
        <f t="shared" si="259"/>
        <v>170.12499999999645</v>
      </c>
      <c r="M2747" s="1395">
        <f t="shared" si="260"/>
        <v>170</v>
      </c>
      <c r="N2747" s="1395">
        <f t="shared" si="261"/>
        <v>17</v>
      </c>
      <c r="O2747">
        <f t="shared" si="262"/>
        <v>17</v>
      </c>
    </row>
    <row r="2748" spans="9:15" x14ac:dyDescent="0.55000000000000004">
      <c r="I2748" s="1394">
        <f t="shared" si="263"/>
        <v>0</v>
      </c>
      <c r="J2748" s="1392">
        <f t="shared" si="264"/>
        <v>274.59999999999394</v>
      </c>
      <c r="K2748" s="1391">
        <f>(J2748*h01_MdeMgmt!$F$8)+1+$Q$126</f>
        <v>17.018333333332979</v>
      </c>
      <c r="L2748" s="1395">
        <f t="shared" si="259"/>
        <v>170.18333333332978</v>
      </c>
      <c r="M2748" s="1395">
        <f t="shared" si="260"/>
        <v>170</v>
      </c>
      <c r="N2748" s="1395">
        <f t="shared" si="261"/>
        <v>17</v>
      </c>
      <c r="O2748">
        <f t="shared" si="262"/>
        <v>17</v>
      </c>
    </row>
    <row r="2749" spans="9:15" x14ac:dyDescent="0.55000000000000004">
      <c r="I2749" s="1394">
        <f t="shared" si="263"/>
        <v>0</v>
      </c>
      <c r="J2749" s="1392">
        <f t="shared" si="264"/>
        <v>274.69999999999396</v>
      </c>
      <c r="K2749" s="1391">
        <f>(J2749*h01_MdeMgmt!$F$8)+1+$Q$126</f>
        <v>17.024166666666314</v>
      </c>
      <c r="L2749" s="1395">
        <f t="shared" si="259"/>
        <v>170.24166666666315</v>
      </c>
      <c r="M2749" s="1395">
        <f t="shared" si="260"/>
        <v>170</v>
      </c>
      <c r="N2749" s="1395">
        <f t="shared" si="261"/>
        <v>17</v>
      </c>
      <c r="O2749">
        <f t="shared" si="262"/>
        <v>17</v>
      </c>
    </row>
    <row r="2750" spans="9:15" x14ac:dyDescent="0.55000000000000004">
      <c r="I2750" s="1394">
        <f t="shared" si="263"/>
        <v>0</v>
      </c>
      <c r="J2750" s="1392">
        <f t="shared" si="264"/>
        <v>274.79999999999399</v>
      </c>
      <c r="K2750" s="1391">
        <f>(J2750*h01_MdeMgmt!$F$8)+1+$Q$126</f>
        <v>17.029999999999649</v>
      </c>
      <c r="L2750" s="1395">
        <f t="shared" si="259"/>
        <v>170.29999999999649</v>
      </c>
      <c r="M2750" s="1395">
        <f t="shared" si="260"/>
        <v>170</v>
      </c>
      <c r="N2750" s="1395">
        <f t="shared" si="261"/>
        <v>17</v>
      </c>
      <c r="O2750">
        <f t="shared" si="262"/>
        <v>17</v>
      </c>
    </row>
    <row r="2751" spans="9:15" x14ac:dyDescent="0.55000000000000004">
      <c r="I2751" s="1394">
        <f t="shared" si="263"/>
        <v>0</v>
      </c>
      <c r="J2751" s="1392">
        <f t="shared" si="264"/>
        <v>274.89999999999401</v>
      </c>
      <c r="K2751" s="1391">
        <f>(J2751*h01_MdeMgmt!$F$8)+1+$Q$126</f>
        <v>17.035833333332985</v>
      </c>
      <c r="L2751" s="1395">
        <f t="shared" si="259"/>
        <v>170.35833333332985</v>
      </c>
      <c r="M2751" s="1395">
        <f t="shared" si="260"/>
        <v>170</v>
      </c>
      <c r="N2751" s="1395">
        <f t="shared" si="261"/>
        <v>17</v>
      </c>
      <c r="O2751">
        <f t="shared" si="262"/>
        <v>17</v>
      </c>
    </row>
    <row r="2752" spans="9:15" x14ac:dyDescent="0.55000000000000004">
      <c r="I2752" s="1394">
        <f t="shared" si="263"/>
        <v>0</v>
      </c>
      <c r="J2752" s="1392">
        <f t="shared" si="264"/>
        <v>274.99999999999403</v>
      </c>
      <c r="K2752" s="1391">
        <f>(J2752*h01_MdeMgmt!$F$8)+1+$Q$126</f>
        <v>17.04166666666632</v>
      </c>
      <c r="L2752" s="1395">
        <f t="shared" si="259"/>
        <v>170.41666666666319</v>
      </c>
      <c r="M2752" s="1395">
        <f t="shared" si="260"/>
        <v>170</v>
      </c>
      <c r="N2752" s="1395">
        <f t="shared" si="261"/>
        <v>17</v>
      </c>
      <c r="O2752">
        <f t="shared" si="262"/>
        <v>17</v>
      </c>
    </row>
    <row r="2753" spans="9:15" x14ac:dyDescent="0.55000000000000004">
      <c r="I2753" s="1394">
        <f t="shared" si="263"/>
        <v>0</v>
      </c>
      <c r="J2753" s="1392">
        <f t="shared" si="264"/>
        <v>275.09999999999405</v>
      </c>
      <c r="K2753" s="1391">
        <f>(J2753*h01_MdeMgmt!$F$8)+1+$Q$126</f>
        <v>17.047499999999655</v>
      </c>
      <c r="L2753" s="1395">
        <f t="shared" si="259"/>
        <v>170.47499999999656</v>
      </c>
      <c r="M2753" s="1395">
        <f t="shared" si="260"/>
        <v>170</v>
      </c>
      <c r="N2753" s="1395">
        <f t="shared" si="261"/>
        <v>17</v>
      </c>
      <c r="O2753">
        <f t="shared" si="262"/>
        <v>17</v>
      </c>
    </row>
    <row r="2754" spans="9:15" x14ac:dyDescent="0.55000000000000004">
      <c r="I2754" s="1394">
        <f t="shared" si="263"/>
        <v>0</v>
      </c>
      <c r="J2754" s="1392">
        <f t="shared" si="264"/>
        <v>275.19999999999408</v>
      </c>
      <c r="K2754" s="1391">
        <f>(J2754*h01_MdeMgmt!$F$8)+1+$Q$126</f>
        <v>17.053333333332986</v>
      </c>
      <c r="L2754" s="1395">
        <f t="shared" si="259"/>
        <v>170.53333333332986</v>
      </c>
      <c r="M2754" s="1395">
        <f t="shared" si="260"/>
        <v>170</v>
      </c>
      <c r="N2754" s="1395">
        <f t="shared" si="261"/>
        <v>17</v>
      </c>
      <c r="O2754">
        <f t="shared" si="262"/>
        <v>17</v>
      </c>
    </row>
    <row r="2755" spans="9:15" x14ac:dyDescent="0.55000000000000004">
      <c r="I2755" s="1394">
        <f t="shared" si="263"/>
        <v>0</v>
      </c>
      <c r="J2755" s="1392">
        <f t="shared" si="264"/>
        <v>275.2999999999941</v>
      </c>
      <c r="K2755" s="1391">
        <f>(J2755*h01_MdeMgmt!$F$8)+1+$Q$126</f>
        <v>17.059166666666322</v>
      </c>
      <c r="L2755" s="1395">
        <f t="shared" ref="L2755:L2818" si="265">K2755*10</f>
        <v>170.59166666666323</v>
      </c>
      <c r="M2755" s="1395">
        <f t="shared" ref="M2755:M2818" si="266">INT(L2755)</f>
        <v>170</v>
      </c>
      <c r="N2755" s="1395">
        <f t="shared" ref="N2755:N2818" si="267">M2755/10</f>
        <v>17</v>
      </c>
      <c r="O2755">
        <f t="shared" ref="O2755:O2818" si="268">IF(INT(N2755)=N2755,N2755,"")</f>
        <v>17</v>
      </c>
    </row>
    <row r="2756" spans="9:15" x14ac:dyDescent="0.55000000000000004">
      <c r="I2756" s="1394">
        <f t="shared" ref="I2756:I2819" si="269">INT(H2756)</f>
        <v>0</v>
      </c>
      <c r="J2756" s="1392">
        <f t="shared" si="264"/>
        <v>275.39999999999412</v>
      </c>
      <c r="K2756" s="1391">
        <f>(J2756*h01_MdeMgmt!$F$8)+1+$Q$126</f>
        <v>17.064999999999657</v>
      </c>
      <c r="L2756" s="1395">
        <f t="shared" si="265"/>
        <v>170.64999999999657</v>
      </c>
      <c r="M2756" s="1395">
        <f t="shared" si="266"/>
        <v>170</v>
      </c>
      <c r="N2756" s="1395">
        <f t="shared" si="267"/>
        <v>17</v>
      </c>
      <c r="O2756">
        <f t="shared" si="268"/>
        <v>17</v>
      </c>
    </row>
    <row r="2757" spans="9:15" x14ac:dyDescent="0.55000000000000004">
      <c r="I2757" s="1394">
        <f t="shared" si="269"/>
        <v>0</v>
      </c>
      <c r="J2757" s="1392">
        <f t="shared" si="264"/>
        <v>275.49999999999415</v>
      </c>
      <c r="K2757" s="1391">
        <f>(J2757*h01_MdeMgmt!$F$8)+1+$Q$126</f>
        <v>17.070833333332992</v>
      </c>
      <c r="L2757" s="1395">
        <f t="shared" si="265"/>
        <v>170.7083333333299</v>
      </c>
      <c r="M2757" s="1395">
        <f t="shared" si="266"/>
        <v>170</v>
      </c>
      <c r="N2757" s="1395">
        <f t="shared" si="267"/>
        <v>17</v>
      </c>
      <c r="O2757">
        <f t="shared" si="268"/>
        <v>17</v>
      </c>
    </row>
    <row r="2758" spans="9:15" x14ac:dyDescent="0.55000000000000004">
      <c r="I2758" s="1394">
        <f t="shared" si="269"/>
        <v>0</v>
      </c>
      <c r="J2758" s="1392">
        <f t="shared" si="264"/>
        <v>275.59999999999417</v>
      </c>
      <c r="K2758" s="1391">
        <f>(J2758*h01_MdeMgmt!$F$8)+1+$Q$126</f>
        <v>17.076666666666327</v>
      </c>
      <c r="L2758" s="1395">
        <f t="shared" si="265"/>
        <v>170.76666666666327</v>
      </c>
      <c r="M2758" s="1395">
        <f t="shared" si="266"/>
        <v>170</v>
      </c>
      <c r="N2758" s="1395">
        <f t="shared" si="267"/>
        <v>17</v>
      </c>
      <c r="O2758">
        <f t="shared" si="268"/>
        <v>17</v>
      </c>
    </row>
    <row r="2759" spans="9:15" x14ac:dyDescent="0.55000000000000004">
      <c r="I2759" s="1394">
        <f t="shared" si="269"/>
        <v>0</v>
      </c>
      <c r="J2759" s="1392">
        <f t="shared" si="264"/>
        <v>275.69999999999419</v>
      </c>
      <c r="K2759" s="1391">
        <f>(J2759*h01_MdeMgmt!$F$8)+1+$Q$126</f>
        <v>17.082499999999662</v>
      </c>
      <c r="L2759" s="1395">
        <f t="shared" si="265"/>
        <v>170.82499999999663</v>
      </c>
      <c r="M2759" s="1395">
        <f t="shared" si="266"/>
        <v>170</v>
      </c>
      <c r="N2759" s="1395">
        <f t="shared" si="267"/>
        <v>17</v>
      </c>
      <c r="O2759">
        <f t="shared" si="268"/>
        <v>17</v>
      </c>
    </row>
    <row r="2760" spans="9:15" x14ac:dyDescent="0.55000000000000004">
      <c r="I2760" s="1394">
        <f t="shared" si="269"/>
        <v>0</v>
      </c>
      <c r="J2760" s="1392">
        <f t="shared" si="264"/>
        <v>275.79999999999421</v>
      </c>
      <c r="K2760" s="1391">
        <f>(J2760*h01_MdeMgmt!$F$8)+1+$Q$126</f>
        <v>17.088333333332997</v>
      </c>
      <c r="L2760" s="1395">
        <f t="shared" si="265"/>
        <v>170.88333333332997</v>
      </c>
      <c r="M2760" s="1395">
        <f t="shared" si="266"/>
        <v>170</v>
      </c>
      <c r="N2760" s="1395">
        <f t="shared" si="267"/>
        <v>17</v>
      </c>
      <c r="O2760">
        <f t="shared" si="268"/>
        <v>17</v>
      </c>
    </row>
    <row r="2761" spans="9:15" x14ac:dyDescent="0.55000000000000004">
      <c r="I2761" s="1394">
        <f t="shared" si="269"/>
        <v>0</v>
      </c>
      <c r="J2761" s="1392">
        <f t="shared" si="264"/>
        <v>275.89999999999424</v>
      </c>
      <c r="K2761" s="1391">
        <f>(J2761*h01_MdeMgmt!$F$8)+1+$Q$126</f>
        <v>17.094166666666332</v>
      </c>
      <c r="L2761" s="1395">
        <f t="shared" si="265"/>
        <v>170.94166666666331</v>
      </c>
      <c r="M2761" s="1395">
        <f t="shared" si="266"/>
        <v>170</v>
      </c>
      <c r="N2761" s="1395">
        <f t="shared" si="267"/>
        <v>17</v>
      </c>
      <c r="O2761">
        <f t="shared" si="268"/>
        <v>17</v>
      </c>
    </row>
    <row r="2762" spans="9:15" x14ac:dyDescent="0.55000000000000004">
      <c r="I2762" s="1394">
        <f t="shared" si="269"/>
        <v>0</v>
      </c>
      <c r="J2762" s="1392">
        <f t="shared" si="264"/>
        <v>275.99999999999426</v>
      </c>
      <c r="K2762" s="1391">
        <f>(J2762*h01_MdeMgmt!$F$8)+1+$Q$126</f>
        <v>17.099999999999664</v>
      </c>
      <c r="L2762" s="1395">
        <f t="shared" si="265"/>
        <v>170.99999999999665</v>
      </c>
      <c r="M2762" s="1395">
        <f t="shared" si="266"/>
        <v>170</v>
      </c>
      <c r="N2762" s="1395">
        <f t="shared" si="267"/>
        <v>17</v>
      </c>
      <c r="O2762">
        <f t="shared" si="268"/>
        <v>17</v>
      </c>
    </row>
    <row r="2763" spans="9:15" x14ac:dyDescent="0.55000000000000004">
      <c r="I2763" s="1394">
        <f t="shared" si="269"/>
        <v>0</v>
      </c>
      <c r="J2763" s="1392">
        <f t="shared" si="264"/>
        <v>276.09999999999428</v>
      </c>
      <c r="K2763" s="1391">
        <f>(J2763*h01_MdeMgmt!$F$8)+1+$Q$126</f>
        <v>17.105833333332999</v>
      </c>
      <c r="L2763" s="1395">
        <f t="shared" si="265"/>
        <v>171.05833333332998</v>
      </c>
      <c r="M2763" s="1395">
        <f t="shared" si="266"/>
        <v>171</v>
      </c>
      <c r="N2763" s="1395">
        <f t="shared" si="267"/>
        <v>17.100000000000001</v>
      </c>
      <c r="O2763" t="str">
        <f t="shared" si="268"/>
        <v/>
      </c>
    </row>
    <row r="2764" spans="9:15" x14ac:dyDescent="0.55000000000000004">
      <c r="I2764" s="1394">
        <f t="shared" si="269"/>
        <v>0</v>
      </c>
      <c r="J2764" s="1392">
        <f t="shared" si="264"/>
        <v>276.1999999999943</v>
      </c>
      <c r="K2764" s="1391">
        <f>(J2764*h01_MdeMgmt!$F$8)+1+$Q$126</f>
        <v>17.111666666666334</v>
      </c>
      <c r="L2764" s="1395">
        <f t="shared" si="265"/>
        <v>171.11666666666335</v>
      </c>
      <c r="M2764" s="1395">
        <f t="shared" si="266"/>
        <v>171</v>
      </c>
      <c r="N2764" s="1395">
        <f t="shared" si="267"/>
        <v>17.100000000000001</v>
      </c>
      <c r="O2764" t="str">
        <f t="shared" si="268"/>
        <v/>
      </c>
    </row>
    <row r="2765" spans="9:15" x14ac:dyDescent="0.55000000000000004">
      <c r="I2765" s="1394">
        <f t="shared" si="269"/>
        <v>0</v>
      </c>
      <c r="J2765" s="1392">
        <f t="shared" si="264"/>
        <v>276.29999999999433</v>
      </c>
      <c r="K2765" s="1391">
        <f>(J2765*h01_MdeMgmt!$F$8)+1+$Q$126</f>
        <v>17.117499999999669</v>
      </c>
      <c r="L2765" s="1395">
        <f t="shared" si="265"/>
        <v>171.17499999999669</v>
      </c>
      <c r="M2765" s="1395">
        <f t="shared" si="266"/>
        <v>171</v>
      </c>
      <c r="N2765" s="1395">
        <f t="shared" si="267"/>
        <v>17.100000000000001</v>
      </c>
      <c r="O2765" t="str">
        <f t="shared" si="268"/>
        <v/>
      </c>
    </row>
    <row r="2766" spans="9:15" x14ac:dyDescent="0.55000000000000004">
      <c r="I2766" s="1394">
        <f t="shared" si="269"/>
        <v>0</v>
      </c>
      <c r="J2766" s="1392">
        <f t="shared" si="264"/>
        <v>276.39999999999435</v>
      </c>
      <c r="K2766" s="1391">
        <f>(J2766*h01_MdeMgmt!$F$8)+1+$Q$126</f>
        <v>17.123333333333004</v>
      </c>
      <c r="L2766" s="1395">
        <f t="shared" si="265"/>
        <v>171.23333333333005</v>
      </c>
      <c r="M2766" s="1395">
        <f t="shared" si="266"/>
        <v>171</v>
      </c>
      <c r="N2766" s="1395">
        <f t="shared" si="267"/>
        <v>17.100000000000001</v>
      </c>
      <c r="O2766" t="str">
        <f t="shared" si="268"/>
        <v/>
      </c>
    </row>
    <row r="2767" spans="9:15" x14ac:dyDescent="0.55000000000000004">
      <c r="I2767" s="1394">
        <f t="shared" si="269"/>
        <v>0</v>
      </c>
      <c r="J2767" s="1392">
        <f t="shared" si="264"/>
        <v>276.49999999999437</v>
      </c>
      <c r="K2767" s="1391">
        <f>(J2767*h01_MdeMgmt!$F$8)+1+$Q$126</f>
        <v>17.12916666666634</v>
      </c>
      <c r="L2767" s="1395">
        <f t="shared" si="265"/>
        <v>171.29166666666339</v>
      </c>
      <c r="M2767" s="1395">
        <f t="shared" si="266"/>
        <v>171</v>
      </c>
      <c r="N2767" s="1395">
        <f t="shared" si="267"/>
        <v>17.100000000000001</v>
      </c>
      <c r="O2767" t="str">
        <f t="shared" si="268"/>
        <v/>
      </c>
    </row>
    <row r="2768" spans="9:15" x14ac:dyDescent="0.55000000000000004">
      <c r="I2768" s="1394">
        <f t="shared" si="269"/>
        <v>0</v>
      </c>
      <c r="J2768" s="1392">
        <f t="shared" si="264"/>
        <v>276.5999999999944</v>
      </c>
      <c r="K2768" s="1391">
        <f>(J2768*h01_MdeMgmt!$F$8)+1+$Q$126</f>
        <v>17.134999999999675</v>
      </c>
      <c r="L2768" s="1395">
        <f t="shared" si="265"/>
        <v>171.34999999999675</v>
      </c>
      <c r="M2768" s="1395">
        <f t="shared" si="266"/>
        <v>171</v>
      </c>
      <c r="N2768" s="1395">
        <f t="shared" si="267"/>
        <v>17.100000000000001</v>
      </c>
      <c r="O2768" t="str">
        <f t="shared" si="268"/>
        <v/>
      </c>
    </row>
    <row r="2769" spans="9:15" x14ac:dyDescent="0.55000000000000004">
      <c r="I2769" s="1394">
        <f t="shared" si="269"/>
        <v>0</v>
      </c>
      <c r="J2769" s="1392">
        <f t="shared" si="264"/>
        <v>276.69999999999442</v>
      </c>
      <c r="K2769" s="1391">
        <f>(J2769*h01_MdeMgmt!$F$8)+1+$Q$126</f>
        <v>17.140833333333006</v>
      </c>
      <c r="L2769" s="1395">
        <f t="shared" si="265"/>
        <v>171.40833333333006</v>
      </c>
      <c r="M2769" s="1395">
        <f t="shared" si="266"/>
        <v>171</v>
      </c>
      <c r="N2769" s="1395">
        <f t="shared" si="267"/>
        <v>17.100000000000001</v>
      </c>
      <c r="O2769" t="str">
        <f t="shared" si="268"/>
        <v/>
      </c>
    </row>
    <row r="2770" spans="9:15" x14ac:dyDescent="0.55000000000000004">
      <c r="I2770" s="1394">
        <f t="shared" si="269"/>
        <v>0</v>
      </c>
      <c r="J2770" s="1392">
        <f t="shared" si="264"/>
        <v>276.79999999999444</v>
      </c>
      <c r="K2770" s="1391">
        <f>(J2770*h01_MdeMgmt!$F$8)+1+$Q$126</f>
        <v>17.146666666666341</v>
      </c>
      <c r="L2770" s="1395">
        <f t="shared" si="265"/>
        <v>171.4666666666634</v>
      </c>
      <c r="M2770" s="1395">
        <f t="shared" si="266"/>
        <v>171</v>
      </c>
      <c r="N2770" s="1395">
        <f t="shared" si="267"/>
        <v>17.100000000000001</v>
      </c>
      <c r="O2770" t="str">
        <f t="shared" si="268"/>
        <v/>
      </c>
    </row>
    <row r="2771" spans="9:15" x14ac:dyDescent="0.55000000000000004">
      <c r="I2771" s="1394">
        <f t="shared" si="269"/>
        <v>0</v>
      </c>
      <c r="J2771" s="1392">
        <f t="shared" si="264"/>
        <v>276.89999999999446</v>
      </c>
      <c r="K2771" s="1391">
        <f>(J2771*h01_MdeMgmt!$F$8)+1+$Q$126</f>
        <v>17.152499999999677</v>
      </c>
      <c r="L2771" s="1395">
        <f t="shared" si="265"/>
        <v>171.52499999999677</v>
      </c>
      <c r="M2771" s="1395">
        <f t="shared" si="266"/>
        <v>171</v>
      </c>
      <c r="N2771" s="1395">
        <f t="shared" si="267"/>
        <v>17.100000000000001</v>
      </c>
      <c r="O2771" t="str">
        <f t="shared" si="268"/>
        <v/>
      </c>
    </row>
    <row r="2772" spans="9:15" x14ac:dyDescent="0.55000000000000004">
      <c r="I2772" s="1394">
        <f t="shared" si="269"/>
        <v>0</v>
      </c>
      <c r="J2772" s="1392">
        <f t="shared" si="264"/>
        <v>276.99999999999449</v>
      </c>
      <c r="K2772" s="1391">
        <f>(J2772*h01_MdeMgmt!$F$8)+1+$Q$126</f>
        <v>17.158333333333012</v>
      </c>
      <c r="L2772" s="1395">
        <f t="shared" si="265"/>
        <v>171.58333333333013</v>
      </c>
      <c r="M2772" s="1395">
        <f t="shared" si="266"/>
        <v>171</v>
      </c>
      <c r="N2772" s="1395">
        <f t="shared" si="267"/>
        <v>17.100000000000001</v>
      </c>
      <c r="O2772" t="str">
        <f t="shared" si="268"/>
        <v/>
      </c>
    </row>
    <row r="2773" spans="9:15" x14ac:dyDescent="0.55000000000000004">
      <c r="I2773" s="1394">
        <f t="shared" si="269"/>
        <v>0</v>
      </c>
      <c r="J2773" s="1392">
        <f t="shared" si="264"/>
        <v>277.09999999999451</v>
      </c>
      <c r="K2773" s="1391">
        <f>(J2773*h01_MdeMgmt!$F$8)+1+$Q$126</f>
        <v>17.164166666666347</v>
      </c>
      <c r="L2773" s="1395">
        <f t="shared" si="265"/>
        <v>171.64166666666347</v>
      </c>
      <c r="M2773" s="1395">
        <f t="shared" si="266"/>
        <v>171</v>
      </c>
      <c r="N2773" s="1395">
        <f t="shared" si="267"/>
        <v>17.100000000000001</v>
      </c>
      <c r="O2773" t="str">
        <f t="shared" si="268"/>
        <v/>
      </c>
    </row>
    <row r="2774" spans="9:15" x14ac:dyDescent="0.55000000000000004">
      <c r="I2774" s="1394">
        <f t="shared" si="269"/>
        <v>0</v>
      </c>
      <c r="J2774" s="1392">
        <f t="shared" si="264"/>
        <v>277.19999999999453</v>
      </c>
      <c r="K2774" s="1391">
        <f>(J2774*h01_MdeMgmt!$F$8)+1+$Q$126</f>
        <v>17.169999999999682</v>
      </c>
      <c r="L2774" s="1395">
        <f t="shared" si="265"/>
        <v>171.69999999999681</v>
      </c>
      <c r="M2774" s="1395">
        <f t="shared" si="266"/>
        <v>171</v>
      </c>
      <c r="N2774" s="1395">
        <f t="shared" si="267"/>
        <v>17.100000000000001</v>
      </c>
      <c r="O2774" t="str">
        <f t="shared" si="268"/>
        <v/>
      </c>
    </row>
    <row r="2775" spans="9:15" x14ac:dyDescent="0.55000000000000004">
      <c r="I2775" s="1394">
        <f t="shared" si="269"/>
        <v>0</v>
      </c>
      <c r="J2775" s="1392">
        <f t="shared" si="264"/>
        <v>277.29999999999455</v>
      </c>
      <c r="K2775" s="1391">
        <f>(J2775*h01_MdeMgmt!$F$8)+1+$Q$126</f>
        <v>17.175833333333017</v>
      </c>
      <c r="L2775" s="1395">
        <f t="shared" si="265"/>
        <v>171.75833333333017</v>
      </c>
      <c r="M2775" s="1395">
        <f t="shared" si="266"/>
        <v>171</v>
      </c>
      <c r="N2775" s="1395">
        <f t="shared" si="267"/>
        <v>17.100000000000001</v>
      </c>
      <c r="O2775" t="str">
        <f t="shared" si="268"/>
        <v/>
      </c>
    </row>
    <row r="2776" spans="9:15" x14ac:dyDescent="0.55000000000000004">
      <c r="I2776" s="1394">
        <f t="shared" si="269"/>
        <v>0</v>
      </c>
      <c r="J2776" s="1392">
        <f t="shared" si="264"/>
        <v>277.39999999999458</v>
      </c>
      <c r="K2776" s="1391">
        <f>(J2776*h01_MdeMgmt!$F$8)+1+$Q$126</f>
        <v>17.181666666666352</v>
      </c>
      <c r="L2776" s="1395">
        <f t="shared" si="265"/>
        <v>171.81666666666354</v>
      </c>
      <c r="M2776" s="1395">
        <f t="shared" si="266"/>
        <v>171</v>
      </c>
      <c r="N2776" s="1395">
        <f t="shared" si="267"/>
        <v>17.100000000000001</v>
      </c>
      <c r="O2776" t="str">
        <f t="shared" si="268"/>
        <v/>
      </c>
    </row>
    <row r="2777" spans="9:15" x14ac:dyDescent="0.55000000000000004">
      <c r="I2777" s="1394">
        <f t="shared" si="269"/>
        <v>0</v>
      </c>
      <c r="J2777" s="1392">
        <f t="shared" si="264"/>
        <v>277.4999999999946</v>
      </c>
      <c r="K2777" s="1391">
        <f>(J2777*h01_MdeMgmt!$F$8)+1+$Q$126</f>
        <v>17.187499999999684</v>
      </c>
      <c r="L2777" s="1395">
        <f t="shared" si="265"/>
        <v>171.87499999999685</v>
      </c>
      <c r="M2777" s="1395">
        <f t="shared" si="266"/>
        <v>171</v>
      </c>
      <c r="N2777" s="1395">
        <f t="shared" si="267"/>
        <v>17.100000000000001</v>
      </c>
      <c r="O2777" t="str">
        <f t="shared" si="268"/>
        <v/>
      </c>
    </row>
    <row r="2778" spans="9:15" x14ac:dyDescent="0.55000000000000004">
      <c r="I2778" s="1394">
        <f t="shared" si="269"/>
        <v>0</v>
      </c>
      <c r="J2778" s="1392">
        <f t="shared" si="264"/>
        <v>277.59999999999462</v>
      </c>
      <c r="K2778" s="1391">
        <f>(J2778*h01_MdeMgmt!$F$8)+1+$Q$126</f>
        <v>17.193333333333019</v>
      </c>
      <c r="L2778" s="1395">
        <f t="shared" si="265"/>
        <v>171.93333333333018</v>
      </c>
      <c r="M2778" s="1395">
        <f t="shared" si="266"/>
        <v>171</v>
      </c>
      <c r="N2778" s="1395">
        <f t="shared" si="267"/>
        <v>17.100000000000001</v>
      </c>
      <c r="O2778" t="str">
        <f t="shared" si="268"/>
        <v/>
      </c>
    </row>
    <row r="2779" spans="9:15" x14ac:dyDescent="0.55000000000000004">
      <c r="I2779" s="1394">
        <f t="shared" si="269"/>
        <v>0</v>
      </c>
      <c r="J2779" s="1392">
        <f t="shared" si="264"/>
        <v>277.69999999999465</v>
      </c>
      <c r="K2779" s="1391">
        <f>(J2779*h01_MdeMgmt!$F$8)+1+$Q$126</f>
        <v>17.199166666666354</v>
      </c>
      <c r="L2779" s="1395">
        <f t="shared" si="265"/>
        <v>171.99166666666355</v>
      </c>
      <c r="M2779" s="1395">
        <f t="shared" si="266"/>
        <v>171</v>
      </c>
      <c r="N2779" s="1395">
        <f t="shared" si="267"/>
        <v>17.100000000000001</v>
      </c>
      <c r="O2779" t="str">
        <f t="shared" si="268"/>
        <v/>
      </c>
    </row>
    <row r="2780" spans="9:15" x14ac:dyDescent="0.55000000000000004">
      <c r="I2780" s="1394">
        <f t="shared" si="269"/>
        <v>0</v>
      </c>
      <c r="J2780" s="1392">
        <f t="shared" si="264"/>
        <v>277.79999999999467</v>
      </c>
      <c r="K2780" s="1391">
        <f>(J2780*h01_MdeMgmt!$F$8)+1+$Q$126</f>
        <v>17.204999999999689</v>
      </c>
      <c r="L2780" s="1395">
        <f t="shared" si="265"/>
        <v>172.04999999999688</v>
      </c>
      <c r="M2780" s="1395">
        <f t="shared" si="266"/>
        <v>172</v>
      </c>
      <c r="N2780" s="1395">
        <f t="shared" si="267"/>
        <v>17.2</v>
      </c>
      <c r="O2780" t="str">
        <f t="shared" si="268"/>
        <v/>
      </c>
    </row>
    <row r="2781" spans="9:15" x14ac:dyDescent="0.55000000000000004">
      <c r="I2781" s="1394">
        <f t="shared" si="269"/>
        <v>0</v>
      </c>
      <c r="J2781" s="1392">
        <f t="shared" si="264"/>
        <v>277.89999999999469</v>
      </c>
      <c r="K2781" s="1391">
        <f>(J2781*h01_MdeMgmt!$F$8)+1+$Q$126</f>
        <v>17.210833333333024</v>
      </c>
      <c r="L2781" s="1395">
        <f t="shared" si="265"/>
        <v>172.10833333333025</v>
      </c>
      <c r="M2781" s="1395">
        <f t="shared" si="266"/>
        <v>172</v>
      </c>
      <c r="N2781" s="1395">
        <f t="shared" si="267"/>
        <v>17.2</v>
      </c>
      <c r="O2781" t="str">
        <f t="shared" si="268"/>
        <v/>
      </c>
    </row>
    <row r="2782" spans="9:15" x14ac:dyDescent="0.55000000000000004">
      <c r="I2782" s="1394">
        <f t="shared" si="269"/>
        <v>0</v>
      </c>
      <c r="J2782" s="1392">
        <f t="shared" si="264"/>
        <v>277.99999999999471</v>
      </c>
      <c r="K2782" s="1391">
        <f>(J2782*h01_MdeMgmt!$F$8)+1+$Q$126</f>
        <v>17.216666666666359</v>
      </c>
      <c r="L2782" s="1395">
        <f t="shared" si="265"/>
        <v>172.16666666666359</v>
      </c>
      <c r="M2782" s="1395">
        <f t="shared" si="266"/>
        <v>172</v>
      </c>
      <c r="N2782" s="1395">
        <f t="shared" si="267"/>
        <v>17.2</v>
      </c>
      <c r="O2782" t="str">
        <f t="shared" si="268"/>
        <v/>
      </c>
    </row>
    <row r="2783" spans="9:15" x14ac:dyDescent="0.55000000000000004">
      <c r="I2783" s="1394">
        <f t="shared" si="269"/>
        <v>0</v>
      </c>
      <c r="J2783" s="1392">
        <f t="shared" si="264"/>
        <v>278.09999999999474</v>
      </c>
      <c r="K2783" s="1391">
        <f>(J2783*h01_MdeMgmt!$F$8)+1+$Q$126</f>
        <v>17.222499999999695</v>
      </c>
      <c r="L2783" s="1395">
        <f t="shared" si="265"/>
        <v>172.22499999999695</v>
      </c>
      <c r="M2783" s="1395">
        <f t="shared" si="266"/>
        <v>172</v>
      </c>
      <c r="N2783" s="1395">
        <f t="shared" si="267"/>
        <v>17.2</v>
      </c>
      <c r="O2783" t="str">
        <f t="shared" si="268"/>
        <v/>
      </c>
    </row>
    <row r="2784" spans="9:15" x14ac:dyDescent="0.55000000000000004">
      <c r="I2784" s="1394">
        <f t="shared" si="269"/>
        <v>0</v>
      </c>
      <c r="J2784" s="1392">
        <f t="shared" si="264"/>
        <v>278.19999999999476</v>
      </c>
      <c r="K2784" s="1391">
        <f>(J2784*h01_MdeMgmt!$F$8)+1+$Q$126</f>
        <v>17.228333333333026</v>
      </c>
      <c r="L2784" s="1395">
        <f t="shared" si="265"/>
        <v>172.28333333333026</v>
      </c>
      <c r="M2784" s="1395">
        <f t="shared" si="266"/>
        <v>172</v>
      </c>
      <c r="N2784" s="1395">
        <f t="shared" si="267"/>
        <v>17.2</v>
      </c>
      <c r="O2784" t="str">
        <f t="shared" si="268"/>
        <v/>
      </c>
    </row>
    <row r="2785" spans="9:15" x14ac:dyDescent="0.55000000000000004">
      <c r="I2785" s="1394">
        <f t="shared" si="269"/>
        <v>0</v>
      </c>
      <c r="J2785" s="1392">
        <f t="shared" si="264"/>
        <v>278.29999999999478</v>
      </c>
      <c r="K2785" s="1391">
        <f>(J2785*h01_MdeMgmt!$F$8)+1+$Q$126</f>
        <v>17.234166666666361</v>
      </c>
      <c r="L2785" s="1395">
        <f t="shared" si="265"/>
        <v>172.34166666666363</v>
      </c>
      <c r="M2785" s="1395">
        <f t="shared" si="266"/>
        <v>172</v>
      </c>
      <c r="N2785" s="1395">
        <f t="shared" si="267"/>
        <v>17.2</v>
      </c>
      <c r="O2785" t="str">
        <f t="shared" si="268"/>
        <v/>
      </c>
    </row>
    <row r="2786" spans="9:15" x14ac:dyDescent="0.55000000000000004">
      <c r="I2786" s="1394">
        <f t="shared" si="269"/>
        <v>0</v>
      </c>
      <c r="J2786" s="1392">
        <f t="shared" si="264"/>
        <v>278.3999999999948</v>
      </c>
      <c r="K2786" s="1391">
        <f>(J2786*h01_MdeMgmt!$F$8)+1+$Q$126</f>
        <v>17.239999999999696</v>
      </c>
      <c r="L2786" s="1395">
        <f t="shared" si="265"/>
        <v>172.39999999999696</v>
      </c>
      <c r="M2786" s="1395">
        <f t="shared" si="266"/>
        <v>172</v>
      </c>
      <c r="N2786" s="1395">
        <f t="shared" si="267"/>
        <v>17.2</v>
      </c>
      <c r="O2786" t="str">
        <f t="shared" si="268"/>
        <v/>
      </c>
    </row>
    <row r="2787" spans="9:15" x14ac:dyDescent="0.55000000000000004">
      <c r="I2787" s="1394">
        <f t="shared" si="269"/>
        <v>0</v>
      </c>
      <c r="J2787" s="1392">
        <f t="shared" si="264"/>
        <v>278.49999999999483</v>
      </c>
      <c r="K2787" s="1391">
        <f>(J2787*h01_MdeMgmt!$F$8)+1+$Q$126</f>
        <v>17.245833333333032</v>
      </c>
      <c r="L2787" s="1395">
        <f t="shared" si="265"/>
        <v>172.4583333333303</v>
      </c>
      <c r="M2787" s="1395">
        <f t="shared" si="266"/>
        <v>172</v>
      </c>
      <c r="N2787" s="1395">
        <f t="shared" si="267"/>
        <v>17.2</v>
      </c>
      <c r="O2787" t="str">
        <f t="shared" si="268"/>
        <v/>
      </c>
    </row>
    <row r="2788" spans="9:15" x14ac:dyDescent="0.55000000000000004">
      <c r="I2788" s="1394">
        <f t="shared" si="269"/>
        <v>0</v>
      </c>
      <c r="J2788" s="1392">
        <f t="shared" si="264"/>
        <v>278.59999999999485</v>
      </c>
      <c r="K2788" s="1391">
        <f>(J2788*h01_MdeMgmt!$F$8)+1+$Q$126</f>
        <v>17.251666666666367</v>
      </c>
      <c r="L2788" s="1395">
        <f t="shared" si="265"/>
        <v>172.51666666666367</v>
      </c>
      <c r="M2788" s="1395">
        <f t="shared" si="266"/>
        <v>172</v>
      </c>
      <c r="N2788" s="1395">
        <f t="shared" si="267"/>
        <v>17.2</v>
      </c>
      <c r="O2788" t="str">
        <f t="shared" si="268"/>
        <v/>
      </c>
    </row>
    <row r="2789" spans="9:15" x14ac:dyDescent="0.55000000000000004">
      <c r="I2789" s="1394">
        <f t="shared" si="269"/>
        <v>0</v>
      </c>
      <c r="J2789" s="1392">
        <f t="shared" si="264"/>
        <v>278.69999999999487</v>
      </c>
      <c r="K2789" s="1391">
        <f>(J2789*h01_MdeMgmt!$F$8)+1+$Q$126</f>
        <v>17.257499999999702</v>
      </c>
      <c r="L2789" s="1395">
        <f t="shared" si="265"/>
        <v>172.57499999999703</v>
      </c>
      <c r="M2789" s="1395">
        <f t="shared" si="266"/>
        <v>172</v>
      </c>
      <c r="N2789" s="1395">
        <f t="shared" si="267"/>
        <v>17.2</v>
      </c>
      <c r="O2789" t="str">
        <f t="shared" si="268"/>
        <v/>
      </c>
    </row>
    <row r="2790" spans="9:15" x14ac:dyDescent="0.55000000000000004">
      <c r="I2790" s="1394">
        <f t="shared" si="269"/>
        <v>0</v>
      </c>
      <c r="J2790" s="1392">
        <f t="shared" si="264"/>
        <v>278.7999999999949</v>
      </c>
      <c r="K2790" s="1391">
        <f>(J2790*h01_MdeMgmt!$F$8)+1+$Q$126</f>
        <v>17.263333333333037</v>
      </c>
      <c r="L2790" s="1395">
        <f t="shared" si="265"/>
        <v>172.63333333333037</v>
      </c>
      <c r="M2790" s="1395">
        <f t="shared" si="266"/>
        <v>172</v>
      </c>
      <c r="N2790" s="1395">
        <f t="shared" si="267"/>
        <v>17.2</v>
      </c>
      <c r="O2790" t="str">
        <f t="shared" si="268"/>
        <v/>
      </c>
    </row>
    <row r="2791" spans="9:15" x14ac:dyDescent="0.55000000000000004">
      <c r="I2791" s="1394">
        <f t="shared" si="269"/>
        <v>0</v>
      </c>
      <c r="J2791" s="1392">
        <f t="shared" si="264"/>
        <v>278.89999999999492</v>
      </c>
      <c r="K2791" s="1391">
        <f>(J2791*h01_MdeMgmt!$F$8)+1+$Q$126</f>
        <v>17.269166666666372</v>
      </c>
      <c r="L2791" s="1395">
        <f t="shared" si="265"/>
        <v>172.69166666666371</v>
      </c>
      <c r="M2791" s="1395">
        <f t="shared" si="266"/>
        <v>172</v>
      </c>
      <c r="N2791" s="1395">
        <f t="shared" si="267"/>
        <v>17.2</v>
      </c>
      <c r="O2791" t="str">
        <f t="shared" si="268"/>
        <v/>
      </c>
    </row>
    <row r="2792" spans="9:15" x14ac:dyDescent="0.55000000000000004">
      <c r="I2792" s="1394">
        <f t="shared" si="269"/>
        <v>0</v>
      </c>
      <c r="J2792" s="1392">
        <f t="shared" si="264"/>
        <v>278.99999999999494</v>
      </c>
      <c r="K2792" s="1391">
        <f>(J2792*h01_MdeMgmt!$F$8)+1+$Q$126</f>
        <v>17.274999999999704</v>
      </c>
      <c r="L2792" s="1395">
        <f t="shared" si="265"/>
        <v>172.74999999999704</v>
      </c>
      <c r="M2792" s="1395">
        <f t="shared" si="266"/>
        <v>172</v>
      </c>
      <c r="N2792" s="1395">
        <f t="shared" si="267"/>
        <v>17.2</v>
      </c>
      <c r="O2792" t="str">
        <f t="shared" si="268"/>
        <v/>
      </c>
    </row>
    <row r="2793" spans="9:15" x14ac:dyDescent="0.55000000000000004">
      <c r="I2793" s="1394">
        <f t="shared" si="269"/>
        <v>0</v>
      </c>
      <c r="J2793" s="1392">
        <f t="shared" si="264"/>
        <v>279.09999999999496</v>
      </c>
      <c r="K2793" s="1391">
        <f>(J2793*h01_MdeMgmt!$F$8)+1+$Q$126</f>
        <v>17.280833333333039</v>
      </c>
      <c r="L2793" s="1395">
        <f t="shared" si="265"/>
        <v>172.80833333333038</v>
      </c>
      <c r="M2793" s="1395">
        <f t="shared" si="266"/>
        <v>172</v>
      </c>
      <c r="N2793" s="1395">
        <f t="shared" si="267"/>
        <v>17.2</v>
      </c>
      <c r="O2793" t="str">
        <f t="shared" si="268"/>
        <v/>
      </c>
    </row>
    <row r="2794" spans="9:15" x14ac:dyDescent="0.55000000000000004">
      <c r="I2794" s="1394">
        <f t="shared" si="269"/>
        <v>0</v>
      </c>
      <c r="J2794" s="1392">
        <f t="shared" si="264"/>
        <v>279.19999999999499</v>
      </c>
      <c r="K2794" s="1391">
        <f>(J2794*h01_MdeMgmt!$F$8)+1+$Q$126</f>
        <v>17.286666666666374</v>
      </c>
      <c r="L2794" s="1395">
        <f t="shared" si="265"/>
        <v>172.86666666666375</v>
      </c>
      <c r="M2794" s="1395">
        <f t="shared" si="266"/>
        <v>172</v>
      </c>
      <c r="N2794" s="1395">
        <f t="shared" si="267"/>
        <v>17.2</v>
      </c>
      <c r="O2794" t="str">
        <f t="shared" si="268"/>
        <v/>
      </c>
    </row>
    <row r="2795" spans="9:15" x14ac:dyDescent="0.55000000000000004">
      <c r="I2795" s="1394">
        <f t="shared" si="269"/>
        <v>0</v>
      </c>
      <c r="J2795" s="1392">
        <f t="shared" si="264"/>
        <v>279.29999999999501</v>
      </c>
      <c r="K2795" s="1391">
        <f>(J2795*h01_MdeMgmt!$F$8)+1+$Q$126</f>
        <v>17.292499999999709</v>
      </c>
      <c r="L2795" s="1395">
        <f t="shared" si="265"/>
        <v>172.92499999999708</v>
      </c>
      <c r="M2795" s="1395">
        <f t="shared" si="266"/>
        <v>172</v>
      </c>
      <c r="N2795" s="1395">
        <f t="shared" si="267"/>
        <v>17.2</v>
      </c>
      <c r="O2795" t="str">
        <f t="shared" si="268"/>
        <v/>
      </c>
    </row>
    <row r="2796" spans="9:15" x14ac:dyDescent="0.55000000000000004">
      <c r="I2796" s="1394">
        <f t="shared" si="269"/>
        <v>0</v>
      </c>
      <c r="J2796" s="1392">
        <f t="shared" si="264"/>
        <v>279.39999999999503</v>
      </c>
      <c r="K2796" s="1391">
        <f>(J2796*h01_MdeMgmt!$F$8)+1+$Q$126</f>
        <v>17.298333333333044</v>
      </c>
      <c r="L2796" s="1395">
        <f t="shared" si="265"/>
        <v>172.98333333333045</v>
      </c>
      <c r="M2796" s="1395">
        <f t="shared" si="266"/>
        <v>172</v>
      </c>
      <c r="N2796" s="1395">
        <f t="shared" si="267"/>
        <v>17.2</v>
      </c>
      <c r="O2796" t="str">
        <f t="shared" si="268"/>
        <v/>
      </c>
    </row>
    <row r="2797" spans="9:15" x14ac:dyDescent="0.55000000000000004">
      <c r="I2797" s="1394">
        <f t="shared" si="269"/>
        <v>0</v>
      </c>
      <c r="J2797" s="1392">
        <f t="shared" si="264"/>
        <v>279.49999999999505</v>
      </c>
      <c r="K2797" s="1391">
        <f>(J2797*h01_MdeMgmt!$F$8)+1+$Q$126</f>
        <v>17.304166666666379</v>
      </c>
      <c r="L2797" s="1395">
        <f t="shared" si="265"/>
        <v>173.04166666666379</v>
      </c>
      <c r="M2797" s="1395">
        <f t="shared" si="266"/>
        <v>173</v>
      </c>
      <c r="N2797" s="1395">
        <f t="shared" si="267"/>
        <v>17.3</v>
      </c>
      <c r="O2797" t="str">
        <f t="shared" si="268"/>
        <v/>
      </c>
    </row>
    <row r="2798" spans="9:15" x14ac:dyDescent="0.55000000000000004">
      <c r="I2798" s="1394">
        <f t="shared" si="269"/>
        <v>0</v>
      </c>
      <c r="J2798" s="1392">
        <f t="shared" si="264"/>
        <v>279.59999999999508</v>
      </c>
      <c r="K2798" s="1391">
        <f>(J2798*h01_MdeMgmt!$F$8)+1+$Q$126</f>
        <v>17.309999999999715</v>
      </c>
      <c r="L2798" s="1395">
        <f t="shared" si="265"/>
        <v>173.09999999999715</v>
      </c>
      <c r="M2798" s="1395">
        <f t="shared" si="266"/>
        <v>173</v>
      </c>
      <c r="N2798" s="1395">
        <f t="shared" si="267"/>
        <v>17.3</v>
      </c>
      <c r="O2798" t="str">
        <f t="shared" si="268"/>
        <v/>
      </c>
    </row>
    <row r="2799" spans="9:15" x14ac:dyDescent="0.55000000000000004">
      <c r="I2799" s="1394">
        <f t="shared" si="269"/>
        <v>0</v>
      </c>
      <c r="J2799" s="1392">
        <f t="shared" si="264"/>
        <v>279.6999999999951</v>
      </c>
      <c r="K2799" s="1391">
        <f>(J2799*h01_MdeMgmt!$F$8)+1+$Q$126</f>
        <v>17.315833333333046</v>
      </c>
      <c r="L2799" s="1395">
        <f t="shared" si="265"/>
        <v>173.15833333333046</v>
      </c>
      <c r="M2799" s="1395">
        <f t="shared" si="266"/>
        <v>173</v>
      </c>
      <c r="N2799" s="1395">
        <f t="shared" si="267"/>
        <v>17.3</v>
      </c>
      <c r="O2799" t="str">
        <f t="shared" si="268"/>
        <v/>
      </c>
    </row>
    <row r="2800" spans="9:15" x14ac:dyDescent="0.55000000000000004">
      <c r="I2800" s="1394">
        <f t="shared" si="269"/>
        <v>0</v>
      </c>
      <c r="J2800" s="1392">
        <f t="shared" si="264"/>
        <v>279.79999999999512</v>
      </c>
      <c r="K2800" s="1391">
        <f>(J2800*h01_MdeMgmt!$F$8)+1+$Q$126</f>
        <v>17.321666666666381</v>
      </c>
      <c r="L2800" s="1395">
        <f t="shared" si="265"/>
        <v>173.2166666666638</v>
      </c>
      <c r="M2800" s="1395">
        <f t="shared" si="266"/>
        <v>173</v>
      </c>
      <c r="N2800" s="1395">
        <f t="shared" si="267"/>
        <v>17.3</v>
      </c>
      <c r="O2800" t="str">
        <f t="shared" si="268"/>
        <v/>
      </c>
    </row>
    <row r="2801" spans="9:15" x14ac:dyDescent="0.55000000000000004">
      <c r="I2801" s="1394">
        <f t="shared" si="269"/>
        <v>0</v>
      </c>
      <c r="J2801" s="1392">
        <f t="shared" si="264"/>
        <v>279.89999999999515</v>
      </c>
      <c r="K2801" s="1391">
        <f>(J2801*h01_MdeMgmt!$F$8)+1+$Q$126</f>
        <v>17.327499999999716</v>
      </c>
      <c r="L2801" s="1395">
        <f t="shared" si="265"/>
        <v>173.27499999999716</v>
      </c>
      <c r="M2801" s="1395">
        <f t="shared" si="266"/>
        <v>173</v>
      </c>
      <c r="N2801" s="1395">
        <f t="shared" si="267"/>
        <v>17.3</v>
      </c>
      <c r="O2801" t="str">
        <f t="shared" si="268"/>
        <v/>
      </c>
    </row>
    <row r="2802" spans="9:15" x14ac:dyDescent="0.55000000000000004">
      <c r="I2802" s="1394">
        <f t="shared" si="269"/>
        <v>0</v>
      </c>
      <c r="J2802" s="1392">
        <f t="shared" si="264"/>
        <v>279.99999999999517</v>
      </c>
      <c r="K2802" s="1391">
        <f>(J2802*h01_MdeMgmt!$F$8)+1+$Q$126</f>
        <v>17.333333333333051</v>
      </c>
      <c r="L2802" s="1395">
        <f t="shared" si="265"/>
        <v>173.33333333333053</v>
      </c>
      <c r="M2802" s="1395">
        <f t="shared" si="266"/>
        <v>173</v>
      </c>
      <c r="N2802" s="1395">
        <f t="shared" si="267"/>
        <v>17.3</v>
      </c>
      <c r="O2802" t="str">
        <f t="shared" si="268"/>
        <v/>
      </c>
    </row>
    <row r="2803" spans="9:15" x14ac:dyDescent="0.55000000000000004">
      <c r="I2803" s="1394">
        <f t="shared" si="269"/>
        <v>0</v>
      </c>
      <c r="J2803" s="1392">
        <f t="shared" si="264"/>
        <v>280.09999999999519</v>
      </c>
      <c r="K2803" s="1391">
        <f>(J2803*h01_MdeMgmt!$F$8)+1+$Q$126</f>
        <v>17.339166666666387</v>
      </c>
      <c r="L2803" s="1395">
        <f t="shared" si="265"/>
        <v>173.39166666666387</v>
      </c>
      <c r="M2803" s="1395">
        <f t="shared" si="266"/>
        <v>173</v>
      </c>
      <c r="N2803" s="1395">
        <f t="shared" si="267"/>
        <v>17.3</v>
      </c>
      <c r="O2803" t="str">
        <f t="shared" si="268"/>
        <v/>
      </c>
    </row>
    <row r="2804" spans="9:15" x14ac:dyDescent="0.55000000000000004">
      <c r="I2804" s="1394">
        <f t="shared" si="269"/>
        <v>0</v>
      </c>
      <c r="J2804" s="1392">
        <f t="shared" si="264"/>
        <v>280.19999999999521</v>
      </c>
      <c r="K2804" s="1391">
        <f>(J2804*h01_MdeMgmt!$F$8)+1+$Q$126</f>
        <v>17.344999999999722</v>
      </c>
      <c r="L2804" s="1395">
        <f t="shared" si="265"/>
        <v>173.4499999999972</v>
      </c>
      <c r="M2804" s="1395">
        <f t="shared" si="266"/>
        <v>173</v>
      </c>
      <c r="N2804" s="1395">
        <f t="shared" si="267"/>
        <v>17.3</v>
      </c>
      <c r="O2804" t="str">
        <f t="shared" si="268"/>
        <v/>
      </c>
    </row>
    <row r="2805" spans="9:15" x14ac:dyDescent="0.55000000000000004">
      <c r="I2805" s="1394">
        <f t="shared" si="269"/>
        <v>0</v>
      </c>
      <c r="J2805" s="1392">
        <f t="shared" si="264"/>
        <v>280.29999999999524</v>
      </c>
      <c r="K2805" s="1391">
        <f>(J2805*h01_MdeMgmt!$F$8)+1+$Q$126</f>
        <v>17.350833333333057</v>
      </c>
      <c r="L2805" s="1395">
        <f t="shared" si="265"/>
        <v>173.50833333333057</v>
      </c>
      <c r="M2805" s="1395">
        <f t="shared" si="266"/>
        <v>173</v>
      </c>
      <c r="N2805" s="1395">
        <f t="shared" si="267"/>
        <v>17.3</v>
      </c>
      <c r="O2805" t="str">
        <f t="shared" si="268"/>
        <v/>
      </c>
    </row>
    <row r="2806" spans="9:15" x14ac:dyDescent="0.55000000000000004">
      <c r="I2806" s="1394">
        <f t="shared" si="269"/>
        <v>0</v>
      </c>
      <c r="J2806" s="1392">
        <f t="shared" ref="J2806:J2869" si="270">J2805+$J$3</f>
        <v>280.39999999999526</v>
      </c>
      <c r="K2806" s="1391">
        <f>(J2806*h01_MdeMgmt!$F$8)+1+$Q$126</f>
        <v>17.356666666666392</v>
      </c>
      <c r="L2806" s="1395">
        <f t="shared" si="265"/>
        <v>173.56666666666393</v>
      </c>
      <c r="M2806" s="1395">
        <f t="shared" si="266"/>
        <v>173</v>
      </c>
      <c r="N2806" s="1395">
        <f t="shared" si="267"/>
        <v>17.3</v>
      </c>
      <c r="O2806" t="str">
        <f t="shared" si="268"/>
        <v/>
      </c>
    </row>
    <row r="2807" spans="9:15" x14ac:dyDescent="0.55000000000000004">
      <c r="I2807" s="1394">
        <f t="shared" si="269"/>
        <v>0</v>
      </c>
      <c r="J2807" s="1392">
        <f t="shared" si="270"/>
        <v>280.49999999999528</v>
      </c>
      <c r="K2807" s="1391">
        <f>(J2807*h01_MdeMgmt!$F$8)+1+$Q$126</f>
        <v>17.362499999999724</v>
      </c>
      <c r="L2807" s="1395">
        <f t="shared" si="265"/>
        <v>173.62499999999724</v>
      </c>
      <c r="M2807" s="1395">
        <f t="shared" si="266"/>
        <v>173</v>
      </c>
      <c r="N2807" s="1395">
        <f t="shared" si="267"/>
        <v>17.3</v>
      </c>
      <c r="O2807" t="str">
        <f t="shared" si="268"/>
        <v/>
      </c>
    </row>
    <row r="2808" spans="9:15" x14ac:dyDescent="0.55000000000000004">
      <c r="I2808" s="1394">
        <f t="shared" si="269"/>
        <v>0</v>
      </c>
      <c r="J2808" s="1392">
        <f t="shared" si="270"/>
        <v>280.5999999999953</v>
      </c>
      <c r="K2808" s="1391">
        <f>(J2808*h01_MdeMgmt!$F$8)+1+$Q$126</f>
        <v>17.368333333333059</v>
      </c>
      <c r="L2808" s="1395">
        <f t="shared" si="265"/>
        <v>173.68333333333058</v>
      </c>
      <c r="M2808" s="1395">
        <f t="shared" si="266"/>
        <v>173</v>
      </c>
      <c r="N2808" s="1395">
        <f t="shared" si="267"/>
        <v>17.3</v>
      </c>
      <c r="O2808" t="str">
        <f t="shared" si="268"/>
        <v/>
      </c>
    </row>
    <row r="2809" spans="9:15" x14ac:dyDescent="0.55000000000000004">
      <c r="I2809" s="1394">
        <f t="shared" si="269"/>
        <v>0</v>
      </c>
      <c r="J2809" s="1392">
        <f t="shared" si="270"/>
        <v>280.69999999999533</v>
      </c>
      <c r="K2809" s="1391">
        <f>(J2809*h01_MdeMgmt!$F$8)+1+$Q$126</f>
        <v>17.374166666666394</v>
      </c>
      <c r="L2809" s="1395">
        <f t="shared" si="265"/>
        <v>173.74166666666395</v>
      </c>
      <c r="M2809" s="1395">
        <f t="shared" si="266"/>
        <v>173</v>
      </c>
      <c r="N2809" s="1395">
        <f t="shared" si="267"/>
        <v>17.3</v>
      </c>
      <c r="O2809" t="str">
        <f t="shared" si="268"/>
        <v/>
      </c>
    </row>
    <row r="2810" spans="9:15" x14ac:dyDescent="0.55000000000000004">
      <c r="I2810" s="1394">
        <f t="shared" si="269"/>
        <v>0</v>
      </c>
      <c r="J2810" s="1392">
        <f t="shared" si="270"/>
        <v>280.79999999999535</v>
      </c>
      <c r="K2810" s="1391">
        <f>(J2810*h01_MdeMgmt!$F$8)+1+$Q$126</f>
        <v>17.379999999999729</v>
      </c>
      <c r="L2810" s="1395">
        <f t="shared" si="265"/>
        <v>173.79999999999728</v>
      </c>
      <c r="M2810" s="1395">
        <f t="shared" si="266"/>
        <v>173</v>
      </c>
      <c r="N2810" s="1395">
        <f t="shared" si="267"/>
        <v>17.3</v>
      </c>
      <c r="O2810" t="str">
        <f t="shared" si="268"/>
        <v/>
      </c>
    </row>
    <row r="2811" spans="9:15" x14ac:dyDescent="0.55000000000000004">
      <c r="I2811" s="1394">
        <f t="shared" si="269"/>
        <v>0</v>
      </c>
      <c r="J2811" s="1392">
        <f t="shared" si="270"/>
        <v>280.89999999999537</v>
      </c>
      <c r="K2811" s="1391">
        <f>(J2811*h01_MdeMgmt!$F$8)+1+$Q$126</f>
        <v>17.385833333333064</v>
      </c>
      <c r="L2811" s="1395">
        <f t="shared" si="265"/>
        <v>173.85833333333065</v>
      </c>
      <c r="M2811" s="1395">
        <f t="shared" si="266"/>
        <v>173</v>
      </c>
      <c r="N2811" s="1395">
        <f t="shared" si="267"/>
        <v>17.3</v>
      </c>
      <c r="O2811" t="str">
        <f t="shared" si="268"/>
        <v/>
      </c>
    </row>
    <row r="2812" spans="9:15" x14ac:dyDescent="0.55000000000000004">
      <c r="I2812" s="1394">
        <f t="shared" si="269"/>
        <v>0</v>
      </c>
      <c r="J2812" s="1392">
        <f t="shared" si="270"/>
        <v>280.9999999999954</v>
      </c>
      <c r="K2812" s="1391">
        <f>(J2812*h01_MdeMgmt!$F$8)+1+$Q$126</f>
        <v>17.391666666666399</v>
      </c>
      <c r="L2812" s="1395">
        <f t="shared" si="265"/>
        <v>173.91666666666399</v>
      </c>
      <c r="M2812" s="1395">
        <f t="shared" si="266"/>
        <v>173</v>
      </c>
      <c r="N2812" s="1395">
        <f t="shared" si="267"/>
        <v>17.3</v>
      </c>
      <c r="O2812" t="str">
        <f t="shared" si="268"/>
        <v/>
      </c>
    </row>
    <row r="2813" spans="9:15" x14ac:dyDescent="0.55000000000000004">
      <c r="I2813" s="1394">
        <f t="shared" si="269"/>
        <v>0</v>
      </c>
      <c r="J2813" s="1392">
        <f t="shared" si="270"/>
        <v>281.09999999999542</v>
      </c>
      <c r="K2813" s="1391">
        <f>(J2813*h01_MdeMgmt!$F$8)+1+$Q$126</f>
        <v>17.397499999999734</v>
      </c>
      <c r="L2813" s="1395">
        <f t="shared" si="265"/>
        <v>173.97499999999735</v>
      </c>
      <c r="M2813" s="1395">
        <f t="shared" si="266"/>
        <v>173</v>
      </c>
      <c r="N2813" s="1395">
        <f t="shared" si="267"/>
        <v>17.3</v>
      </c>
      <c r="O2813" t="str">
        <f t="shared" si="268"/>
        <v/>
      </c>
    </row>
    <row r="2814" spans="9:15" x14ac:dyDescent="0.55000000000000004">
      <c r="I2814" s="1394">
        <f t="shared" si="269"/>
        <v>0</v>
      </c>
      <c r="J2814" s="1392">
        <f t="shared" si="270"/>
        <v>281.19999999999544</v>
      </c>
      <c r="K2814" s="1391">
        <f>(J2814*h01_MdeMgmt!$F$8)+1+$Q$126</f>
        <v>17.403333333333066</v>
      </c>
      <c r="L2814" s="1395">
        <f t="shared" si="265"/>
        <v>174.03333333333066</v>
      </c>
      <c r="M2814" s="1395">
        <f t="shared" si="266"/>
        <v>174</v>
      </c>
      <c r="N2814" s="1395">
        <f t="shared" si="267"/>
        <v>17.399999999999999</v>
      </c>
      <c r="O2814" t="str">
        <f t="shared" si="268"/>
        <v/>
      </c>
    </row>
    <row r="2815" spans="9:15" x14ac:dyDescent="0.55000000000000004">
      <c r="I2815" s="1394">
        <f t="shared" si="269"/>
        <v>0</v>
      </c>
      <c r="J2815" s="1392">
        <f t="shared" si="270"/>
        <v>281.29999999999546</v>
      </c>
      <c r="K2815" s="1391">
        <f>(J2815*h01_MdeMgmt!$F$8)+1+$Q$126</f>
        <v>17.409166666666401</v>
      </c>
      <c r="L2815" s="1395">
        <f t="shared" si="265"/>
        <v>174.09166666666403</v>
      </c>
      <c r="M2815" s="1395">
        <f t="shared" si="266"/>
        <v>174</v>
      </c>
      <c r="N2815" s="1395">
        <f t="shared" si="267"/>
        <v>17.399999999999999</v>
      </c>
      <c r="O2815" t="str">
        <f t="shared" si="268"/>
        <v/>
      </c>
    </row>
    <row r="2816" spans="9:15" x14ac:dyDescent="0.55000000000000004">
      <c r="I2816" s="1394">
        <f t="shared" si="269"/>
        <v>0</v>
      </c>
      <c r="J2816" s="1392">
        <f t="shared" si="270"/>
        <v>281.39999999999549</v>
      </c>
      <c r="K2816" s="1391">
        <f>(J2816*h01_MdeMgmt!$F$8)+1+$Q$126</f>
        <v>17.414999999999736</v>
      </c>
      <c r="L2816" s="1395">
        <f t="shared" si="265"/>
        <v>174.14999999999736</v>
      </c>
      <c r="M2816" s="1395">
        <f t="shared" si="266"/>
        <v>174</v>
      </c>
      <c r="N2816" s="1395">
        <f t="shared" si="267"/>
        <v>17.399999999999999</v>
      </c>
      <c r="O2816" t="str">
        <f t="shared" si="268"/>
        <v/>
      </c>
    </row>
    <row r="2817" spans="9:15" x14ac:dyDescent="0.55000000000000004">
      <c r="I2817" s="1394">
        <f t="shared" si="269"/>
        <v>0</v>
      </c>
      <c r="J2817" s="1392">
        <f t="shared" si="270"/>
        <v>281.49999999999551</v>
      </c>
      <c r="K2817" s="1391">
        <f>(J2817*h01_MdeMgmt!$F$8)+1+$Q$126</f>
        <v>17.420833333333071</v>
      </c>
      <c r="L2817" s="1395">
        <f t="shared" si="265"/>
        <v>174.2083333333307</v>
      </c>
      <c r="M2817" s="1395">
        <f t="shared" si="266"/>
        <v>174</v>
      </c>
      <c r="N2817" s="1395">
        <f t="shared" si="267"/>
        <v>17.399999999999999</v>
      </c>
      <c r="O2817" t="str">
        <f t="shared" si="268"/>
        <v/>
      </c>
    </row>
    <row r="2818" spans="9:15" x14ac:dyDescent="0.55000000000000004">
      <c r="I2818" s="1394">
        <f t="shared" si="269"/>
        <v>0</v>
      </c>
      <c r="J2818" s="1392">
        <f t="shared" si="270"/>
        <v>281.59999999999553</v>
      </c>
      <c r="K2818" s="1391">
        <f>(J2818*h01_MdeMgmt!$F$8)+1+$Q$126</f>
        <v>17.426666666666407</v>
      </c>
      <c r="L2818" s="1395">
        <f t="shared" si="265"/>
        <v>174.26666666666407</v>
      </c>
      <c r="M2818" s="1395">
        <f t="shared" si="266"/>
        <v>174</v>
      </c>
      <c r="N2818" s="1395">
        <f t="shared" si="267"/>
        <v>17.399999999999999</v>
      </c>
      <c r="O2818" t="str">
        <f t="shared" si="268"/>
        <v/>
      </c>
    </row>
    <row r="2819" spans="9:15" x14ac:dyDescent="0.55000000000000004">
      <c r="I2819" s="1394">
        <f t="shared" si="269"/>
        <v>0</v>
      </c>
      <c r="J2819" s="1392">
        <f t="shared" si="270"/>
        <v>281.69999999999555</v>
      </c>
      <c r="K2819" s="1391">
        <f>(J2819*h01_MdeMgmt!$F$8)+1+$Q$126</f>
        <v>17.432499999999742</v>
      </c>
      <c r="L2819" s="1395">
        <f t="shared" ref="L2819:L2882" si="271">K2819*10</f>
        <v>174.32499999999743</v>
      </c>
      <c r="M2819" s="1395">
        <f t="shared" ref="M2819:M2882" si="272">INT(L2819)</f>
        <v>174</v>
      </c>
      <c r="N2819" s="1395">
        <f t="shared" ref="N2819:N2882" si="273">M2819/10</f>
        <v>17.399999999999999</v>
      </c>
      <c r="O2819" t="str">
        <f t="shared" ref="O2819:O2882" si="274">IF(INT(N2819)=N2819,N2819,"")</f>
        <v/>
      </c>
    </row>
    <row r="2820" spans="9:15" x14ac:dyDescent="0.55000000000000004">
      <c r="I2820" s="1394">
        <f t="shared" ref="I2820:I2883" si="275">INT(H2820)</f>
        <v>0</v>
      </c>
      <c r="J2820" s="1392">
        <f t="shared" si="270"/>
        <v>281.79999999999558</v>
      </c>
      <c r="K2820" s="1391">
        <f>(J2820*h01_MdeMgmt!$F$8)+1+$Q$126</f>
        <v>17.438333333333077</v>
      </c>
      <c r="L2820" s="1395">
        <f t="shared" si="271"/>
        <v>174.38333333333077</v>
      </c>
      <c r="M2820" s="1395">
        <f t="shared" si="272"/>
        <v>174</v>
      </c>
      <c r="N2820" s="1395">
        <f t="shared" si="273"/>
        <v>17.399999999999999</v>
      </c>
      <c r="O2820" t="str">
        <f t="shared" si="274"/>
        <v/>
      </c>
    </row>
    <row r="2821" spans="9:15" x14ac:dyDescent="0.55000000000000004">
      <c r="I2821" s="1394">
        <f t="shared" si="275"/>
        <v>0</v>
      </c>
      <c r="J2821" s="1392">
        <f t="shared" si="270"/>
        <v>281.8999999999956</v>
      </c>
      <c r="K2821" s="1391">
        <f>(J2821*h01_MdeMgmt!$F$8)+1+$Q$126</f>
        <v>17.444166666666412</v>
      </c>
      <c r="L2821" s="1395">
        <f t="shared" si="271"/>
        <v>174.4416666666641</v>
      </c>
      <c r="M2821" s="1395">
        <f t="shared" si="272"/>
        <v>174</v>
      </c>
      <c r="N2821" s="1395">
        <f t="shared" si="273"/>
        <v>17.399999999999999</v>
      </c>
      <c r="O2821" t="str">
        <f t="shared" si="274"/>
        <v/>
      </c>
    </row>
    <row r="2822" spans="9:15" x14ac:dyDescent="0.55000000000000004">
      <c r="I2822" s="1394">
        <f t="shared" si="275"/>
        <v>0</v>
      </c>
      <c r="J2822" s="1392">
        <f t="shared" si="270"/>
        <v>281.99999999999562</v>
      </c>
      <c r="K2822" s="1391">
        <f>(J2822*h01_MdeMgmt!$F$8)+1+$Q$126</f>
        <v>17.449999999999743</v>
      </c>
      <c r="L2822" s="1395">
        <f t="shared" si="271"/>
        <v>174.49999999999744</v>
      </c>
      <c r="M2822" s="1395">
        <f t="shared" si="272"/>
        <v>174</v>
      </c>
      <c r="N2822" s="1395">
        <f t="shared" si="273"/>
        <v>17.399999999999999</v>
      </c>
      <c r="O2822" t="str">
        <f t="shared" si="274"/>
        <v/>
      </c>
    </row>
    <row r="2823" spans="9:15" x14ac:dyDescent="0.55000000000000004">
      <c r="I2823" s="1394">
        <f t="shared" si="275"/>
        <v>0</v>
      </c>
      <c r="J2823" s="1392">
        <f t="shared" si="270"/>
        <v>282.09999999999565</v>
      </c>
      <c r="K2823" s="1391">
        <f>(J2823*h01_MdeMgmt!$F$8)+1+$Q$126</f>
        <v>17.455833333333079</v>
      </c>
      <c r="L2823" s="1395">
        <f t="shared" si="271"/>
        <v>174.55833333333078</v>
      </c>
      <c r="M2823" s="1395">
        <f t="shared" si="272"/>
        <v>174</v>
      </c>
      <c r="N2823" s="1395">
        <f t="shared" si="273"/>
        <v>17.399999999999999</v>
      </c>
      <c r="O2823" t="str">
        <f t="shared" si="274"/>
        <v/>
      </c>
    </row>
    <row r="2824" spans="9:15" x14ac:dyDescent="0.55000000000000004">
      <c r="I2824" s="1394">
        <f t="shared" si="275"/>
        <v>0</v>
      </c>
      <c r="J2824" s="1392">
        <f t="shared" si="270"/>
        <v>282.19999999999567</v>
      </c>
      <c r="K2824" s="1391">
        <f>(J2824*h01_MdeMgmt!$F$8)+1+$Q$126</f>
        <v>17.461666666666414</v>
      </c>
      <c r="L2824" s="1395">
        <f t="shared" si="271"/>
        <v>174.61666666666414</v>
      </c>
      <c r="M2824" s="1395">
        <f t="shared" si="272"/>
        <v>174</v>
      </c>
      <c r="N2824" s="1395">
        <f t="shared" si="273"/>
        <v>17.399999999999999</v>
      </c>
      <c r="O2824" t="str">
        <f t="shared" si="274"/>
        <v/>
      </c>
    </row>
    <row r="2825" spans="9:15" x14ac:dyDescent="0.55000000000000004">
      <c r="I2825" s="1394">
        <f t="shared" si="275"/>
        <v>0</v>
      </c>
      <c r="J2825" s="1392">
        <f t="shared" si="270"/>
        <v>282.29999999999569</v>
      </c>
      <c r="K2825" s="1391">
        <f>(J2825*h01_MdeMgmt!$F$8)+1+$Q$126</f>
        <v>17.467499999999749</v>
      </c>
      <c r="L2825" s="1395">
        <f t="shared" si="271"/>
        <v>174.67499999999748</v>
      </c>
      <c r="M2825" s="1395">
        <f t="shared" si="272"/>
        <v>174</v>
      </c>
      <c r="N2825" s="1395">
        <f t="shared" si="273"/>
        <v>17.399999999999999</v>
      </c>
      <c r="O2825" t="str">
        <f t="shared" si="274"/>
        <v/>
      </c>
    </row>
    <row r="2826" spans="9:15" x14ac:dyDescent="0.55000000000000004">
      <c r="I2826" s="1394">
        <f t="shared" si="275"/>
        <v>0</v>
      </c>
      <c r="J2826" s="1392">
        <f t="shared" si="270"/>
        <v>282.39999999999571</v>
      </c>
      <c r="K2826" s="1391">
        <f>(J2826*h01_MdeMgmt!$F$8)+1+$Q$126</f>
        <v>17.473333333333084</v>
      </c>
      <c r="L2826" s="1395">
        <f t="shared" si="271"/>
        <v>174.73333333333085</v>
      </c>
      <c r="M2826" s="1395">
        <f t="shared" si="272"/>
        <v>174</v>
      </c>
      <c r="N2826" s="1395">
        <f t="shared" si="273"/>
        <v>17.399999999999999</v>
      </c>
      <c r="O2826" t="str">
        <f t="shared" si="274"/>
        <v/>
      </c>
    </row>
    <row r="2827" spans="9:15" x14ac:dyDescent="0.55000000000000004">
      <c r="I2827" s="1394">
        <f t="shared" si="275"/>
        <v>0</v>
      </c>
      <c r="J2827" s="1392">
        <f t="shared" si="270"/>
        <v>282.49999999999574</v>
      </c>
      <c r="K2827" s="1391">
        <f>(J2827*h01_MdeMgmt!$F$8)+1+$Q$126</f>
        <v>17.479166666666419</v>
      </c>
      <c r="L2827" s="1395">
        <f t="shared" si="271"/>
        <v>174.79166666666418</v>
      </c>
      <c r="M2827" s="1395">
        <f t="shared" si="272"/>
        <v>174</v>
      </c>
      <c r="N2827" s="1395">
        <f t="shared" si="273"/>
        <v>17.399999999999999</v>
      </c>
      <c r="O2827" t="str">
        <f t="shared" si="274"/>
        <v/>
      </c>
    </row>
    <row r="2828" spans="9:15" x14ac:dyDescent="0.55000000000000004">
      <c r="I2828" s="1394">
        <f t="shared" si="275"/>
        <v>0</v>
      </c>
      <c r="J2828" s="1392">
        <f t="shared" si="270"/>
        <v>282.59999999999576</v>
      </c>
      <c r="K2828" s="1391">
        <f>(J2828*h01_MdeMgmt!$F$8)+1+$Q$126</f>
        <v>17.484999999999754</v>
      </c>
      <c r="L2828" s="1395">
        <f t="shared" si="271"/>
        <v>174.84999999999755</v>
      </c>
      <c r="M2828" s="1395">
        <f t="shared" si="272"/>
        <v>174</v>
      </c>
      <c r="N2828" s="1395">
        <f t="shared" si="273"/>
        <v>17.399999999999999</v>
      </c>
      <c r="O2828" t="str">
        <f t="shared" si="274"/>
        <v/>
      </c>
    </row>
    <row r="2829" spans="9:15" x14ac:dyDescent="0.55000000000000004">
      <c r="I2829" s="1394">
        <f t="shared" si="275"/>
        <v>0</v>
      </c>
      <c r="J2829" s="1392">
        <f t="shared" si="270"/>
        <v>282.69999999999578</v>
      </c>
      <c r="K2829" s="1391">
        <f>(J2829*h01_MdeMgmt!$F$8)+1+$Q$126</f>
        <v>17.490833333333086</v>
      </c>
      <c r="L2829" s="1395">
        <f t="shared" si="271"/>
        <v>174.90833333333086</v>
      </c>
      <c r="M2829" s="1395">
        <f t="shared" si="272"/>
        <v>174</v>
      </c>
      <c r="N2829" s="1395">
        <f t="shared" si="273"/>
        <v>17.399999999999999</v>
      </c>
      <c r="O2829" t="str">
        <f t="shared" si="274"/>
        <v/>
      </c>
    </row>
    <row r="2830" spans="9:15" x14ac:dyDescent="0.55000000000000004">
      <c r="I2830" s="1394">
        <f t="shared" si="275"/>
        <v>0</v>
      </c>
      <c r="J2830" s="1392">
        <f t="shared" si="270"/>
        <v>282.7999999999958</v>
      </c>
      <c r="K2830" s="1391">
        <f>(J2830*h01_MdeMgmt!$F$8)+1+$Q$126</f>
        <v>17.496666666666421</v>
      </c>
      <c r="L2830" s="1395">
        <f t="shared" si="271"/>
        <v>174.9666666666642</v>
      </c>
      <c r="M2830" s="1395">
        <f t="shared" si="272"/>
        <v>174</v>
      </c>
      <c r="N2830" s="1395">
        <f t="shared" si="273"/>
        <v>17.399999999999999</v>
      </c>
      <c r="O2830" t="str">
        <f t="shared" si="274"/>
        <v/>
      </c>
    </row>
    <row r="2831" spans="9:15" x14ac:dyDescent="0.55000000000000004">
      <c r="I2831" s="1394">
        <f t="shared" si="275"/>
        <v>0</v>
      </c>
      <c r="J2831" s="1392">
        <f t="shared" si="270"/>
        <v>282.89999999999583</v>
      </c>
      <c r="K2831" s="1391">
        <f>(J2831*h01_MdeMgmt!$F$8)+1+$Q$126</f>
        <v>17.502499999999756</v>
      </c>
      <c r="L2831" s="1395">
        <f t="shared" si="271"/>
        <v>175.02499999999756</v>
      </c>
      <c r="M2831" s="1395">
        <f t="shared" si="272"/>
        <v>175</v>
      </c>
      <c r="N2831" s="1395">
        <f t="shared" si="273"/>
        <v>17.5</v>
      </c>
      <c r="O2831" t="str">
        <f t="shared" si="274"/>
        <v/>
      </c>
    </row>
    <row r="2832" spans="9:15" x14ac:dyDescent="0.55000000000000004">
      <c r="I2832" s="1394">
        <f t="shared" si="275"/>
        <v>0</v>
      </c>
      <c r="J2832" s="1392">
        <f t="shared" si="270"/>
        <v>282.99999999999585</v>
      </c>
      <c r="K2832" s="1391">
        <f>(J2832*h01_MdeMgmt!$F$8)+1+$Q$126</f>
        <v>17.508333333333091</v>
      </c>
      <c r="L2832" s="1395">
        <f t="shared" si="271"/>
        <v>175.08333333333093</v>
      </c>
      <c r="M2832" s="1395">
        <f t="shared" si="272"/>
        <v>175</v>
      </c>
      <c r="N2832" s="1395">
        <f t="shared" si="273"/>
        <v>17.5</v>
      </c>
      <c r="O2832" t="str">
        <f t="shared" si="274"/>
        <v/>
      </c>
    </row>
    <row r="2833" spans="9:15" x14ac:dyDescent="0.55000000000000004">
      <c r="I2833" s="1394">
        <f t="shared" si="275"/>
        <v>0</v>
      </c>
      <c r="J2833" s="1392">
        <f t="shared" si="270"/>
        <v>283.09999999999587</v>
      </c>
      <c r="K2833" s="1391">
        <f>(J2833*h01_MdeMgmt!$F$8)+1+$Q$126</f>
        <v>17.514166666666426</v>
      </c>
      <c r="L2833" s="1395">
        <f t="shared" si="271"/>
        <v>175.14166666666426</v>
      </c>
      <c r="M2833" s="1395">
        <f t="shared" si="272"/>
        <v>175</v>
      </c>
      <c r="N2833" s="1395">
        <f t="shared" si="273"/>
        <v>17.5</v>
      </c>
      <c r="O2833" t="str">
        <f t="shared" si="274"/>
        <v/>
      </c>
    </row>
    <row r="2834" spans="9:15" x14ac:dyDescent="0.55000000000000004">
      <c r="I2834" s="1394">
        <f t="shared" si="275"/>
        <v>0</v>
      </c>
      <c r="J2834" s="1392">
        <f t="shared" si="270"/>
        <v>283.1999999999959</v>
      </c>
      <c r="K2834" s="1391">
        <f>(J2834*h01_MdeMgmt!$F$8)+1+$Q$126</f>
        <v>17.519999999999762</v>
      </c>
      <c r="L2834" s="1395">
        <f t="shared" si="271"/>
        <v>175.1999999999976</v>
      </c>
      <c r="M2834" s="1395">
        <f t="shared" si="272"/>
        <v>175</v>
      </c>
      <c r="N2834" s="1395">
        <f t="shared" si="273"/>
        <v>17.5</v>
      </c>
      <c r="O2834" t="str">
        <f t="shared" si="274"/>
        <v/>
      </c>
    </row>
    <row r="2835" spans="9:15" x14ac:dyDescent="0.55000000000000004">
      <c r="I2835" s="1394">
        <f t="shared" si="275"/>
        <v>0</v>
      </c>
      <c r="J2835" s="1392">
        <f t="shared" si="270"/>
        <v>283.29999999999592</v>
      </c>
      <c r="K2835" s="1391">
        <f>(J2835*h01_MdeMgmt!$F$8)+1+$Q$126</f>
        <v>17.525833333333097</v>
      </c>
      <c r="L2835" s="1395">
        <f t="shared" si="271"/>
        <v>175.25833333333097</v>
      </c>
      <c r="M2835" s="1395">
        <f t="shared" si="272"/>
        <v>175</v>
      </c>
      <c r="N2835" s="1395">
        <f t="shared" si="273"/>
        <v>17.5</v>
      </c>
      <c r="O2835" t="str">
        <f t="shared" si="274"/>
        <v/>
      </c>
    </row>
    <row r="2836" spans="9:15" x14ac:dyDescent="0.55000000000000004">
      <c r="I2836" s="1394">
        <f t="shared" si="275"/>
        <v>0</v>
      </c>
      <c r="J2836" s="1392">
        <f t="shared" si="270"/>
        <v>283.39999999999594</v>
      </c>
      <c r="K2836" s="1391">
        <f>(J2836*h01_MdeMgmt!$F$8)+1+$Q$126</f>
        <v>17.531666666666432</v>
      </c>
      <c r="L2836" s="1395">
        <f t="shared" si="271"/>
        <v>175.31666666666433</v>
      </c>
      <c r="M2836" s="1395">
        <f t="shared" si="272"/>
        <v>175</v>
      </c>
      <c r="N2836" s="1395">
        <f t="shared" si="273"/>
        <v>17.5</v>
      </c>
      <c r="O2836" t="str">
        <f t="shared" si="274"/>
        <v/>
      </c>
    </row>
    <row r="2837" spans="9:15" x14ac:dyDescent="0.55000000000000004">
      <c r="I2837" s="1394">
        <f t="shared" si="275"/>
        <v>0</v>
      </c>
      <c r="J2837" s="1392">
        <f t="shared" si="270"/>
        <v>283.49999999999596</v>
      </c>
      <c r="K2837" s="1391">
        <f>(J2837*h01_MdeMgmt!$F$8)+1+$Q$126</f>
        <v>17.537499999999763</v>
      </c>
      <c r="L2837" s="1395">
        <f t="shared" si="271"/>
        <v>175.37499999999764</v>
      </c>
      <c r="M2837" s="1395">
        <f t="shared" si="272"/>
        <v>175</v>
      </c>
      <c r="N2837" s="1395">
        <f t="shared" si="273"/>
        <v>17.5</v>
      </c>
      <c r="O2837" t="str">
        <f t="shared" si="274"/>
        <v/>
      </c>
    </row>
    <row r="2838" spans="9:15" x14ac:dyDescent="0.55000000000000004">
      <c r="I2838" s="1394">
        <f t="shared" si="275"/>
        <v>0</v>
      </c>
      <c r="J2838" s="1392">
        <f t="shared" si="270"/>
        <v>283.59999999999599</v>
      </c>
      <c r="K2838" s="1391">
        <f>(J2838*h01_MdeMgmt!$F$8)+1+$Q$126</f>
        <v>17.543333333333099</v>
      </c>
      <c r="L2838" s="1395">
        <f t="shared" si="271"/>
        <v>175.43333333333098</v>
      </c>
      <c r="M2838" s="1395">
        <f t="shared" si="272"/>
        <v>175</v>
      </c>
      <c r="N2838" s="1395">
        <f t="shared" si="273"/>
        <v>17.5</v>
      </c>
      <c r="O2838" t="str">
        <f t="shared" si="274"/>
        <v/>
      </c>
    </row>
    <row r="2839" spans="9:15" x14ac:dyDescent="0.55000000000000004">
      <c r="I2839" s="1394">
        <f t="shared" si="275"/>
        <v>0</v>
      </c>
      <c r="J2839" s="1392">
        <f t="shared" si="270"/>
        <v>283.69999999999601</v>
      </c>
      <c r="K2839" s="1391">
        <f>(J2839*h01_MdeMgmt!$F$8)+1+$Q$126</f>
        <v>17.549166666666434</v>
      </c>
      <c r="L2839" s="1395">
        <f t="shared" si="271"/>
        <v>175.49166666666434</v>
      </c>
      <c r="M2839" s="1395">
        <f t="shared" si="272"/>
        <v>175</v>
      </c>
      <c r="N2839" s="1395">
        <f t="shared" si="273"/>
        <v>17.5</v>
      </c>
      <c r="O2839" t="str">
        <f t="shared" si="274"/>
        <v/>
      </c>
    </row>
    <row r="2840" spans="9:15" x14ac:dyDescent="0.55000000000000004">
      <c r="I2840" s="1394">
        <f t="shared" si="275"/>
        <v>0</v>
      </c>
      <c r="J2840" s="1392">
        <f t="shared" si="270"/>
        <v>283.79999999999603</v>
      </c>
      <c r="K2840" s="1391">
        <f>(J2840*h01_MdeMgmt!$F$8)+1+$Q$126</f>
        <v>17.554999999999769</v>
      </c>
      <c r="L2840" s="1395">
        <f t="shared" si="271"/>
        <v>175.54999999999768</v>
      </c>
      <c r="M2840" s="1395">
        <f t="shared" si="272"/>
        <v>175</v>
      </c>
      <c r="N2840" s="1395">
        <f t="shared" si="273"/>
        <v>17.5</v>
      </c>
      <c r="O2840" t="str">
        <f t="shared" si="274"/>
        <v/>
      </c>
    </row>
    <row r="2841" spans="9:15" x14ac:dyDescent="0.55000000000000004">
      <c r="I2841" s="1394">
        <f t="shared" si="275"/>
        <v>0</v>
      </c>
      <c r="J2841" s="1392">
        <f t="shared" si="270"/>
        <v>283.89999999999606</v>
      </c>
      <c r="K2841" s="1391">
        <f>(J2841*h01_MdeMgmt!$F$8)+1+$Q$126</f>
        <v>17.560833333333104</v>
      </c>
      <c r="L2841" s="1395">
        <f t="shared" si="271"/>
        <v>175.60833333333105</v>
      </c>
      <c r="M2841" s="1395">
        <f t="shared" si="272"/>
        <v>175</v>
      </c>
      <c r="N2841" s="1395">
        <f t="shared" si="273"/>
        <v>17.5</v>
      </c>
      <c r="O2841" t="str">
        <f t="shared" si="274"/>
        <v/>
      </c>
    </row>
    <row r="2842" spans="9:15" x14ac:dyDescent="0.55000000000000004">
      <c r="I2842" s="1394">
        <f t="shared" si="275"/>
        <v>0</v>
      </c>
      <c r="J2842" s="1392">
        <f t="shared" si="270"/>
        <v>283.99999999999608</v>
      </c>
      <c r="K2842" s="1391">
        <f>(J2842*h01_MdeMgmt!$F$8)+1+$Q$126</f>
        <v>17.566666666666439</v>
      </c>
      <c r="L2842" s="1395">
        <f t="shared" si="271"/>
        <v>175.66666666666438</v>
      </c>
      <c r="M2842" s="1395">
        <f t="shared" si="272"/>
        <v>175</v>
      </c>
      <c r="N2842" s="1395">
        <f t="shared" si="273"/>
        <v>17.5</v>
      </c>
      <c r="O2842" t="str">
        <f t="shared" si="274"/>
        <v/>
      </c>
    </row>
    <row r="2843" spans="9:15" x14ac:dyDescent="0.55000000000000004">
      <c r="I2843" s="1394">
        <f t="shared" si="275"/>
        <v>0</v>
      </c>
      <c r="J2843" s="1392">
        <f t="shared" si="270"/>
        <v>284.0999999999961</v>
      </c>
      <c r="K2843" s="1391">
        <f>(J2843*h01_MdeMgmt!$F$8)+1+$Q$126</f>
        <v>17.572499999999774</v>
      </c>
      <c r="L2843" s="1395">
        <f t="shared" si="271"/>
        <v>175.72499999999775</v>
      </c>
      <c r="M2843" s="1395">
        <f t="shared" si="272"/>
        <v>175</v>
      </c>
      <c r="N2843" s="1395">
        <f t="shared" si="273"/>
        <v>17.5</v>
      </c>
      <c r="O2843" t="str">
        <f t="shared" si="274"/>
        <v/>
      </c>
    </row>
    <row r="2844" spans="9:15" x14ac:dyDescent="0.55000000000000004">
      <c r="I2844" s="1394">
        <f t="shared" si="275"/>
        <v>0</v>
      </c>
      <c r="J2844" s="1392">
        <f t="shared" si="270"/>
        <v>284.19999999999612</v>
      </c>
      <c r="K2844" s="1391">
        <f>(J2844*h01_MdeMgmt!$F$8)+1+$Q$126</f>
        <v>17.578333333333106</v>
      </c>
      <c r="L2844" s="1395">
        <f t="shared" si="271"/>
        <v>175.78333333333106</v>
      </c>
      <c r="M2844" s="1395">
        <f t="shared" si="272"/>
        <v>175</v>
      </c>
      <c r="N2844" s="1395">
        <f t="shared" si="273"/>
        <v>17.5</v>
      </c>
      <c r="O2844" t="str">
        <f t="shared" si="274"/>
        <v/>
      </c>
    </row>
    <row r="2845" spans="9:15" x14ac:dyDescent="0.55000000000000004">
      <c r="I2845" s="1394">
        <f t="shared" si="275"/>
        <v>0</v>
      </c>
      <c r="J2845" s="1392">
        <f t="shared" si="270"/>
        <v>284.29999999999615</v>
      </c>
      <c r="K2845" s="1391">
        <f>(J2845*h01_MdeMgmt!$F$8)+1+$Q$126</f>
        <v>17.584166666666441</v>
      </c>
      <c r="L2845" s="1395">
        <f t="shared" si="271"/>
        <v>175.84166666666442</v>
      </c>
      <c r="M2845" s="1395">
        <f t="shared" si="272"/>
        <v>175</v>
      </c>
      <c r="N2845" s="1395">
        <f t="shared" si="273"/>
        <v>17.5</v>
      </c>
      <c r="O2845" t="str">
        <f t="shared" si="274"/>
        <v/>
      </c>
    </row>
    <row r="2846" spans="9:15" x14ac:dyDescent="0.55000000000000004">
      <c r="I2846" s="1394">
        <f t="shared" si="275"/>
        <v>0</v>
      </c>
      <c r="J2846" s="1392">
        <f t="shared" si="270"/>
        <v>284.39999999999617</v>
      </c>
      <c r="K2846" s="1391">
        <f>(J2846*h01_MdeMgmt!$F$8)+1+$Q$126</f>
        <v>17.589999999999776</v>
      </c>
      <c r="L2846" s="1395">
        <f t="shared" si="271"/>
        <v>175.89999999999776</v>
      </c>
      <c r="M2846" s="1395">
        <f t="shared" si="272"/>
        <v>175</v>
      </c>
      <c r="N2846" s="1395">
        <f t="shared" si="273"/>
        <v>17.5</v>
      </c>
      <c r="O2846" t="str">
        <f t="shared" si="274"/>
        <v/>
      </c>
    </row>
    <row r="2847" spans="9:15" x14ac:dyDescent="0.55000000000000004">
      <c r="I2847" s="1394">
        <f t="shared" si="275"/>
        <v>0</v>
      </c>
      <c r="J2847" s="1392">
        <f t="shared" si="270"/>
        <v>284.49999999999619</v>
      </c>
      <c r="K2847" s="1391">
        <f>(J2847*h01_MdeMgmt!$F$8)+1+$Q$126</f>
        <v>17.595833333333111</v>
      </c>
      <c r="L2847" s="1395">
        <f t="shared" si="271"/>
        <v>175.9583333333311</v>
      </c>
      <c r="M2847" s="1395">
        <f t="shared" si="272"/>
        <v>175</v>
      </c>
      <c r="N2847" s="1395">
        <f t="shared" si="273"/>
        <v>17.5</v>
      </c>
      <c r="O2847" t="str">
        <f t="shared" si="274"/>
        <v/>
      </c>
    </row>
    <row r="2848" spans="9:15" x14ac:dyDescent="0.55000000000000004">
      <c r="I2848" s="1394">
        <f t="shared" si="275"/>
        <v>0</v>
      </c>
      <c r="J2848" s="1392">
        <f t="shared" si="270"/>
        <v>284.59999999999621</v>
      </c>
      <c r="K2848" s="1391">
        <f>(J2848*h01_MdeMgmt!$F$8)+1+$Q$126</f>
        <v>17.601666666666446</v>
      </c>
      <c r="L2848" s="1395">
        <f t="shared" si="271"/>
        <v>176.01666666666446</v>
      </c>
      <c r="M2848" s="1395">
        <f t="shared" si="272"/>
        <v>176</v>
      </c>
      <c r="N2848" s="1395">
        <f t="shared" si="273"/>
        <v>17.600000000000001</v>
      </c>
      <c r="O2848" t="str">
        <f t="shared" si="274"/>
        <v/>
      </c>
    </row>
    <row r="2849" spans="9:15" x14ac:dyDescent="0.55000000000000004">
      <c r="I2849" s="1394">
        <f t="shared" si="275"/>
        <v>0</v>
      </c>
      <c r="J2849" s="1392">
        <f t="shared" si="270"/>
        <v>284.69999999999624</v>
      </c>
      <c r="K2849" s="1391">
        <f>(J2849*h01_MdeMgmt!$F$8)+1+$Q$126</f>
        <v>17.607499999999781</v>
      </c>
      <c r="L2849" s="1395">
        <f t="shared" si="271"/>
        <v>176.07499999999783</v>
      </c>
      <c r="M2849" s="1395">
        <f t="shared" si="272"/>
        <v>176</v>
      </c>
      <c r="N2849" s="1395">
        <f t="shared" si="273"/>
        <v>17.600000000000001</v>
      </c>
      <c r="O2849" t="str">
        <f t="shared" si="274"/>
        <v/>
      </c>
    </row>
    <row r="2850" spans="9:15" x14ac:dyDescent="0.55000000000000004">
      <c r="I2850" s="1394">
        <f t="shared" si="275"/>
        <v>0</v>
      </c>
      <c r="J2850" s="1392">
        <f t="shared" si="270"/>
        <v>284.79999999999626</v>
      </c>
      <c r="K2850" s="1391">
        <f>(J2850*h01_MdeMgmt!$F$8)+1+$Q$126</f>
        <v>17.613333333333117</v>
      </c>
      <c r="L2850" s="1395">
        <f t="shared" si="271"/>
        <v>176.13333333333117</v>
      </c>
      <c r="M2850" s="1395">
        <f t="shared" si="272"/>
        <v>176</v>
      </c>
      <c r="N2850" s="1395">
        <f t="shared" si="273"/>
        <v>17.600000000000001</v>
      </c>
      <c r="O2850" t="str">
        <f t="shared" si="274"/>
        <v/>
      </c>
    </row>
    <row r="2851" spans="9:15" x14ac:dyDescent="0.55000000000000004">
      <c r="I2851" s="1394">
        <f t="shared" si="275"/>
        <v>0</v>
      </c>
      <c r="J2851" s="1392">
        <f t="shared" si="270"/>
        <v>284.89999999999628</v>
      </c>
      <c r="K2851" s="1391">
        <f>(J2851*h01_MdeMgmt!$F$8)+1+$Q$126</f>
        <v>17.619166666666452</v>
      </c>
      <c r="L2851" s="1395">
        <f t="shared" si="271"/>
        <v>176.1916666666645</v>
      </c>
      <c r="M2851" s="1395">
        <f t="shared" si="272"/>
        <v>176</v>
      </c>
      <c r="N2851" s="1395">
        <f t="shared" si="273"/>
        <v>17.600000000000001</v>
      </c>
      <c r="O2851" t="str">
        <f t="shared" si="274"/>
        <v/>
      </c>
    </row>
    <row r="2852" spans="9:15" x14ac:dyDescent="0.55000000000000004">
      <c r="I2852" s="1394">
        <f t="shared" si="275"/>
        <v>0</v>
      </c>
      <c r="J2852" s="1392">
        <f t="shared" si="270"/>
        <v>284.99999999999631</v>
      </c>
      <c r="K2852" s="1391">
        <f>(J2852*h01_MdeMgmt!$F$8)+1+$Q$126</f>
        <v>17.624999999999783</v>
      </c>
      <c r="L2852" s="1395">
        <f t="shared" si="271"/>
        <v>176.24999999999784</v>
      </c>
      <c r="M2852" s="1395">
        <f t="shared" si="272"/>
        <v>176</v>
      </c>
      <c r="N2852" s="1395">
        <f t="shared" si="273"/>
        <v>17.600000000000001</v>
      </c>
      <c r="O2852" t="str">
        <f t="shared" si="274"/>
        <v/>
      </c>
    </row>
    <row r="2853" spans="9:15" x14ac:dyDescent="0.55000000000000004">
      <c r="I2853" s="1394">
        <f t="shared" si="275"/>
        <v>0</v>
      </c>
      <c r="J2853" s="1392">
        <f t="shared" si="270"/>
        <v>285.09999999999633</v>
      </c>
      <c r="K2853" s="1391">
        <f>(J2853*h01_MdeMgmt!$F$8)+1+$Q$126</f>
        <v>17.630833333333118</v>
      </c>
      <c r="L2853" s="1395">
        <f t="shared" si="271"/>
        <v>176.30833333333118</v>
      </c>
      <c r="M2853" s="1395">
        <f t="shared" si="272"/>
        <v>176</v>
      </c>
      <c r="N2853" s="1395">
        <f t="shared" si="273"/>
        <v>17.600000000000001</v>
      </c>
      <c r="O2853" t="str">
        <f t="shared" si="274"/>
        <v/>
      </c>
    </row>
    <row r="2854" spans="9:15" x14ac:dyDescent="0.55000000000000004">
      <c r="I2854" s="1394">
        <f t="shared" si="275"/>
        <v>0</v>
      </c>
      <c r="J2854" s="1392">
        <f t="shared" si="270"/>
        <v>285.19999999999635</v>
      </c>
      <c r="K2854" s="1391">
        <f>(J2854*h01_MdeMgmt!$F$8)+1+$Q$126</f>
        <v>17.636666666666454</v>
      </c>
      <c r="L2854" s="1395">
        <f t="shared" si="271"/>
        <v>176.36666666666454</v>
      </c>
      <c r="M2854" s="1395">
        <f t="shared" si="272"/>
        <v>176</v>
      </c>
      <c r="N2854" s="1395">
        <f t="shared" si="273"/>
        <v>17.600000000000001</v>
      </c>
      <c r="O2854" t="str">
        <f t="shared" si="274"/>
        <v/>
      </c>
    </row>
    <row r="2855" spans="9:15" x14ac:dyDescent="0.55000000000000004">
      <c r="I2855" s="1394">
        <f t="shared" si="275"/>
        <v>0</v>
      </c>
      <c r="J2855" s="1392">
        <f t="shared" si="270"/>
        <v>285.29999999999637</v>
      </c>
      <c r="K2855" s="1391">
        <f>(J2855*h01_MdeMgmt!$F$8)+1+$Q$126</f>
        <v>17.642499999999789</v>
      </c>
      <c r="L2855" s="1395">
        <f t="shared" si="271"/>
        <v>176.42499999999788</v>
      </c>
      <c r="M2855" s="1395">
        <f t="shared" si="272"/>
        <v>176</v>
      </c>
      <c r="N2855" s="1395">
        <f t="shared" si="273"/>
        <v>17.600000000000001</v>
      </c>
      <c r="O2855" t="str">
        <f t="shared" si="274"/>
        <v/>
      </c>
    </row>
    <row r="2856" spans="9:15" x14ac:dyDescent="0.55000000000000004">
      <c r="I2856" s="1394">
        <f t="shared" si="275"/>
        <v>0</v>
      </c>
      <c r="J2856" s="1392">
        <f t="shared" si="270"/>
        <v>285.3999999999964</v>
      </c>
      <c r="K2856" s="1391">
        <f>(J2856*h01_MdeMgmt!$F$8)+1+$Q$126</f>
        <v>17.648333333333124</v>
      </c>
      <c r="L2856" s="1395">
        <f t="shared" si="271"/>
        <v>176.48333333333125</v>
      </c>
      <c r="M2856" s="1395">
        <f t="shared" si="272"/>
        <v>176</v>
      </c>
      <c r="N2856" s="1395">
        <f t="shared" si="273"/>
        <v>17.600000000000001</v>
      </c>
      <c r="O2856" t="str">
        <f t="shared" si="274"/>
        <v/>
      </c>
    </row>
    <row r="2857" spans="9:15" x14ac:dyDescent="0.55000000000000004">
      <c r="I2857" s="1394">
        <f t="shared" si="275"/>
        <v>0</v>
      </c>
      <c r="J2857" s="1392">
        <f t="shared" si="270"/>
        <v>285.49999999999642</v>
      </c>
      <c r="K2857" s="1391">
        <f>(J2857*h01_MdeMgmt!$F$8)+1+$Q$126</f>
        <v>17.654166666666459</v>
      </c>
      <c r="L2857" s="1395">
        <f t="shared" si="271"/>
        <v>176.54166666666458</v>
      </c>
      <c r="M2857" s="1395">
        <f t="shared" si="272"/>
        <v>176</v>
      </c>
      <c r="N2857" s="1395">
        <f t="shared" si="273"/>
        <v>17.600000000000001</v>
      </c>
      <c r="O2857" t="str">
        <f t="shared" si="274"/>
        <v/>
      </c>
    </row>
    <row r="2858" spans="9:15" x14ac:dyDescent="0.55000000000000004">
      <c r="I2858" s="1394">
        <f t="shared" si="275"/>
        <v>0</v>
      </c>
      <c r="J2858" s="1392">
        <f t="shared" si="270"/>
        <v>285.59999999999644</v>
      </c>
      <c r="K2858" s="1391">
        <f>(J2858*h01_MdeMgmt!$F$8)+1+$Q$126</f>
        <v>17.659999999999794</v>
      </c>
      <c r="L2858" s="1395">
        <f t="shared" si="271"/>
        <v>176.59999999999795</v>
      </c>
      <c r="M2858" s="1395">
        <f t="shared" si="272"/>
        <v>176</v>
      </c>
      <c r="N2858" s="1395">
        <f t="shared" si="273"/>
        <v>17.600000000000001</v>
      </c>
      <c r="O2858" t="str">
        <f t="shared" si="274"/>
        <v/>
      </c>
    </row>
    <row r="2859" spans="9:15" x14ac:dyDescent="0.55000000000000004">
      <c r="I2859" s="1394">
        <f t="shared" si="275"/>
        <v>0</v>
      </c>
      <c r="J2859" s="1392">
        <f t="shared" si="270"/>
        <v>285.69999999999646</v>
      </c>
      <c r="K2859" s="1391">
        <f>(J2859*h01_MdeMgmt!$F$8)+1+$Q$126</f>
        <v>17.665833333333126</v>
      </c>
      <c r="L2859" s="1395">
        <f t="shared" si="271"/>
        <v>176.65833333333126</v>
      </c>
      <c r="M2859" s="1395">
        <f t="shared" si="272"/>
        <v>176</v>
      </c>
      <c r="N2859" s="1395">
        <f t="shared" si="273"/>
        <v>17.600000000000001</v>
      </c>
      <c r="O2859" t="str">
        <f t="shared" si="274"/>
        <v/>
      </c>
    </row>
    <row r="2860" spans="9:15" x14ac:dyDescent="0.55000000000000004">
      <c r="I2860" s="1394">
        <f t="shared" si="275"/>
        <v>0</v>
      </c>
      <c r="J2860" s="1392">
        <f t="shared" si="270"/>
        <v>285.79999999999649</v>
      </c>
      <c r="K2860" s="1391">
        <f>(J2860*h01_MdeMgmt!$F$8)+1+$Q$126</f>
        <v>17.671666666666461</v>
      </c>
      <c r="L2860" s="1395">
        <f t="shared" si="271"/>
        <v>176.71666666666459</v>
      </c>
      <c r="M2860" s="1395">
        <f t="shared" si="272"/>
        <v>176</v>
      </c>
      <c r="N2860" s="1395">
        <f t="shared" si="273"/>
        <v>17.600000000000001</v>
      </c>
      <c r="O2860" t="str">
        <f t="shared" si="274"/>
        <v/>
      </c>
    </row>
    <row r="2861" spans="9:15" x14ac:dyDescent="0.55000000000000004">
      <c r="I2861" s="1394">
        <f t="shared" si="275"/>
        <v>0</v>
      </c>
      <c r="J2861" s="1392">
        <f t="shared" si="270"/>
        <v>285.89999999999651</v>
      </c>
      <c r="K2861" s="1391">
        <f>(J2861*h01_MdeMgmt!$F$8)+1+$Q$126</f>
        <v>17.677499999999796</v>
      </c>
      <c r="L2861" s="1395">
        <f t="shared" si="271"/>
        <v>176.77499999999796</v>
      </c>
      <c r="M2861" s="1395">
        <f t="shared" si="272"/>
        <v>176</v>
      </c>
      <c r="N2861" s="1395">
        <f t="shared" si="273"/>
        <v>17.600000000000001</v>
      </c>
      <c r="O2861" t="str">
        <f t="shared" si="274"/>
        <v/>
      </c>
    </row>
    <row r="2862" spans="9:15" x14ac:dyDescent="0.55000000000000004">
      <c r="I2862" s="1394">
        <f t="shared" si="275"/>
        <v>0</v>
      </c>
      <c r="J2862" s="1392">
        <f t="shared" si="270"/>
        <v>285.99999999999653</v>
      </c>
      <c r="K2862" s="1391">
        <f>(J2862*h01_MdeMgmt!$F$8)+1+$Q$126</f>
        <v>17.683333333333131</v>
      </c>
      <c r="L2862" s="1395">
        <f t="shared" si="271"/>
        <v>176.83333333333132</v>
      </c>
      <c r="M2862" s="1395">
        <f t="shared" si="272"/>
        <v>176</v>
      </c>
      <c r="N2862" s="1395">
        <f t="shared" si="273"/>
        <v>17.600000000000001</v>
      </c>
      <c r="O2862" t="str">
        <f t="shared" si="274"/>
        <v/>
      </c>
    </row>
    <row r="2863" spans="9:15" x14ac:dyDescent="0.55000000000000004">
      <c r="I2863" s="1394">
        <f t="shared" si="275"/>
        <v>0</v>
      </c>
      <c r="J2863" s="1392">
        <f t="shared" si="270"/>
        <v>286.09999999999656</v>
      </c>
      <c r="K2863" s="1391">
        <f>(J2863*h01_MdeMgmt!$F$8)+1+$Q$126</f>
        <v>17.689166666666466</v>
      </c>
      <c r="L2863" s="1395">
        <f t="shared" si="271"/>
        <v>176.89166666666466</v>
      </c>
      <c r="M2863" s="1395">
        <f t="shared" si="272"/>
        <v>176</v>
      </c>
      <c r="N2863" s="1395">
        <f t="shared" si="273"/>
        <v>17.600000000000001</v>
      </c>
      <c r="O2863" t="str">
        <f t="shared" si="274"/>
        <v/>
      </c>
    </row>
    <row r="2864" spans="9:15" x14ac:dyDescent="0.55000000000000004">
      <c r="I2864" s="1394">
        <f t="shared" si="275"/>
        <v>0</v>
      </c>
      <c r="J2864" s="1392">
        <f t="shared" si="270"/>
        <v>286.19999999999658</v>
      </c>
      <c r="K2864" s="1391">
        <f>(J2864*h01_MdeMgmt!$F$8)+1+$Q$126</f>
        <v>17.694999999999801</v>
      </c>
      <c r="L2864" s="1395">
        <f t="shared" si="271"/>
        <v>176.949999999998</v>
      </c>
      <c r="M2864" s="1395">
        <f t="shared" si="272"/>
        <v>176</v>
      </c>
      <c r="N2864" s="1395">
        <f t="shared" si="273"/>
        <v>17.600000000000001</v>
      </c>
      <c r="O2864" t="str">
        <f t="shared" si="274"/>
        <v/>
      </c>
    </row>
    <row r="2865" spans="9:15" x14ac:dyDescent="0.55000000000000004">
      <c r="I2865" s="1394">
        <f t="shared" si="275"/>
        <v>0</v>
      </c>
      <c r="J2865" s="1392">
        <f t="shared" si="270"/>
        <v>286.2999999999966</v>
      </c>
      <c r="K2865" s="1391">
        <f>(J2865*h01_MdeMgmt!$F$8)+1+$Q$126</f>
        <v>17.700833333333136</v>
      </c>
      <c r="L2865" s="1395">
        <f t="shared" si="271"/>
        <v>177.00833333333136</v>
      </c>
      <c r="M2865" s="1395">
        <f t="shared" si="272"/>
        <v>177</v>
      </c>
      <c r="N2865" s="1395">
        <f t="shared" si="273"/>
        <v>17.7</v>
      </c>
      <c r="O2865" t="str">
        <f t="shared" si="274"/>
        <v/>
      </c>
    </row>
    <row r="2866" spans="9:15" x14ac:dyDescent="0.55000000000000004">
      <c r="I2866" s="1394">
        <f t="shared" si="275"/>
        <v>0</v>
      </c>
      <c r="J2866" s="1392">
        <f t="shared" si="270"/>
        <v>286.39999999999662</v>
      </c>
      <c r="K2866" s="1391">
        <f>(J2866*h01_MdeMgmt!$F$8)+1+$Q$126</f>
        <v>17.706666666666472</v>
      </c>
      <c r="L2866" s="1395">
        <f t="shared" si="271"/>
        <v>177.06666666666473</v>
      </c>
      <c r="M2866" s="1395">
        <f t="shared" si="272"/>
        <v>177</v>
      </c>
      <c r="N2866" s="1395">
        <f t="shared" si="273"/>
        <v>17.7</v>
      </c>
      <c r="O2866" t="str">
        <f t="shared" si="274"/>
        <v/>
      </c>
    </row>
    <row r="2867" spans="9:15" x14ac:dyDescent="0.55000000000000004">
      <c r="I2867" s="1394">
        <f t="shared" si="275"/>
        <v>0</v>
      </c>
      <c r="J2867" s="1392">
        <f t="shared" si="270"/>
        <v>286.49999999999665</v>
      </c>
      <c r="K2867" s="1391">
        <f>(J2867*h01_MdeMgmt!$F$8)+1+$Q$126</f>
        <v>17.712499999999803</v>
      </c>
      <c r="L2867" s="1395">
        <f t="shared" si="271"/>
        <v>177.12499999999804</v>
      </c>
      <c r="M2867" s="1395">
        <f t="shared" si="272"/>
        <v>177</v>
      </c>
      <c r="N2867" s="1395">
        <f t="shared" si="273"/>
        <v>17.7</v>
      </c>
      <c r="O2867" t="str">
        <f t="shared" si="274"/>
        <v/>
      </c>
    </row>
    <row r="2868" spans="9:15" x14ac:dyDescent="0.55000000000000004">
      <c r="I2868" s="1394">
        <f t="shared" si="275"/>
        <v>0</v>
      </c>
      <c r="J2868" s="1392">
        <f t="shared" si="270"/>
        <v>286.59999999999667</v>
      </c>
      <c r="K2868" s="1391">
        <f>(J2868*h01_MdeMgmt!$F$8)+1+$Q$126</f>
        <v>17.718333333333138</v>
      </c>
      <c r="L2868" s="1395">
        <f t="shared" si="271"/>
        <v>177.18333333333138</v>
      </c>
      <c r="M2868" s="1395">
        <f t="shared" si="272"/>
        <v>177</v>
      </c>
      <c r="N2868" s="1395">
        <f t="shared" si="273"/>
        <v>17.7</v>
      </c>
      <c r="O2868" t="str">
        <f t="shared" si="274"/>
        <v/>
      </c>
    </row>
    <row r="2869" spans="9:15" x14ac:dyDescent="0.55000000000000004">
      <c r="I2869" s="1394">
        <f t="shared" si="275"/>
        <v>0</v>
      </c>
      <c r="J2869" s="1392">
        <f t="shared" si="270"/>
        <v>286.69999999999669</v>
      </c>
      <c r="K2869" s="1391">
        <f>(J2869*h01_MdeMgmt!$F$8)+1+$Q$126</f>
        <v>17.724166666666473</v>
      </c>
      <c r="L2869" s="1395">
        <f t="shared" si="271"/>
        <v>177.24166666666474</v>
      </c>
      <c r="M2869" s="1395">
        <f t="shared" si="272"/>
        <v>177</v>
      </c>
      <c r="N2869" s="1395">
        <f t="shared" si="273"/>
        <v>17.7</v>
      </c>
      <c r="O2869" t="str">
        <f t="shared" si="274"/>
        <v/>
      </c>
    </row>
    <row r="2870" spans="9:15" x14ac:dyDescent="0.55000000000000004">
      <c r="I2870" s="1394">
        <f t="shared" si="275"/>
        <v>0</v>
      </c>
      <c r="J2870" s="1392">
        <f t="shared" ref="J2870:J2933" si="276">J2869+$J$3</f>
        <v>286.79999999999671</v>
      </c>
      <c r="K2870" s="1391">
        <f>(J2870*h01_MdeMgmt!$F$8)+1+$Q$126</f>
        <v>17.729999999999809</v>
      </c>
      <c r="L2870" s="1395">
        <f t="shared" si="271"/>
        <v>177.29999999999808</v>
      </c>
      <c r="M2870" s="1395">
        <f t="shared" si="272"/>
        <v>177</v>
      </c>
      <c r="N2870" s="1395">
        <f t="shared" si="273"/>
        <v>17.7</v>
      </c>
      <c r="O2870" t="str">
        <f t="shared" si="274"/>
        <v/>
      </c>
    </row>
    <row r="2871" spans="9:15" x14ac:dyDescent="0.55000000000000004">
      <c r="I2871" s="1394">
        <f t="shared" si="275"/>
        <v>0</v>
      </c>
      <c r="J2871" s="1392">
        <f t="shared" si="276"/>
        <v>286.89999999999674</v>
      </c>
      <c r="K2871" s="1391">
        <f>(J2871*h01_MdeMgmt!$F$8)+1+$Q$126</f>
        <v>17.735833333333144</v>
      </c>
      <c r="L2871" s="1395">
        <f t="shared" si="271"/>
        <v>177.35833333333144</v>
      </c>
      <c r="M2871" s="1395">
        <f t="shared" si="272"/>
        <v>177</v>
      </c>
      <c r="N2871" s="1395">
        <f t="shared" si="273"/>
        <v>17.7</v>
      </c>
      <c r="O2871" t="str">
        <f t="shared" si="274"/>
        <v/>
      </c>
    </row>
    <row r="2872" spans="9:15" x14ac:dyDescent="0.55000000000000004">
      <c r="I2872" s="1394">
        <f t="shared" si="275"/>
        <v>0</v>
      </c>
      <c r="J2872" s="1392">
        <f t="shared" si="276"/>
        <v>286.99999999999676</v>
      </c>
      <c r="K2872" s="1391">
        <f>(J2872*h01_MdeMgmt!$F$8)+1+$Q$126</f>
        <v>17.741666666666479</v>
      </c>
      <c r="L2872" s="1395">
        <f t="shared" si="271"/>
        <v>177.41666666666478</v>
      </c>
      <c r="M2872" s="1395">
        <f t="shared" si="272"/>
        <v>177</v>
      </c>
      <c r="N2872" s="1395">
        <f t="shared" si="273"/>
        <v>17.7</v>
      </c>
      <c r="O2872" t="str">
        <f t="shared" si="274"/>
        <v/>
      </c>
    </row>
    <row r="2873" spans="9:15" x14ac:dyDescent="0.55000000000000004">
      <c r="I2873" s="1394">
        <f t="shared" si="275"/>
        <v>0</v>
      </c>
      <c r="J2873" s="1392">
        <f t="shared" si="276"/>
        <v>287.09999999999678</v>
      </c>
      <c r="K2873" s="1391">
        <f>(J2873*h01_MdeMgmt!$F$8)+1+$Q$126</f>
        <v>17.747499999999814</v>
      </c>
      <c r="L2873" s="1395">
        <f t="shared" si="271"/>
        <v>177.47499999999815</v>
      </c>
      <c r="M2873" s="1395">
        <f t="shared" si="272"/>
        <v>177</v>
      </c>
      <c r="N2873" s="1395">
        <f t="shared" si="273"/>
        <v>17.7</v>
      </c>
      <c r="O2873" t="str">
        <f t="shared" si="274"/>
        <v/>
      </c>
    </row>
    <row r="2874" spans="9:15" x14ac:dyDescent="0.55000000000000004">
      <c r="I2874" s="1394">
        <f t="shared" si="275"/>
        <v>0</v>
      </c>
      <c r="J2874" s="1392">
        <f t="shared" si="276"/>
        <v>287.19999999999681</v>
      </c>
      <c r="K2874" s="1391">
        <f>(J2874*h01_MdeMgmt!$F$8)+1+$Q$126</f>
        <v>17.753333333333146</v>
      </c>
      <c r="L2874" s="1395">
        <f t="shared" si="271"/>
        <v>177.53333333333146</v>
      </c>
      <c r="M2874" s="1395">
        <f t="shared" si="272"/>
        <v>177</v>
      </c>
      <c r="N2874" s="1395">
        <f t="shared" si="273"/>
        <v>17.7</v>
      </c>
      <c r="O2874" t="str">
        <f t="shared" si="274"/>
        <v/>
      </c>
    </row>
    <row r="2875" spans="9:15" x14ac:dyDescent="0.55000000000000004">
      <c r="I2875" s="1394">
        <f t="shared" si="275"/>
        <v>0</v>
      </c>
      <c r="J2875" s="1392">
        <f t="shared" si="276"/>
        <v>287.29999999999683</v>
      </c>
      <c r="K2875" s="1391">
        <f>(J2875*h01_MdeMgmt!$F$8)+1+$Q$126</f>
        <v>17.759166666666481</v>
      </c>
      <c r="L2875" s="1395">
        <f t="shared" si="271"/>
        <v>177.59166666666482</v>
      </c>
      <c r="M2875" s="1395">
        <f t="shared" si="272"/>
        <v>177</v>
      </c>
      <c r="N2875" s="1395">
        <f t="shared" si="273"/>
        <v>17.7</v>
      </c>
      <c r="O2875" t="str">
        <f t="shared" si="274"/>
        <v/>
      </c>
    </row>
    <row r="2876" spans="9:15" x14ac:dyDescent="0.55000000000000004">
      <c r="I2876" s="1394">
        <f t="shared" si="275"/>
        <v>0</v>
      </c>
      <c r="J2876" s="1392">
        <f t="shared" si="276"/>
        <v>287.39999999999685</v>
      </c>
      <c r="K2876" s="1391">
        <f>(J2876*h01_MdeMgmt!$F$8)+1+$Q$126</f>
        <v>17.764999999999816</v>
      </c>
      <c r="L2876" s="1395">
        <f t="shared" si="271"/>
        <v>177.64999999999816</v>
      </c>
      <c r="M2876" s="1395">
        <f t="shared" si="272"/>
        <v>177</v>
      </c>
      <c r="N2876" s="1395">
        <f t="shared" si="273"/>
        <v>17.7</v>
      </c>
      <c r="O2876" t="str">
        <f t="shared" si="274"/>
        <v/>
      </c>
    </row>
    <row r="2877" spans="9:15" x14ac:dyDescent="0.55000000000000004">
      <c r="I2877" s="1394">
        <f t="shared" si="275"/>
        <v>0</v>
      </c>
      <c r="J2877" s="1392">
        <f t="shared" si="276"/>
        <v>287.49999999999687</v>
      </c>
      <c r="K2877" s="1391">
        <f>(J2877*h01_MdeMgmt!$F$8)+1+$Q$126</f>
        <v>17.770833333333151</v>
      </c>
      <c r="L2877" s="1395">
        <f t="shared" si="271"/>
        <v>177.7083333333315</v>
      </c>
      <c r="M2877" s="1395">
        <f t="shared" si="272"/>
        <v>177</v>
      </c>
      <c r="N2877" s="1395">
        <f t="shared" si="273"/>
        <v>17.7</v>
      </c>
      <c r="O2877" t="str">
        <f t="shared" si="274"/>
        <v/>
      </c>
    </row>
    <row r="2878" spans="9:15" x14ac:dyDescent="0.55000000000000004">
      <c r="I2878" s="1394">
        <f t="shared" si="275"/>
        <v>0</v>
      </c>
      <c r="J2878" s="1392">
        <f t="shared" si="276"/>
        <v>287.5999999999969</v>
      </c>
      <c r="K2878" s="1391">
        <f>(J2878*h01_MdeMgmt!$F$8)+1+$Q$126</f>
        <v>17.776666666666486</v>
      </c>
      <c r="L2878" s="1395">
        <f t="shared" si="271"/>
        <v>177.76666666666486</v>
      </c>
      <c r="M2878" s="1395">
        <f t="shared" si="272"/>
        <v>177</v>
      </c>
      <c r="N2878" s="1395">
        <f t="shared" si="273"/>
        <v>17.7</v>
      </c>
      <c r="O2878" t="str">
        <f t="shared" si="274"/>
        <v/>
      </c>
    </row>
    <row r="2879" spans="9:15" x14ac:dyDescent="0.55000000000000004">
      <c r="I2879" s="1394">
        <f t="shared" si="275"/>
        <v>0</v>
      </c>
      <c r="J2879" s="1392">
        <f t="shared" si="276"/>
        <v>287.69999999999692</v>
      </c>
      <c r="K2879" s="1391">
        <f>(J2879*h01_MdeMgmt!$F$8)+1+$Q$126</f>
        <v>17.782499999999821</v>
      </c>
      <c r="L2879" s="1395">
        <f t="shared" si="271"/>
        <v>177.82499999999823</v>
      </c>
      <c r="M2879" s="1395">
        <f t="shared" si="272"/>
        <v>177</v>
      </c>
      <c r="N2879" s="1395">
        <f t="shared" si="273"/>
        <v>17.7</v>
      </c>
      <c r="O2879" t="str">
        <f t="shared" si="274"/>
        <v/>
      </c>
    </row>
    <row r="2880" spans="9:15" x14ac:dyDescent="0.55000000000000004">
      <c r="I2880" s="1394">
        <f t="shared" si="275"/>
        <v>0</v>
      </c>
      <c r="J2880" s="1392">
        <f t="shared" si="276"/>
        <v>287.79999999999694</v>
      </c>
      <c r="K2880" s="1391">
        <f>(J2880*h01_MdeMgmt!$F$8)+1+$Q$126</f>
        <v>17.788333333333156</v>
      </c>
      <c r="L2880" s="1395">
        <f t="shared" si="271"/>
        <v>177.88333333333156</v>
      </c>
      <c r="M2880" s="1395">
        <f t="shared" si="272"/>
        <v>177</v>
      </c>
      <c r="N2880" s="1395">
        <f t="shared" si="273"/>
        <v>17.7</v>
      </c>
      <c r="O2880" t="str">
        <f t="shared" si="274"/>
        <v/>
      </c>
    </row>
    <row r="2881" spans="9:15" x14ac:dyDescent="0.55000000000000004">
      <c r="I2881" s="1394">
        <f t="shared" si="275"/>
        <v>0</v>
      </c>
      <c r="J2881" s="1392">
        <f t="shared" si="276"/>
        <v>287.89999999999696</v>
      </c>
      <c r="K2881" s="1391">
        <f>(J2881*h01_MdeMgmt!$F$8)+1+$Q$126</f>
        <v>17.794166666666491</v>
      </c>
      <c r="L2881" s="1395">
        <f t="shared" si="271"/>
        <v>177.9416666666649</v>
      </c>
      <c r="M2881" s="1395">
        <f t="shared" si="272"/>
        <v>177</v>
      </c>
      <c r="N2881" s="1395">
        <f t="shared" si="273"/>
        <v>17.7</v>
      </c>
      <c r="O2881" t="str">
        <f t="shared" si="274"/>
        <v/>
      </c>
    </row>
    <row r="2882" spans="9:15" x14ac:dyDescent="0.55000000000000004">
      <c r="I2882" s="1394">
        <f t="shared" si="275"/>
        <v>0</v>
      </c>
      <c r="J2882" s="1392">
        <f t="shared" si="276"/>
        <v>287.99999999999699</v>
      </c>
      <c r="K2882" s="1391">
        <f>(J2882*h01_MdeMgmt!$F$8)+1+$Q$126</f>
        <v>17.799999999999823</v>
      </c>
      <c r="L2882" s="1395">
        <f t="shared" si="271"/>
        <v>177.99999999999824</v>
      </c>
      <c r="M2882" s="1395">
        <f t="shared" si="272"/>
        <v>177</v>
      </c>
      <c r="N2882" s="1395">
        <f t="shared" si="273"/>
        <v>17.7</v>
      </c>
      <c r="O2882" t="str">
        <f t="shared" si="274"/>
        <v/>
      </c>
    </row>
    <row r="2883" spans="9:15" x14ac:dyDescent="0.55000000000000004">
      <c r="I2883" s="1394">
        <f t="shared" si="275"/>
        <v>0</v>
      </c>
      <c r="J2883" s="1392">
        <f t="shared" si="276"/>
        <v>288.09999999999701</v>
      </c>
      <c r="K2883" s="1391">
        <f>(J2883*h01_MdeMgmt!$F$8)+1+$Q$126</f>
        <v>17.805833333333158</v>
      </c>
      <c r="L2883" s="1395">
        <f t="shared" ref="L2883:L2946" si="277">K2883*10</f>
        <v>178.05833333333157</v>
      </c>
      <c r="M2883" s="1395">
        <f t="shared" ref="M2883:M2946" si="278">INT(L2883)</f>
        <v>178</v>
      </c>
      <c r="N2883" s="1395">
        <f t="shared" ref="N2883:N2946" si="279">M2883/10</f>
        <v>17.8</v>
      </c>
      <c r="O2883" t="str">
        <f t="shared" ref="O2883:O2946" si="280">IF(INT(N2883)=N2883,N2883,"")</f>
        <v/>
      </c>
    </row>
    <row r="2884" spans="9:15" x14ac:dyDescent="0.55000000000000004">
      <c r="I2884" s="1394">
        <f t="shared" ref="I2884:I2947" si="281">INT(H2884)</f>
        <v>0</v>
      </c>
      <c r="J2884" s="1392">
        <f t="shared" si="276"/>
        <v>288.19999999999703</v>
      </c>
      <c r="K2884" s="1391">
        <f>(J2884*h01_MdeMgmt!$F$8)+1+$Q$126</f>
        <v>17.811666666666493</v>
      </c>
      <c r="L2884" s="1395">
        <f t="shared" si="277"/>
        <v>178.11666666666494</v>
      </c>
      <c r="M2884" s="1395">
        <f t="shared" si="278"/>
        <v>178</v>
      </c>
      <c r="N2884" s="1395">
        <f t="shared" si="279"/>
        <v>17.8</v>
      </c>
      <c r="O2884" t="str">
        <f t="shared" si="280"/>
        <v/>
      </c>
    </row>
    <row r="2885" spans="9:15" x14ac:dyDescent="0.55000000000000004">
      <c r="I2885" s="1394">
        <f t="shared" si="281"/>
        <v>0</v>
      </c>
      <c r="J2885" s="1392">
        <f t="shared" si="276"/>
        <v>288.29999999999706</v>
      </c>
      <c r="K2885" s="1391">
        <f>(J2885*h01_MdeMgmt!$F$8)+1+$Q$126</f>
        <v>17.817499999999828</v>
      </c>
      <c r="L2885" s="1395">
        <f t="shared" si="277"/>
        <v>178.17499999999828</v>
      </c>
      <c r="M2885" s="1395">
        <f t="shared" si="278"/>
        <v>178</v>
      </c>
      <c r="N2885" s="1395">
        <f t="shared" si="279"/>
        <v>17.8</v>
      </c>
      <c r="O2885" t="str">
        <f t="shared" si="280"/>
        <v/>
      </c>
    </row>
    <row r="2886" spans="9:15" x14ac:dyDescent="0.55000000000000004">
      <c r="I2886" s="1394">
        <f t="shared" si="281"/>
        <v>0</v>
      </c>
      <c r="J2886" s="1392">
        <f t="shared" si="276"/>
        <v>288.39999999999708</v>
      </c>
      <c r="K2886" s="1391">
        <f>(J2886*h01_MdeMgmt!$F$8)+1+$Q$126</f>
        <v>17.823333333333164</v>
      </c>
      <c r="L2886" s="1395">
        <f t="shared" si="277"/>
        <v>178.23333333333164</v>
      </c>
      <c r="M2886" s="1395">
        <f t="shared" si="278"/>
        <v>178</v>
      </c>
      <c r="N2886" s="1395">
        <f t="shared" si="279"/>
        <v>17.8</v>
      </c>
      <c r="O2886" t="str">
        <f t="shared" si="280"/>
        <v/>
      </c>
    </row>
    <row r="2887" spans="9:15" x14ac:dyDescent="0.55000000000000004">
      <c r="I2887" s="1394">
        <f t="shared" si="281"/>
        <v>0</v>
      </c>
      <c r="J2887" s="1392">
        <f t="shared" si="276"/>
        <v>288.4999999999971</v>
      </c>
      <c r="K2887" s="1391">
        <f>(J2887*h01_MdeMgmt!$F$8)+1+$Q$126</f>
        <v>17.829166666666499</v>
      </c>
      <c r="L2887" s="1395">
        <f t="shared" si="277"/>
        <v>178.29166666666498</v>
      </c>
      <c r="M2887" s="1395">
        <f t="shared" si="278"/>
        <v>178</v>
      </c>
      <c r="N2887" s="1395">
        <f t="shared" si="279"/>
        <v>17.8</v>
      </c>
      <c r="O2887" t="str">
        <f t="shared" si="280"/>
        <v/>
      </c>
    </row>
    <row r="2888" spans="9:15" x14ac:dyDescent="0.55000000000000004">
      <c r="I2888" s="1394">
        <f t="shared" si="281"/>
        <v>0</v>
      </c>
      <c r="J2888" s="1392">
        <f t="shared" si="276"/>
        <v>288.59999999999712</v>
      </c>
      <c r="K2888" s="1391">
        <f>(J2888*h01_MdeMgmt!$F$8)+1+$Q$126</f>
        <v>17.834999999999834</v>
      </c>
      <c r="L2888" s="1395">
        <f t="shared" si="277"/>
        <v>178.34999999999835</v>
      </c>
      <c r="M2888" s="1395">
        <f t="shared" si="278"/>
        <v>178</v>
      </c>
      <c r="N2888" s="1395">
        <f t="shared" si="279"/>
        <v>17.8</v>
      </c>
      <c r="O2888" t="str">
        <f t="shared" si="280"/>
        <v/>
      </c>
    </row>
    <row r="2889" spans="9:15" x14ac:dyDescent="0.55000000000000004">
      <c r="I2889" s="1394">
        <f t="shared" si="281"/>
        <v>0</v>
      </c>
      <c r="J2889" s="1392">
        <f t="shared" si="276"/>
        <v>288.69999999999715</v>
      </c>
      <c r="K2889" s="1391">
        <f>(J2889*h01_MdeMgmt!$F$8)+1+$Q$126</f>
        <v>17.840833333333165</v>
      </c>
      <c r="L2889" s="1395">
        <f t="shared" si="277"/>
        <v>178.40833333333165</v>
      </c>
      <c r="M2889" s="1395">
        <f t="shared" si="278"/>
        <v>178</v>
      </c>
      <c r="N2889" s="1395">
        <f t="shared" si="279"/>
        <v>17.8</v>
      </c>
      <c r="O2889" t="str">
        <f t="shared" si="280"/>
        <v/>
      </c>
    </row>
    <row r="2890" spans="9:15" x14ac:dyDescent="0.55000000000000004">
      <c r="I2890" s="1394">
        <f t="shared" si="281"/>
        <v>0</v>
      </c>
      <c r="J2890" s="1392">
        <f t="shared" si="276"/>
        <v>288.79999999999717</v>
      </c>
      <c r="K2890" s="1391">
        <f>(J2890*h01_MdeMgmt!$F$8)+1+$Q$126</f>
        <v>17.846666666666501</v>
      </c>
      <c r="L2890" s="1395">
        <f t="shared" si="277"/>
        <v>178.46666666666499</v>
      </c>
      <c r="M2890" s="1395">
        <f t="shared" si="278"/>
        <v>178</v>
      </c>
      <c r="N2890" s="1395">
        <f t="shared" si="279"/>
        <v>17.8</v>
      </c>
      <c r="O2890" t="str">
        <f t="shared" si="280"/>
        <v/>
      </c>
    </row>
    <row r="2891" spans="9:15" x14ac:dyDescent="0.55000000000000004">
      <c r="I2891" s="1394">
        <f t="shared" si="281"/>
        <v>0</v>
      </c>
      <c r="J2891" s="1392">
        <f t="shared" si="276"/>
        <v>288.89999999999719</v>
      </c>
      <c r="K2891" s="1391">
        <f>(J2891*h01_MdeMgmt!$F$8)+1+$Q$126</f>
        <v>17.852499999999836</v>
      </c>
      <c r="L2891" s="1395">
        <f t="shared" si="277"/>
        <v>178.52499999999836</v>
      </c>
      <c r="M2891" s="1395">
        <f t="shared" si="278"/>
        <v>178</v>
      </c>
      <c r="N2891" s="1395">
        <f t="shared" si="279"/>
        <v>17.8</v>
      </c>
      <c r="O2891" t="str">
        <f t="shared" si="280"/>
        <v/>
      </c>
    </row>
    <row r="2892" spans="9:15" x14ac:dyDescent="0.55000000000000004">
      <c r="I2892" s="1394">
        <f t="shared" si="281"/>
        <v>0</v>
      </c>
      <c r="J2892" s="1392">
        <f t="shared" si="276"/>
        <v>288.99999999999721</v>
      </c>
      <c r="K2892" s="1391">
        <f>(J2892*h01_MdeMgmt!$F$8)+1+$Q$126</f>
        <v>17.858333333333171</v>
      </c>
      <c r="L2892" s="1395">
        <f t="shared" si="277"/>
        <v>178.58333333333172</v>
      </c>
      <c r="M2892" s="1395">
        <f t="shared" si="278"/>
        <v>178</v>
      </c>
      <c r="N2892" s="1395">
        <f t="shared" si="279"/>
        <v>17.8</v>
      </c>
      <c r="O2892" t="str">
        <f t="shared" si="280"/>
        <v/>
      </c>
    </row>
    <row r="2893" spans="9:15" x14ac:dyDescent="0.55000000000000004">
      <c r="I2893" s="1394">
        <f t="shared" si="281"/>
        <v>0</v>
      </c>
      <c r="J2893" s="1392">
        <f t="shared" si="276"/>
        <v>289.09999999999724</v>
      </c>
      <c r="K2893" s="1391">
        <f>(J2893*h01_MdeMgmt!$F$8)+1+$Q$126</f>
        <v>17.864166666666506</v>
      </c>
      <c r="L2893" s="1395">
        <f t="shared" si="277"/>
        <v>178.64166666666506</v>
      </c>
      <c r="M2893" s="1395">
        <f t="shared" si="278"/>
        <v>178</v>
      </c>
      <c r="N2893" s="1395">
        <f t="shared" si="279"/>
        <v>17.8</v>
      </c>
      <c r="O2893" t="str">
        <f t="shared" si="280"/>
        <v/>
      </c>
    </row>
    <row r="2894" spans="9:15" x14ac:dyDescent="0.55000000000000004">
      <c r="I2894" s="1394">
        <f t="shared" si="281"/>
        <v>0</v>
      </c>
      <c r="J2894" s="1392">
        <f t="shared" si="276"/>
        <v>289.19999999999726</v>
      </c>
      <c r="K2894" s="1391">
        <f>(J2894*h01_MdeMgmt!$F$8)+1+$Q$126</f>
        <v>17.869999999999841</v>
      </c>
      <c r="L2894" s="1395">
        <f t="shared" si="277"/>
        <v>178.6999999999984</v>
      </c>
      <c r="M2894" s="1395">
        <f t="shared" si="278"/>
        <v>178</v>
      </c>
      <c r="N2894" s="1395">
        <f t="shared" si="279"/>
        <v>17.8</v>
      </c>
      <c r="O2894" t="str">
        <f t="shared" si="280"/>
        <v/>
      </c>
    </row>
    <row r="2895" spans="9:15" x14ac:dyDescent="0.55000000000000004">
      <c r="I2895" s="1394">
        <f t="shared" si="281"/>
        <v>0</v>
      </c>
      <c r="J2895" s="1392">
        <f t="shared" si="276"/>
        <v>289.29999999999728</v>
      </c>
      <c r="K2895" s="1391">
        <f>(J2895*h01_MdeMgmt!$F$8)+1+$Q$126</f>
        <v>17.875833333333176</v>
      </c>
      <c r="L2895" s="1395">
        <f t="shared" si="277"/>
        <v>178.75833333333176</v>
      </c>
      <c r="M2895" s="1395">
        <f t="shared" si="278"/>
        <v>178</v>
      </c>
      <c r="N2895" s="1395">
        <f t="shared" si="279"/>
        <v>17.8</v>
      </c>
      <c r="O2895" t="str">
        <f t="shared" si="280"/>
        <v/>
      </c>
    </row>
    <row r="2896" spans="9:15" x14ac:dyDescent="0.55000000000000004">
      <c r="I2896" s="1394">
        <f t="shared" si="281"/>
        <v>0</v>
      </c>
      <c r="J2896" s="1392">
        <f t="shared" si="276"/>
        <v>289.39999999999731</v>
      </c>
      <c r="K2896" s="1391">
        <f>(J2896*h01_MdeMgmt!$F$8)+1+$Q$126</f>
        <v>17.881666666666511</v>
      </c>
      <c r="L2896" s="1395">
        <f t="shared" si="277"/>
        <v>178.81666666666513</v>
      </c>
      <c r="M2896" s="1395">
        <f t="shared" si="278"/>
        <v>178</v>
      </c>
      <c r="N2896" s="1395">
        <f t="shared" si="279"/>
        <v>17.8</v>
      </c>
      <c r="O2896" t="str">
        <f t="shared" si="280"/>
        <v/>
      </c>
    </row>
    <row r="2897" spans="9:15" x14ac:dyDescent="0.55000000000000004">
      <c r="I2897" s="1394">
        <f t="shared" si="281"/>
        <v>0</v>
      </c>
      <c r="J2897" s="1392">
        <f t="shared" si="276"/>
        <v>289.49999999999733</v>
      </c>
      <c r="K2897" s="1391">
        <f>(J2897*h01_MdeMgmt!$F$8)+1+$Q$126</f>
        <v>17.887499999999843</v>
      </c>
      <c r="L2897" s="1395">
        <f t="shared" si="277"/>
        <v>178.87499999999844</v>
      </c>
      <c r="M2897" s="1395">
        <f t="shared" si="278"/>
        <v>178</v>
      </c>
      <c r="N2897" s="1395">
        <f t="shared" si="279"/>
        <v>17.8</v>
      </c>
      <c r="O2897" t="str">
        <f t="shared" si="280"/>
        <v/>
      </c>
    </row>
    <row r="2898" spans="9:15" x14ac:dyDescent="0.55000000000000004">
      <c r="I2898" s="1394">
        <f t="shared" si="281"/>
        <v>0</v>
      </c>
      <c r="J2898" s="1392">
        <f t="shared" si="276"/>
        <v>289.59999999999735</v>
      </c>
      <c r="K2898" s="1391">
        <f>(J2898*h01_MdeMgmt!$F$8)+1+$Q$126</f>
        <v>17.893333333333178</v>
      </c>
      <c r="L2898" s="1395">
        <f t="shared" si="277"/>
        <v>178.93333333333177</v>
      </c>
      <c r="M2898" s="1395">
        <f t="shared" si="278"/>
        <v>178</v>
      </c>
      <c r="N2898" s="1395">
        <f t="shared" si="279"/>
        <v>17.8</v>
      </c>
      <c r="O2898" t="str">
        <f t="shared" si="280"/>
        <v/>
      </c>
    </row>
    <row r="2899" spans="9:15" x14ac:dyDescent="0.55000000000000004">
      <c r="I2899" s="1394">
        <f t="shared" si="281"/>
        <v>0</v>
      </c>
      <c r="J2899" s="1392">
        <f t="shared" si="276"/>
        <v>289.69999999999737</v>
      </c>
      <c r="K2899" s="1391">
        <f>(J2899*h01_MdeMgmt!$F$8)+1+$Q$126</f>
        <v>17.899166666666513</v>
      </c>
      <c r="L2899" s="1395">
        <f t="shared" si="277"/>
        <v>178.99166666666514</v>
      </c>
      <c r="M2899" s="1395">
        <f t="shared" si="278"/>
        <v>178</v>
      </c>
      <c r="N2899" s="1395">
        <f t="shared" si="279"/>
        <v>17.8</v>
      </c>
      <c r="O2899" t="str">
        <f t="shared" si="280"/>
        <v/>
      </c>
    </row>
    <row r="2900" spans="9:15" x14ac:dyDescent="0.55000000000000004">
      <c r="I2900" s="1394">
        <f t="shared" si="281"/>
        <v>0</v>
      </c>
      <c r="J2900" s="1392">
        <f t="shared" si="276"/>
        <v>289.7999999999974</v>
      </c>
      <c r="K2900" s="1391">
        <f>(J2900*h01_MdeMgmt!$F$8)+1+$Q$126</f>
        <v>17.904999999999848</v>
      </c>
      <c r="L2900" s="1395">
        <f t="shared" si="277"/>
        <v>179.04999999999848</v>
      </c>
      <c r="M2900" s="1395">
        <f t="shared" si="278"/>
        <v>179</v>
      </c>
      <c r="N2900" s="1395">
        <f t="shared" si="279"/>
        <v>17.899999999999999</v>
      </c>
      <c r="O2900" t="str">
        <f t="shared" si="280"/>
        <v/>
      </c>
    </row>
    <row r="2901" spans="9:15" x14ac:dyDescent="0.55000000000000004">
      <c r="I2901" s="1394">
        <f t="shared" si="281"/>
        <v>0</v>
      </c>
      <c r="J2901" s="1392">
        <f t="shared" si="276"/>
        <v>289.89999999999742</v>
      </c>
      <c r="K2901" s="1391">
        <f>(J2901*h01_MdeMgmt!$F$8)+1+$Q$126</f>
        <v>17.910833333333184</v>
      </c>
      <c r="L2901" s="1395">
        <f t="shared" si="277"/>
        <v>179.10833333333184</v>
      </c>
      <c r="M2901" s="1395">
        <f t="shared" si="278"/>
        <v>179</v>
      </c>
      <c r="N2901" s="1395">
        <f t="shared" si="279"/>
        <v>17.899999999999999</v>
      </c>
      <c r="O2901" t="str">
        <f t="shared" si="280"/>
        <v/>
      </c>
    </row>
    <row r="2902" spans="9:15" x14ac:dyDescent="0.55000000000000004">
      <c r="I2902" s="1394">
        <f t="shared" si="281"/>
        <v>0</v>
      </c>
      <c r="J2902" s="1392">
        <f t="shared" si="276"/>
        <v>289.99999999999744</v>
      </c>
      <c r="K2902" s="1391">
        <f>(J2902*h01_MdeMgmt!$F$8)+1+$Q$126</f>
        <v>17.916666666666519</v>
      </c>
      <c r="L2902" s="1395">
        <f t="shared" si="277"/>
        <v>179.16666666666518</v>
      </c>
      <c r="M2902" s="1395">
        <f t="shared" si="278"/>
        <v>179</v>
      </c>
      <c r="N2902" s="1395">
        <f t="shared" si="279"/>
        <v>17.899999999999999</v>
      </c>
      <c r="O2902" t="str">
        <f t="shared" si="280"/>
        <v/>
      </c>
    </row>
    <row r="2903" spans="9:15" x14ac:dyDescent="0.55000000000000004">
      <c r="I2903" s="1394">
        <f t="shared" si="281"/>
        <v>0</v>
      </c>
      <c r="J2903" s="1392">
        <f t="shared" si="276"/>
        <v>290.09999999999746</v>
      </c>
      <c r="K2903" s="1391">
        <f>(J2903*h01_MdeMgmt!$F$8)+1+$Q$126</f>
        <v>17.922499999999854</v>
      </c>
      <c r="L2903" s="1395">
        <f t="shared" si="277"/>
        <v>179.22499999999854</v>
      </c>
      <c r="M2903" s="1395">
        <f t="shared" si="278"/>
        <v>179</v>
      </c>
      <c r="N2903" s="1395">
        <f t="shared" si="279"/>
        <v>17.899999999999999</v>
      </c>
      <c r="O2903" t="str">
        <f t="shared" si="280"/>
        <v/>
      </c>
    </row>
    <row r="2904" spans="9:15" x14ac:dyDescent="0.55000000000000004">
      <c r="I2904" s="1394">
        <f t="shared" si="281"/>
        <v>0</v>
      </c>
      <c r="J2904" s="1392">
        <f t="shared" si="276"/>
        <v>290.19999999999749</v>
      </c>
      <c r="K2904" s="1391">
        <f>(J2904*h01_MdeMgmt!$F$8)+1+$Q$126</f>
        <v>17.928333333333185</v>
      </c>
      <c r="L2904" s="1395">
        <f t="shared" si="277"/>
        <v>179.28333333333185</v>
      </c>
      <c r="M2904" s="1395">
        <f t="shared" si="278"/>
        <v>179</v>
      </c>
      <c r="N2904" s="1395">
        <f t="shared" si="279"/>
        <v>17.899999999999999</v>
      </c>
      <c r="O2904" t="str">
        <f t="shared" si="280"/>
        <v/>
      </c>
    </row>
    <row r="2905" spans="9:15" x14ac:dyDescent="0.55000000000000004">
      <c r="I2905" s="1394">
        <f t="shared" si="281"/>
        <v>0</v>
      </c>
      <c r="J2905" s="1392">
        <f t="shared" si="276"/>
        <v>290.29999999999751</v>
      </c>
      <c r="K2905" s="1391">
        <f>(J2905*h01_MdeMgmt!$F$8)+1+$Q$126</f>
        <v>17.93416666666652</v>
      </c>
      <c r="L2905" s="1395">
        <f t="shared" si="277"/>
        <v>179.34166666666522</v>
      </c>
      <c r="M2905" s="1395">
        <f t="shared" si="278"/>
        <v>179</v>
      </c>
      <c r="N2905" s="1395">
        <f t="shared" si="279"/>
        <v>17.899999999999999</v>
      </c>
      <c r="O2905" t="str">
        <f t="shared" si="280"/>
        <v/>
      </c>
    </row>
    <row r="2906" spans="9:15" x14ac:dyDescent="0.55000000000000004">
      <c r="I2906" s="1394">
        <f t="shared" si="281"/>
        <v>0</v>
      </c>
      <c r="J2906" s="1392">
        <f t="shared" si="276"/>
        <v>290.39999999999753</v>
      </c>
      <c r="K2906" s="1391">
        <f>(J2906*h01_MdeMgmt!$F$8)+1+$Q$126</f>
        <v>17.939999999999856</v>
      </c>
      <c r="L2906" s="1395">
        <f t="shared" si="277"/>
        <v>179.39999999999856</v>
      </c>
      <c r="M2906" s="1395">
        <f t="shared" si="278"/>
        <v>179</v>
      </c>
      <c r="N2906" s="1395">
        <f t="shared" si="279"/>
        <v>17.899999999999999</v>
      </c>
      <c r="O2906" t="str">
        <f t="shared" si="280"/>
        <v/>
      </c>
    </row>
    <row r="2907" spans="9:15" x14ac:dyDescent="0.55000000000000004">
      <c r="I2907" s="1394">
        <f t="shared" si="281"/>
        <v>0</v>
      </c>
      <c r="J2907" s="1392">
        <f t="shared" si="276"/>
        <v>290.49999999999756</v>
      </c>
      <c r="K2907" s="1391">
        <f>(J2907*h01_MdeMgmt!$F$8)+1+$Q$126</f>
        <v>17.945833333333191</v>
      </c>
      <c r="L2907" s="1395">
        <f t="shared" si="277"/>
        <v>179.45833333333189</v>
      </c>
      <c r="M2907" s="1395">
        <f t="shared" si="278"/>
        <v>179</v>
      </c>
      <c r="N2907" s="1395">
        <f t="shared" si="279"/>
        <v>17.899999999999999</v>
      </c>
      <c r="O2907" t="str">
        <f t="shared" si="280"/>
        <v/>
      </c>
    </row>
    <row r="2908" spans="9:15" x14ac:dyDescent="0.55000000000000004">
      <c r="I2908" s="1394">
        <f t="shared" si="281"/>
        <v>0</v>
      </c>
      <c r="J2908" s="1392">
        <f t="shared" si="276"/>
        <v>290.59999999999758</v>
      </c>
      <c r="K2908" s="1391">
        <f>(J2908*h01_MdeMgmt!$F$8)+1+$Q$126</f>
        <v>17.951666666666526</v>
      </c>
      <c r="L2908" s="1395">
        <f t="shared" si="277"/>
        <v>179.51666666666526</v>
      </c>
      <c r="M2908" s="1395">
        <f t="shared" si="278"/>
        <v>179</v>
      </c>
      <c r="N2908" s="1395">
        <f t="shared" si="279"/>
        <v>17.899999999999999</v>
      </c>
      <c r="O2908" t="str">
        <f t="shared" si="280"/>
        <v/>
      </c>
    </row>
    <row r="2909" spans="9:15" x14ac:dyDescent="0.55000000000000004">
      <c r="I2909" s="1394">
        <f t="shared" si="281"/>
        <v>0</v>
      </c>
      <c r="J2909" s="1392">
        <f t="shared" si="276"/>
        <v>290.6999999999976</v>
      </c>
      <c r="K2909" s="1391">
        <f>(J2909*h01_MdeMgmt!$F$8)+1+$Q$126</f>
        <v>17.957499999999861</v>
      </c>
      <c r="L2909" s="1395">
        <f t="shared" si="277"/>
        <v>179.57499999999862</v>
      </c>
      <c r="M2909" s="1395">
        <f t="shared" si="278"/>
        <v>179</v>
      </c>
      <c r="N2909" s="1395">
        <f t="shared" si="279"/>
        <v>17.899999999999999</v>
      </c>
      <c r="O2909" t="str">
        <f t="shared" si="280"/>
        <v/>
      </c>
    </row>
    <row r="2910" spans="9:15" x14ac:dyDescent="0.55000000000000004">
      <c r="I2910" s="1394">
        <f t="shared" si="281"/>
        <v>0</v>
      </c>
      <c r="J2910" s="1392">
        <f t="shared" si="276"/>
        <v>290.79999999999762</v>
      </c>
      <c r="K2910" s="1391">
        <f>(J2910*h01_MdeMgmt!$F$8)+1+$Q$126</f>
        <v>17.963333333333196</v>
      </c>
      <c r="L2910" s="1395">
        <f t="shared" si="277"/>
        <v>179.63333333333196</v>
      </c>
      <c r="M2910" s="1395">
        <f t="shared" si="278"/>
        <v>179</v>
      </c>
      <c r="N2910" s="1395">
        <f t="shared" si="279"/>
        <v>17.899999999999999</v>
      </c>
      <c r="O2910" t="str">
        <f t="shared" si="280"/>
        <v/>
      </c>
    </row>
    <row r="2911" spans="9:15" x14ac:dyDescent="0.55000000000000004">
      <c r="I2911" s="1394">
        <f t="shared" si="281"/>
        <v>0</v>
      </c>
      <c r="J2911" s="1392">
        <f t="shared" si="276"/>
        <v>290.89999999999765</v>
      </c>
      <c r="K2911" s="1391">
        <f>(J2911*h01_MdeMgmt!$F$8)+1+$Q$126</f>
        <v>17.969166666666531</v>
      </c>
      <c r="L2911" s="1395">
        <f t="shared" si="277"/>
        <v>179.6916666666653</v>
      </c>
      <c r="M2911" s="1395">
        <f t="shared" si="278"/>
        <v>179</v>
      </c>
      <c r="N2911" s="1395">
        <f t="shared" si="279"/>
        <v>17.899999999999999</v>
      </c>
      <c r="O2911" t="str">
        <f t="shared" si="280"/>
        <v/>
      </c>
    </row>
    <row r="2912" spans="9:15" x14ac:dyDescent="0.55000000000000004">
      <c r="I2912" s="1394">
        <f t="shared" si="281"/>
        <v>0</v>
      </c>
      <c r="J2912" s="1392">
        <f t="shared" si="276"/>
        <v>290.99999999999767</v>
      </c>
      <c r="K2912" s="1391">
        <f>(J2912*h01_MdeMgmt!$F$8)+1+$Q$126</f>
        <v>17.974999999999863</v>
      </c>
      <c r="L2912" s="1395">
        <f t="shared" si="277"/>
        <v>179.74999999999864</v>
      </c>
      <c r="M2912" s="1395">
        <f t="shared" si="278"/>
        <v>179</v>
      </c>
      <c r="N2912" s="1395">
        <f t="shared" si="279"/>
        <v>17.899999999999999</v>
      </c>
      <c r="O2912" t="str">
        <f t="shared" si="280"/>
        <v/>
      </c>
    </row>
    <row r="2913" spans="9:15" x14ac:dyDescent="0.55000000000000004">
      <c r="I2913" s="1394">
        <f t="shared" si="281"/>
        <v>0</v>
      </c>
      <c r="J2913" s="1392">
        <f t="shared" si="276"/>
        <v>291.09999999999769</v>
      </c>
      <c r="K2913" s="1391">
        <f>(J2913*h01_MdeMgmt!$F$8)+1+$Q$126</f>
        <v>17.980833333333198</v>
      </c>
      <c r="L2913" s="1395">
        <f t="shared" si="277"/>
        <v>179.80833333333197</v>
      </c>
      <c r="M2913" s="1395">
        <f t="shared" si="278"/>
        <v>179</v>
      </c>
      <c r="N2913" s="1395">
        <f t="shared" si="279"/>
        <v>17.899999999999999</v>
      </c>
      <c r="O2913" t="str">
        <f t="shared" si="280"/>
        <v/>
      </c>
    </row>
    <row r="2914" spans="9:15" x14ac:dyDescent="0.55000000000000004">
      <c r="I2914" s="1394">
        <f t="shared" si="281"/>
        <v>0</v>
      </c>
      <c r="J2914" s="1392">
        <f t="shared" si="276"/>
        <v>291.19999999999771</v>
      </c>
      <c r="K2914" s="1391">
        <f>(J2914*h01_MdeMgmt!$F$8)+1+$Q$126</f>
        <v>17.986666666666533</v>
      </c>
      <c r="L2914" s="1395">
        <f t="shared" si="277"/>
        <v>179.86666666666534</v>
      </c>
      <c r="M2914" s="1395">
        <f t="shared" si="278"/>
        <v>179</v>
      </c>
      <c r="N2914" s="1395">
        <f t="shared" si="279"/>
        <v>17.899999999999999</v>
      </c>
      <c r="O2914" t="str">
        <f t="shared" si="280"/>
        <v/>
      </c>
    </row>
    <row r="2915" spans="9:15" x14ac:dyDescent="0.55000000000000004">
      <c r="I2915" s="1394">
        <f t="shared" si="281"/>
        <v>0</v>
      </c>
      <c r="J2915" s="1392">
        <f t="shared" si="276"/>
        <v>291.29999999999774</v>
      </c>
      <c r="K2915" s="1391">
        <f>(J2915*h01_MdeMgmt!$F$8)+1+$Q$126</f>
        <v>17.992499999999868</v>
      </c>
      <c r="L2915" s="1395">
        <f t="shared" si="277"/>
        <v>179.92499999999868</v>
      </c>
      <c r="M2915" s="1395">
        <f t="shared" si="278"/>
        <v>179</v>
      </c>
      <c r="N2915" s="1395">
        <f t="shared" si="279"/>
        <v>17.899999999999999</v>
      </c>
      <c r="O2915" t="str">
        <f t="shared" si="280"/>
        <v/>
      </c>
    </row>
    <row r="2916" spans="9:15" x14ac:dyDescent="0.55000000000000004">
      <c r="I2916" s="1394">
        <f t="shared" si="281"/>
        <v>0</v>
      </c>
      <c r="J2916" s="1392">
        <f t="shared" si="276"/>
        <v>291.39999999999776</v>
      </c>
      <c r="K2916" s="1391">
        <f>(J2916*h01_MdeMgmt!$F$8)+1+$Q$126</f>
        <v>17.998333333333203</v>
      </c>
      <c r="L2916" s="1395">
        <f t="shared" si="277"/>
        <v>179.98333333333204</v>
      </c>
      <c r="M2916" s="1395">
        <f t="shared" si="278"/>
        <v>179</v>
      </c>
      <c r="N2916" s="1395">
        <f t="shared" si="279"/>
        <v>17.899999999999999</v>
      </c>
      <c r="O2916" t="str">
        <f t="shared" si="280"/>
        <v/>
      </c>
    </row>
    <row r="2917" spans="9:15" x14ac:dyDescent="0.55000000000000004">
      <c r="I2917" s="1394">
        <f t="shared" si="281"/>
        <v>0</v>
      </c>
      <c r="J2917" s="1392">
        <f t="shared" si="276"/>
        <v>291.49999999999778</v>
      </c>
      <c r="K2917" s="1391">
        <f>(J2917*h01_MdeMgmt!$F$8)+1+$Q$126</f>
        <v>18.004166666666539</v>
      </c>
      <c r="L2917" s="1395">
        <f t="shared" si="277"/>
        <v>180.04166666666538</v>
      </c>
      <c r="M2917" s="1395">
        <f t="shared" si="278"/>
        <v>180</v>
      </c>
      <c r="N2917" s="1395">
        <f t="shared" si="279"/>
        <v>18</v>
      </c>
      <c r="O2917">
        <f t="shared" si="280"/>
        <v>18</v>
      </c>
    </row>
    <row r="2918" spans="9:15" x14ac:dyDescent="0.55000000000000004">
      <c r="I2918" s="1394">
        <f t="shared" si="281"/>
        <v>0</v>
      </c>
      <c r="J2918" s="1392">
        <f t="shared" si="276"/>
        <v>291.59999999999781</v>
      </c>
      <c r="K2918" s="1391">
        <f>(J2918*h01_MdeMgmt!$F$8)+1+$Q$126</f>
        <v>18.009999999999874</v>
      </c>
      <c r="L2918" s="1395">
        <f t="shared" si="277"/>
        <v>180.09999999999874</v>
      </c>
      <c r="M2918" s="1395">
        <f t="shared" si="278"/>
        <v>180</v>
      </c>
      <c r="N2918" s="1395">
        <f t="shared" si="279"/>
        <v>18</v>
      </c>
      <c r="O2918">
        <f t="shared" si="280"/>
        <v>18</v>
      </c>
    </row>
    <row r="2919" spans="9:15" x14ac:dyDescent="0.55000000000000004">
      <c r="I2919" s="1394">
        <f t="shared" si="281"/>
        <v>0</v>
      </c>
      <c r="J2919" s="1392">
        <f t="shared" si="276"/>
        <v>291.69999999999783</v>
      </c>
      <c r="K2919" s="1391">
        <f>(J2919*h01_MdeMgmt!$F$8)+1+$Q$126</f>
        <v>18.015833333333205</v>
      </c>
      <c r="L2919" s="1395">
        <f t="shared" si="277"/>
        <v>180.15833333333205</v>
      </c>
      <c r="M2919" s="1395">
        <f t="shared" si="278"/>
        <v>180</v>
      </c>
      <c r="N2919" s="1395">
        <f t="shared" si="279"/>
        <v>18</v>
      </c>
      <c r="O2919">
        <f t="shared" si="280"/>
        <v>18</v>
      </c>
    </row>
    <row r="2920" spans="9:15" x14ac:dyDescent="0.55000000000000004">
      <c r="I2920" s="1394">
        <f t="shared" si="281"/>
        <v>0</v>
      </c>
      <c r="J2920" s="1392">
        <f t="shared" si="276"/>
        <v>291.79999999999785</v>
      </c>
      <c r="K2920" s="1391">
        <f>(J2920*h01_MdeMgmt!$F$8)+1+$Q$126</f>
        <v>18.02166666666654</v>
      </c>
      <c r="L2920" s="1395">
        <f t="shared" si="277"/>
        <v>180.21666666666539</v>
      </c>
      <c r="M2920" s="1395">
        <f t="shared" si="278"/>
        <v>180</v>
      </c>
      <c r="N2920" s="1395">
        <f t="shared" si="279"/>
        <v>18</v>
      </c>
      <c r="O2920">
        <f t="shared" si="280"/>
        <v>18</v>
      </c>
    </row>
    <row r="2921" spans="9:15" x14ac:dyDescent="0.55000000000000004">
      <c r="I2921" s="1394">
        <f t="shared" si="281"/>
        <v>0</v>
      </c>
      <c r="J2921" s="1392">
        <f t="shared" si="276"/>
        <v>291.89999999999787</v>
      </c>
      <c r="K2921" s="1391">
        <f>(J2921*h01_MdeMgmt!$F$8)+1+$Q$126</f>
        <v>18.027499999999876</v>
      </c>
      <c r="L2921" s="1395">
        <f t="shared" si="277"/>
        <v>180.27499999999876</v>
      </c>
      <c r="M2921" s="1395">
        <f t="shared" si="278"/>
        <v>180</v>
      </c>
      <c r="N2921" s="1395">
        <f t="shared" si="279"/>
        <v>18</v>
      </c>
      <c r="O2921">
        <f t="shared" si="280"/>
        <v>18</v>
      </c>
    </row>
    <row r="2922" spans="9:15" x14ac:dyDescent="0.55000000000000004">
      <c r="I2922" s="1394">
        <f t="shared" si="281"/>
        <v>0</v>
      </c>
      <c r="J2922" s="1392">
        <f t="shared" si="276"/>
        <v>291.9999999999979</v>
      </c>
      <c r="K2922" s="1391">
        <f>(J2922*h01_MdeMgmt!$F$8)+1+$Q$126</f>
        <v>18.033333333333211</v>
      </c>
      <c r="L2922" s="1395">
        <f t="shared" si="277"/>
        <v>180.33333333333212</v>
      </c>
      <c r="M2922" s="1395">
        <f t="shared" si="278"/>
        <v>180</v>
      </c>
      <c r="N2922" s="1395">
        <f t="shared" si="279"/>
        <v>18</v>
      </c>
      <c r="O2922">
        <f t="shared" si="280"/>
        <v>18</v>
      </c>
    </row>
    <row r="2923" spans="9:15" x14ac:dyDescent="0.55000000000000004">
      <c r="I2923" s="1394">
        <f t="shared" si="281"/>
        <v>0</v>
      </c>
      <c r="J2923" s="1392">
        <f t="shared" si="276"/>
        <v>292.09999999999792</v>
      </c>
      <c r="K2923" s="1391">
        <f>(J2923*h01_MdeMgmt!$F$8)+1+$Q$126</f>
        <v>18.039166666666546</v>
      </c>
      <c r="L2923" s="1395">
        <f t="shared" si="277"/>
        <v>180.39166666666546</v>
      </c>
      <c r="M2923" s="1395">
        <f t="shared" si="278"/>
        <v>180</v>
      </c>
      <c r="N2923" s="1395">
        <f t="shared" si="279"/>
        <v>18</v>
      </c>
      <c r="O2923">
        <f t="shared" si="280"/>
        <v>18</v>
      </c>
    </row>
    <row r="2924" spans="9:15" x14ac:dyDescent="0.55000000000000004">
      <c r="I2924" s="1394">
        <f t="shared" si="281"/>
        <v>0</v>
      </c>
      <c r="J2924" s="1392">
        <f t="shared" si="276"/>
        <v>292.19999999999794</v>
      </c>
      <c r="K2924" s="1391">
        <f>(J2924*h01_MdeMgmt!$F$8)+1+$Q$126</f>
        <v>18.044999999999881</v>
      </c>
      <c r="L2924" s="1395">
        <f t="shared" si="277"/>
        <v>180.44999999999879</v>
      </c>
      <c r="M2924" s="1395">
        <f t="shared" si="278"/>
        <v>180</v>
      </c>
      <c r="N2924" s="1395">
        <f t="shared" si="279"/>
        <v>18</v>
      </c>
      <c r="O2924">
        <f t="shared" si="280"/>
        <v>18</v>
      </c>
    </row>
    <row r="2925" spans="9:15" x14ac:dyDescent="0.55000000000000004">
      <c r="I2925" s="1394">
        <f t="shared" si="281"/>
        <v>0</v>
      </c>
      <c r="J2925" s="1392">
        <f t="shared" si="276"/>
        <v>292.29999999999797</v>
      </c>
      <c r="K2925" s="1391">
        <f>(J2925*h01_MdeMgmt!$F$8)+1+$Q$126</f>
        <v>18.050833333333216</v>
      </c>
      <c r="L2925" s="1395">
        <f t="shared" si="277"/>
        <v>180.50833333333216</v>
      </c>
      <c r="M2925" s="1395">
        <f t="shared" si="278"/>
        <v>180</v>
      </c>
      <c r="N2925" s="1395">
        <f t="shared" si="279"/>
        <v>18</v>
      </c>
      <c r="O2925">
        <f t="shared" si="280"/>
        <v>18</v>
      </c>
    </row>
    <row r="2926" spans="9:15" x14ac:dyDescent="0.55000000000000004">
      <c r="I2926" s="1394">
        <f t="shared" si="281"/>
        <v>0</v>
      </c>
      <c r="J2926" s="1392">
        <f t="shared" si="276"/>
        <v>292.39999999999799</v>
      </c>
      <c r="K2926" s="1391">
        <f>(J2926*h01_MdeMgmt!$F$8)+1+$Q$126</f>
        <v>18.056666666666551</v>
      </c>
      <c r="L2926" s="1395">
        <f t="shared" si="277"/>
        <v>180.56666666666553</v>
      </c>
      <c r="M2926" s="1395">
        <f t="shared" si="278"/>
        <v>180</v>
      </c>
      <c r="N2926" s="1395">
        <f t="shared" si="279"/>
        <v>18</v>
      </c>
      <c r="O2926">
        <f t="shared" si="280"/>
        <v>18</v>
      </c>
    </row>
    <row r="2927" spans="9:15" x14ac:dyDescent="0.55000000000000004">
      <c r="I2927" s="1394">
        <f t="shared" si="281"/>
        <v>0</v>
      </c>
      <c r="J2927" s="1392">
        <f t="shared" si="276"/>
        <v>292.49999999999801</v>
      </c>
      <c r="K2927" s="1391">
        <f>(J2927*h01_MdeMgmt!$F$8)+1+$Q$126</f>
        <v>18.062499999999883</v>
      </c>
      <c r="L2927" s="1395">
        <f t="shared" si="277"/>
        <v>180.62499999999883</v>
      </c>
      <c r="M2927" s="1395">
        <f t="shared" si="278"/>
        <v>180</v>
      </c>
      <c r="N2927" s="1395">
        <f t="shared" si="279"/>
        <v>18</v>
      </c>
      <c r="O2927">
        <f t="shared" si="280"/>
        <v>18</v>
      </c>
    </row>
    <row r="2928" spans="9:15" x14ac:dyDescent="0.55000000000000004">
      <c r="I2928" s="1394">
        <f t="shared" si="281"/>
        <v>0</v>
      </c>
      <c r="J2928" s="1392">
        <f t="shared" si="276"/>
        <v>292.59999999999803</v>
      </c>
      <c r="K2928" s="1391">
        <f>(J2928*h01_MdeMgmt!$F$8)+1+$Q$126</f>
        <v>18.068333333333218</v>
      </c>
      <c r="L2928" s="1395">
        <f t="shared" si="277"/>
        <v>180.68333333333217</v>
      </c>
      <c r="M2928" s="1395">
        <f t="shared" si="278"/>
        <v>180</v>
      </c>
      <c r="N2928" s="1395">
        <f t="shared" si="279"/>
        <v>18</v>
      </c>
      <c r="O2928">
        <f t="shared" si="280"/>
        <v>18</v>
      </c>
    </row>
    <row r="2929" spans="9:15" x14ac:dyDescent="0.55000000000000004">
      <c r="I2929" s="1394">
        <f t="shared" si="281"/>
        <v>0</v>
      </c>
      <c r="J2929" s="1392">
        <f t="shared" si="276"/>
        <v>292.69999999999806</v>
      </c>
      <c r="K2929" s="1391">
        <f>(J2929*h01_MdeMgmt!$F$8)+1+$Q$126</f>
        <v>18.074166666666553</v>
      </c>
      <c r="L2929" s="1395">
        <f t="shared" si="277"/>
        <v>180.74166666666554</v>
      </c>
      <c r="M2929" s="1395">
        <f t="shared" si="278"/>
        <v>180</v>
      </c>
      <c r="N2929" s="1395">
        <f t="shared" si="279"/>
        <v>18</v>
      </c>
      <c r="O2929">
        <f t="shared" si="280"/>
        <v>18</v>
      </c>
    </row>
    <row r="2930" spans="9:15" x14ac:dyDescent="0.55000000000000004">
      <c r="I2930" s="1394">
        <f t="shared" si="281"/>
        <v>0</v>
      </c>
      <c r="J2930" s="1392">
        <f t="shared" si="276"/>
        <v>292.79999999999808</v>
      </c>
      <c r="K2930" s="1391">
        <f>(J2930*h01_MdeMgmt!$F$8)+1+$Q$126</f>
        <v>18.079999999999888</v>
      </c>
      <c r="L2930" s="1395">
        <f t="shared" si="277"/>
        <v>180.79999999999887</v>
      </c>
      <c r="M2930" s="1395">
        <f t="shared" si="278"/>
        <v>180</v>
      </c>
      <c r="N2930" s="1395">
        <f t="shared" si="279"/>
        <v>18</v>
      </c>
      <c r="O2930">
        <f t="shared" si="280"/>
        <v>18</v>
      </c>
    </row>
    <row r="2931" spans="9:15" x14ac:dyDescent="0.55000000000000004">
      <c r="I2931" s="1394">
        <f t="shared" si="281"/>
        <v>0</v>
      </c>
      <c r="J2931" s="1392">
        <f t="shared" si="276"/>
        <v>292.8999999999981</v>
      </c>
      <c r="K2931" s="1391">
        <f>(J2931*h01_MdeMgmt!$F$8)+1+$Q$126</f>
        <v>18.085833333333223</v>
      </c>
      <c r="L2931" s="1395">
        <f t="shared" si="277"/>
        <v>180.85833333333224</v>
      </c>
      <c r="M2931" s="1395">
        <f t="shared" si="278"/>
        <v>180</v>
      </c>
      <c r="N2931" s="1395">
        <f t="shared" si="279"/>
        <v>18</v>
      </c>
      <c r="O2931">
        <f t="shared" si="280"/>
        <v>18</v>
      </c>
    </row>
    <row r="2932" spans="9:15" x14ac:dyDescent="0.55000000000000004">
      <c r="I2932" s="1394">
        <f t="shared" si="281"/>
        <v>0</v>
      </c>
      <c r="J2932" s="1392">
        <f t="shared" si="276"/>
        <v>292.99999999999812</v>
      </c>
      <c r="K2932" s="1391">
        <f>(J2932*h01_MdeMgmt!$F$8)+1+$Q$126</f>
        <v>18.091666666666558</v>
      </c>
      <c r="L2932" s="1395">
        <f t="shared" si="277"/>
        <v>180.91666666666558</v>
      </c>
      <c r="M2932" s="1395">
        <f t="shared" si="278"/>
        <v>180</v>
      </c>
      <c r="N2932" s="1395">
        <f t="shared" si="279"/>
        <v>18</v>
      </c>
      <c r="O2932">
        <f t="shared" si="280"/>
        <v>18</v>
      </c>
    </row>
    <row r="2933" spans="9:15" x14ac:dyDescent="0.55000000000000004">
      <c r="I2933" s="1394">
        <f t="shared" si="281"/>
        <v>0</v>
      </c>
      <c r="J2933" s="1392">
        <f t="shared" si="276"/>
        <v>293.09999999999815</v>
      </c>
      <c r="K2933" s="1391">
        <f>(J2933*h01_MdeMgmt!$F$8)+1+$Q$126</f>
        <v>18.097499999999894</v>
      </c>
      <c r="L2933" s="1395">
        <f t="shared" si="277"/>
        <v>180.97499999999894</v>
      </c>
      <c r="M2933" s="1395">
        <f t="shared" si="278"/>
        <v>180</v>
      </c>
      <c r="N2933" s="1395">
        <f t="shared" si="279"/>
        <v>18</v>
      </c>
      <c r="O2933">
        <f t="shared" si="280"/>
        <v>18</v>
      </c>
    </row>
    <row r="2934" spans="9:15" x14ac:dyDescent="0.55000000000000004">
      <c r="I2934" s="1394">
        <f t="shared" si="281"/>
        <v>0</v>
      </c>
      <c r="J2934" s="1392">
        <f t="shared" ref="J2934:J2997" si="282">J2933+$J$3</f>
        <v>293.19999999999817</v>
      </c>
      <c r="K2934" s="1391">
        <f>(J2934*h01_MdeMgmt!$F$8)+1+$Q$126</f>
        <v>18.103333333333225</v>
      </c>
      <c r="L2934" s="1395">
        <f t="shared" si="277"/>
        <v>181.03333333333225</v>
      </c>
      <c r="M2934" s="1395">
        <f t="shared" si="278"/>
        <v>181</v>
      </c>
      <c r="N2934" s="1395">
        <f t="shared" si="279"/>
        <v>18.100000000000001</v>
      </c>
      <c r="O2934" t="str">
        <f t="shared" si="280"/>
        <v/>
      </c>
    </row>
    <row r="2935" spans="9:15" x14ac:dyDescent="0.55000000000000004">
      <c r="I2935" s="1394">
        <f t="shared" si="281"/>
        <v>0</v>
      </c>
      <c r="J2935" s="1392">
        <f t="shared" si="282"/>
        <v>293.29999999999819</v>
      </c>
      <c r="K2935" s="1391">
        <f>(J2935*h01_MdeMgmt!$F$8)+1+$Q$126</f>
        <v>18.10916666666656</v>
      </c>
      <c r="L2935" s="1395">
        <f t="shared" si="277"/>
        <v>181.09166666666562</v>
      </c>
      <c r="M2935" s="1395">
        <f t="shared" si="278"/>
        <v>181</v>
      </c>
      <c r="N2935" s="1395">
        <f t="shared" si="279"/>
        <v>18.100000000000001</v>
      </c>
      <c r="O2935" t="str">
        <f t="shared" si="280"/>
        <v/>
      </c>
    </row>
    <row r="2936" spans="9:15" x14ac:dyDescent="0.55000000000000004">
      <c r="I2936" s="1394">
        <f t="shared" si="281"/>
        <v>0</v>
      </c>
      <c r="J2936" s="1392">
        <f t="shared" si="282"/>
        <v>293.39999999999822</v>
      </c>
      <c r="K2936" s="1391">
        <f>(J2936*h01_MdeMgmt!$F$8)+1+$Q$126</f>
        <v>18.114999999999895</v>
      </c>
      <c r="L2936" s="1395">
        <f t="shared" si="277"/>
        <v>181.14999999999895</v>
      </c>
      <c r="M2936" s="1395">
        <f t="shared" si="278"/>
        <v>181</v>
      </c>
      <c r="N2936" s="1395">
        <f t="shared" si="279"/>
        <v>18.100000000000001</v>
      </c>
      <c r="O2936" t="str">
        <f t="shared" si="280"/>
        <v/>
      </c>
    </row>
    <row r="2937" spans="9:15" x14ac:dyDescent="0.55000000000000004">
      <c r="I2937" s="1394">
        <f t="shared" si="281"/>
        <v>0</v>
      </c>
      <c r="J2937" s="1392">
        <f t="shared" si="282"/>
        <v>293.49999999999824</v>
      </c>
      <c r="K2937" s="1391">
        <f>(J2937*h01_MdeMgmt!$F$8)+1+$Q$126</f>
        <v>18.120833333333231</v>
      </c>
      <c r="L2937" s="1395">
        <f t="shared" si="277"/>
        <v>181.20833333333229</v>
      </c>
      <c r="M2937" s="1395">
        <f t="shared" si="278"/>
        <v>181</v>
      </c>
      <c r="N2937" s="1395">
        <f t="shared" si="279"/>
        <v>18.100000000000001</v>
      </c>
      <c r="O2937" t="str">
        <f t="shared" si="280"/>
        <v/>
      </c>
    </row>
    <row r="2938" spans="9:15" x14ac:dyDescent="0.55000000000000004">
      <c r="I2938" s="1394">
        <f t="shared" si="281"/>
        <v>0</v>
      </c>
      <c r="J2938" s="1392">
        <f t="shared" si="282"/>
        <v>293.59999999999826</v>
      </c>
      <c r="K2938" s="1391">
        <f>(J2938*h01_MdeMgmt!$F$8)+1+$Q$126</f>
        <v>18.126666666666566</v>
      </c>
      <c r="L2938" s="1395">
        <f t="shared" si="277"/>
        <v>181.26666666666566</v>
      </c>
      <c r="M2938" s="1395">
        <f t="shared" si="278"/>
        <v>181</v>
      </c>
      <c r="N2938" s="1395">
        <f t="shared" si="279"/>
        <v>18.100000000000001</v>
      </c>
      <c r="O2938" t="str">
        <f t="shared" si="280"/>
        <v/>
      </c>
    </row>
    <row r="2939" spans="9:15" x14ac:dyDescent="0.55000000000000004">
      <c r="I2939" s="1394">
        <f t="shared" si="281"/>
        <v>0</v>
      </c>
      <c r="J2939" s="1392">
        <f t="shared" si="282"/>
        <v>293.69999999999828</v>
      </c>
      <c r="K2939" s="1391">
        <f>(J2939*h01_MdeMgmt!$F$8)+1+$Q$126</f>
        <v>18.132499999999901</v>
      </c>
      <c r="L2939" s="1395">
        <f t="shared" si="277"/>
        <v>181.32499999999902</v>
      </c>
      <c r="M2939" s="1395">
        <f t="shared" si="278"/>
        <v>181</v>
      </c>
      <c r="N2939" s="1395">
        <f t="shared" si="279"/>
        <v>18.100000000000001</v>
      </c>
      <c r="O2939" t="str">
        <f t="shared" si="280"/>
        <v/>
      </c>
    </row>
    <row r="2940" spans="9:15" x14ac:dyDescent="0.55000000000000004">
      <c r="I2940" s="1394">
        <f t="shared" si="281"/>
        <v>0</v>
      </c>
      <c r="J2940" s="1392">
        <f t="shared" si="282"/>
        <v>293.79999999999831</v>
      </c>
      <c r="K2940" s="1391">
        <f>(J2940*h01_MdeMgmt!$F$8)+1+$Q$126</f>
        <v>18.138333333333236</v>
      </c>
      <c r="L2940" s="1395">
        <f t="shared" si="277"/>
        <v>181.38333333333236</v>
      </c>
      <c r="M2940" s="1395">
        <f t="shared" si="278"/>
        <v>181</v>
      </c>
      <c r="N2940" s="1395">
        <f t="shared" si="279"/>
        <v>18.100000000000001</v>
      </c>
      <c r="O2940" t="str">
        <f t="shared" si="280"/>
        <v/>
      </c>
    </row>
    <row r="2941" spans="9:15" x14ac:dyDescent="0.55000000000000004">
      <c r="I2941" s="1394">
        <f t="shared" si="281"/>
        <v>0</v>
      </c>
      <c r="J2941" s="1392">
        <f t="shared" si="282"/>
        <v>293.89999999999833</v>
      </c>
      <c r="K2941" s="1391">
        <f>(J2941*h01_MdeMgmt!$F$8)+1+$Q$126</f>
        <v>18.144166666666571</v>
      </c>
      <c r="L2941" s="1395">
        <f t="shared" si="277"/>
        <v>181.4416666666657</v>
      </c>
      <c r="M2941" s="1395">
        <f t="shared" si="278"/>
        <v>181</v>
      </c>
      <c r="N2941" s="1395">
        <f t="shared" si="279"/>
        <v>18.100000000000001</v>
      </c>
      <c r="O2941" t="str">
        <f t="shared" si="280"/>
        <v/>
      </c>
    </row>
    <row r="2942" spans="9:15" x14ac:dyDescent="0.55000000000000004">
      <c r="I2942" s="1394">
        <f t="shared" si="281"/>
        <v>0</v>
      </c>
      <c r="J2942" s="1392">
        <f t="shared" si="282"/>
        <v>293.99999999999835</v>
      </c>
      <c r="K2942" s="1391">
        <f>(J2942*h01_MdeMgmt!$F$8)+1+$Q$126</f>
        <v>18.149999999999903</v>
      </c>
      <c r="L2942" s="1395">
        <f t="shared" si="277"/>
        <v>181.49999999999903</v>
      </c>
      <c r="M2942" s="1395">
        <f t="shared" si="278"/>
        <v>181</v>
      </c>
      <c r="N2942" s="1395">
        <f t="shared" si="279"/>
        <v>18.100000000000001</v>
      </c>
      <c r="O2942" t="str">
        <f t="shared" si="280"/>
        <v/>
      </c>
    </row>
    <row r="2943" spans="9:15" x14ac:dyDescent="0.55000000000000004">
      <c r="I2943" s="1394">
        <f t="shared" si="281"/>
        <v>0</v>
      </c>
      <c r="J2943" s="1392">
        <f t="shared" si="282"/>
        <v>294.09999999999837</v>
      </c>
      <c r="K2943" s="1391">
        <f>(J2943*h01_MdeMgmt!$F$8)+1+$Q$126</f>
        <v>18.155833333333238</v>
      </c>
      <c r="L2943" s="1395">
        <f t="shared" si="277"/>
        <v>181.55833333333237</v>
      </c>
      <c r="M2943" s="1395">
        <f t="shared" si="278"/>
        <v>181</v>
      </c>
      <c r="N2943" s="1395">
        <f t="shared" si="279"/>
        <v>18.100000000000001</v>
      </c>
      <c r="O2943" t="str">
        <f t="shared" si="280"/>
        <v/>
      </c>
    </row>
    <row r="2944" spans="9:15" x14ac:dyDescent="0.55000000000000004">
      <c r="I2944" s="1394">
        <f t="shared" si="281"/>
        <v>0</v>
      </c>
      <c r="J2944" s="1392">
        <f t="shared" si="282"/>
        <v>294.1999999999984</v>
      </c>
      <c r="K2944" s="1391">
        <f>(J2944*h01_MdeMgmt!$F$8)+1+$Q$126</f>
        <v>18.161666666666573</v>
      </c>
      <c r="L2944" s="1395">
        <f t="shared" si="277"/>
        <v>181.61666666666574</v>
      </c>
      <c r="M2944" s="1395">
        <f t="shared" si="278"/>
        <v>181</v>
      </c>
      <c r="N2944" s="1395">
        <f t="shared" si="279"/>
        <v>18.100000000000001</v>
      </c>
      <c r="O2944" t="str">
        <f t="shared" si="280"/>
        <v/>
      </c>
    </row>
    <row r="2945" spans="9:15" x14ac:dyDescent="0.55000000000000004">
      <c r="I2945" s="1394">
        <f t="shared" si="281"/>
        <v>0</v>
      </c>
      <c r="J2945" s="1392">
        <f t="shared" si="282"/>
        <v>294.29999999999842</v>
      </c>
      <c r="K2945" s="1391">
        <f>(J2945*h01_MdeMgmt!$F$8)+1+$Q$126</f>
        <v>18.167499999999908</v>
      </c>
      <c r="L2945" s="1395">
        <f t="shared" si="277"/>
        <v>181.67499999999907</v>
      </c>
      <c r="M2945" s="1395">
        <f t="shared" si="278"/>
        <v>181</v>
      </c>
      <c r="N2945" s="1395">
        <f t="shared" si="279"/>
        <v>18.100000000000001</v>
      </c>
      <c r="O2945" t="str">
        <f t="shared" si="280"/>
        <v/>
      </c>
    </row>
    <row r="2946" spans="9:15" x14ac:dyDescent="0.55000000000000004">
      <c r="I2946" s="1394">
        <f t="shared" si="281"/>
        <v>0</v>
      </c>
      <c r="J2946" s="1392">
        <f t="shared" si="282"/>
        <v>294.39999999999844</v>
      </c>
      <c r="K2946" s="1391">
        <f>(J2946*h01_MdeMgmt!$F$8)+1+$Q$126</f>
        <v>18.173333333333243</v>
      </c>
      <c r="L2946" s="1395">
        <f t="shared" si="277"/>
        <v>181.73333333333244</v>
      </c>
      <c r="M2946" s="1395">
        <f t="shared" si="278"/>
        <v>181</v>
      </c>
      <c r="N2946" s="1395">
        <f t="shared" si="279"/>
        <v>18.100000000000001</v>
      </c>
      <c r="O2946" t="str">
        <f t="shared" si="280"/>
        <v/>
      </c>
    </row>
    <row r="2947" spans="9:15" x14ac:dyDescent="0.55000000000000004">
      <c r="I2947" s="1394">
        <f t="shared" si="281"/>
        <v>0</v>
      </c>
      <c r="J2947" s="1392">
        <f t="shared" si="282"/>
        <v>294.49999999999847</v>
      </c>
      <c r="K2947" s="1391">
        <f>(J2947*h01_MdeMgmt!$F$8)+1+$Q$126</f>
        <v>18.179166666666578</v>
      </c>
      <c r="L2947" s="1395">
        <f t="shared" ref="L2947:L3010" si="283">K2947*10</f>
        <v>181.79166666666578</v>
      </c>
      <c r="M2947" s="1395">
        <f t="shared" ref="M2947:M3010" si="284">INT(L2947)</f>
        <v>181</v>
      </c>
      <c r="N2947" s="1395">
        <f t="shared" ref="N2947:N3010" si="285">M2947/10</f>
        <v>18.100000000000001</v>
      </c>
      <c r="O2947" t="str">
        <f t="shared" ref="O2947:O3010" si="286">IF(INT(N2947)=N2947,N2947,"")</f>
        <v/>
      </c>
    </row>
    <row r="2948" spans="9:15" x14ac:dyDescent="0.55000000000000004">
      <c r="I2948" s="1394">
        <f t="shared" ref="I2948:I3011" si="287">INT(H2948)</f>
        <v>0</v>
      </c>
      <c r="J2948" s="1392">
        <f t="shared" si="282"/>
        <v>294.59999999999849</v>
      </c>
      <c r="K2948" s="1391">
        <f>(J2948*h01_MdeMgmt!$F$8)+1+$Q$126</f>
        <v>18.184999999999913</v>
      </c>
      <c r="L2948" s="1395">
        <f t="shared" si="283"/>
        <v>181.84999999999914</v>
      </c>
      <c r="M2948" s="1395">
        <f t="shared" si="284"/>
        <v>181</v>
      </c>
      <c r="N2948" s="1395">
        <f t="shared" si="285"/>
        <v>18.100000000000001</v>
      </c>
      <c r="O2948" t="str">
        <f t="shared" si="286"/>
        <v/>
      </c>
    </row>
    <row r="2949" spans="9:15" x14ac:dyDescent="0.55000000000000004">
      <c r="I2949" s="1394">
        <f t="shared" si="287"/>
        <v>0</v>
      </c>
      <c r="J2949" s="1392">
        <f t="shared" si="282"/>
        <v>294.69999999999851</v>
      </c>
      <c r="K2949" s="1391">
        <f>(J2949*h01_MdeMgmt!$F$8)+1+$Q$126</f>
        <v>18.190833333333245</v>
      </c>
      <c r="L2949" s="1395">
        <f t="shared" si="283"/>
        <v>181.90833333333245</v>
      </c>
      <c r="M2949" s="1395">
        <f t="shared" si="284"/>
        <v>181</v>
      </c>
      <c r="N2949" s="1395">
        <f t="shared" si="285"/>
        <v>18.100000000000001</v>
      </c>
      <c r="O2949" t="str">
        <f t="shared" si="286"/>
        <v/>
      </c>
    </row>
    <row r="2950" spans="9:15" x14ac:dyDescent="0.55000000000000004">
      <c r="I2950" s="1394">
        <f t="shared" si="287"/>
        <v>0</v>
      </c>
      <c r="J2950" s="1392">
        <f t="shared" si="282"/>
        <v>294.79999999999853</v>
      </c>
      <c r="K2950" s="1391">
        <f>(J2950*h01_MdeMgmt!$F$8)+1+$Q$126</f>
        <v>18.19666666666658</v>
      </c>
      <c r="L2950" s="1395">
        <f t="shared" si="283"/>
        <v>181.96666666666579</v>
      </c>
      <c r="M2950" s="1395">
        <f t="shared" si="284"/>
        <v>181</v>
      </c>
      <c r="N2950" s="1395">
        <f t="shared" si="285"/>
        <v>18.100000000000001</v>
      </c>
      <c r="O2950" t="str">
        <f t="shared" si="286"/>
        <v/>
      </c>
    </row>
    <row r="2951" spans="9:15" x14ac:dyDescent="0.55000000000000004">
      <c r="I2951" s="1394">
        <f t="shared" si="287"/>
        <v>0</v>
      </c>
      <c r="J2951" s="1392">
        <f t="shared" si="282"/>
        <v>294.89999999999856</v>
      </c>
      <c r="K2951" s="1391">
        <f>(J2951*h01_MdeMgmt!$F$8)+1+$Q$126</f>
        <v>18.202499999999915</v>
      </c>
      <c r="L2951" s="1395">
        <f t="shared" si="283"/>
        <v>182.02499999999915</v>
      </c>
      <c r="M2951" s="1395">
        <f t="shared" si="284"/>
        <v>182</v>
      </c>
      <c r="N2951" s="1395">
        <f t="shared" si="285"/>
        <v>18.2</v>
      </c>
      <c r="O2951" t="str">
        <f t="shared" si="286"/>
        <v/>
      </c>
    </row>
    <row r="2952" spans="9:15" x14ac:dyDescent="0.55000000000000004">
      <c r="I2952" s="1394">
        <f t="shared" si="287"/>
        <v>0</v>
      </c>
      <c r="J2952" s="1392">
        <f t="shared" si="282"/>
        <v>294.99999999999858</v>
      </c>
      <c r="K2952" s="1391">
        <f>(J2952*h01_MdeMgmt!$F$8)+1+$Q$126</f>
        <v>18.20833333333325</v>
      </c>
      <c r="L2952" s="1395">
        <f t="shared" si="283"/>
        <v>182.08333333333252</v>
      </c>
      <c r="M2952" s="1395">
        <f t="shared" si="284"/>
        <v>182</v>
      </c>
      <c r="N2952" s="1395">
        <f t="shared" si="285"/>
        <v>18.2</v>
      </c>
      <c r="O2952" t="str">
        <f t="shared" si="286"/>
        <v/>
      </c>
    </row>
    <row r="2953" spans="9:15" x14ac:dyDescent="0.55000000000000004">
      <c r="I2953" s="1394">
        <f t="shared" si="287"/>
        <v>0</v>
      </c>
      <c r="J2953" s="1392">
        <f t="shared" si="282"/>
        <v>295.0999999999986</v>
      </c>
      <c r="K2953" s="1391">
        <f>(J2953*h01_MdeMgmt!$F$8)+1+$Q$126</f>
        <v>18.214166666666586</v>
      </c>
      <c r="L2953" s="1395">
        <f t="shared" si="283"/>
        <v>182.14166666666586</v>
      </c>
      <c r="M2953" s="1395">
        <f t="shared" si="284"/>
        <v>182</v>
      </c>
      <c r="N2953" s="1395">
        <f t="shared" si="285"/>
        <v>18.2</v>
      </c>
      <c r="O2953" t="str">
        <f t="shared" si="286"/>
        <v/>
      </c>
    </row>
    <row r="2954" spans="9:15" x14ac:dyDescent="0.55000000000000004">
      <c r="I2954" s="1394">
        <f t="shared" si="287"/>
        <v>0</v>
      </c>
      <c r="J2954" s="1392">
        <f t="shared" si="282"/>
        <v>295.19999999999862</v>
      </c>
      <c r="K2954" s="1391">
        <f>(J2954*h01_MdeMgmt!$F$8)+1+$Q$126</f>
        <v>18.219999999999921</v>
      </c>
      <c r="L2954" s="1395">
        <f t="shared" si="283"/>
        <v>182.19999999999919</v>
      </c>
      <c r="M2954" s="1395">
        <f t="shared" si="284"/>
        <v>182</v>
      </c>
      <c r="N2954" s="1395">
        <f t="shared" si="285"/>
        <v>18.2</v>
      </c>
      <c r="O2954" t="str">
        <f t="shared" si="286"/>
        <v/>
      </c>
    </row>
    <row r="2955" spans="9:15" x14ac:dyDescent="0.55000000000000004">
      <c r="I2955" s="1394">
        <f t="shared" si="287"/>
        <v>0</v>
      </c>
      <c r="J2955" s="1392">
        <f t="shared" si="282"/>
        <v>295.29999999999865</v>
      </c>
      <c r="K2955" s="1391">
        <f>(J2955*h01_MdeMgmt!$F$8)+1+$Q$126</f>
        <v>18.225833333333256</v>
      </c>
      <c r="L2955" s="1395">
        <f t="shared" si="283"/>
        <v>182.25833333333256</v>
      </c>
      <c r="M2955" s="1395">
        <f t="shared" si="284"/>
        <v>182</v>
      </c>
      <c r="N2955" s="1395">
        <f t="shared" si="285"/>
        <v>18.2</v>
      </c>
      <c r="O2955" t="str">
        <f t="shared" si="286"/>
        <v/>
      </c>
    </row>
    <row r="2956" spans="9:15" x14ac:dyDescent="0.55000000000000004">
      <c r="I2956" s="1394">
        <f t="shared" si="287"/>
        <v>0</v>
      </c>
      <c r="J2956" s="1392">
        <f t="shared" si="282"/>
        <v>295.39999999999867</v>
      </c>
      <c r="K2956" s="1391">
        <f>(J2956*h01_MdeMgmt!$F$8)+1+$Q$126</f>
        <v>18.231666666666591</v>
      </c>
      <c r="L2956" s="1395">
        <f t="shared" si="283"/>
        <v>182.31666666666592</v>
      </c>
      <c r="M2956" s="1395">
        <f t="shared" si="284"/>
        <v>182</v>
      </c>
      <c r="N2956" s="1395">
        <f t="shared" si="285"/>
        <v>18.2</v>
      </c>
      <c r="O2956" t="str">
        <f t="shared" si="286"/>
        <v/>
      </c>
    </row>
    <row r="2957" spans="9:15" x14ac:dyDescent="0.55000000000000004">
      <c r="I2957" s="1394">
        <f t="shared" si="287"/>
        <v>0</v>
      </c>
      <c r="J2957" s="1392">
        <f t="shared" si="282"/>
        <v>295.49999999999869</v>
      </c>
      <c r="K2957" s="1391">
        <f>(J2957*h01_MdeMgmt!$F$8)+1+$Q$126</f>
        <v>18.237499999999923</v>
      </c>
      <c r="L2957" s="1395">
        <f t="shared" si="283"/>
        <v>182.37499999999923</v>
      </c>
      <c r="M2957" s="1395">
        <f t="shared" si="284"/>
        <v>182</v>
      </c>
      <c r="N2957" s="1395">
        <f t="shared" si="285"/>
        <v>18.2</v>
      </c>
      <c r="O2957" t="str">
        <f t="shared" si="286"/>
        <v/>
      </c>
    </row>
    <row r="2958" spans="9:15" x14ac:dyDescent="0.55000000000000004">
      <c r="I2958" s="1394">
        <f t="shared" si="287"/>
        <v>0</v>
      </c>
      <c r="J2958" s="1392">
        <f t="shared" si="282"/>
        <v>295.59999999999872</v>
      </c>
      <c r="K2958" s="1391">
        <f>(J2958*h01_MdeMgmt!$F$8)+1+$Q$126</f>
        <v>18.243333333333258</v>
      </c>
      <c r="L2958" s="1395">
        <f t="shared" si="283"/>
        <v>182.43333333333257</v>
      </c>
      <c r="M2958" s="1395">
        <f t="shared" si="284"/>
        <v>182</v>
      </c>
      <c r="N2958" s="1395">
        <f t="shared" si="285"/>
        <v>18.2</v>
      </c>
      <c r="O2958" t="str">
        <f t="shared" si="286"/>
        <v/>
      </c>
    </row>
    <row r="2959" spans="9:15" x14ac:dyDescent="0.55000000000000004">
      <c r="I2959" s="1394">
        <f t="shared" si="287"/>
        <v>0</v>
      </c>
      <c r="J2959" s="1392">
        <f t="shared" si="282"/>
        <v>295.69999999999874</v>
      </c>
      <c r="K2959" s="1391">
        <f>(J2959*h01_MdeMgmt!$F$8)+1+$Q$126</f>
        <v>18.249166666666593</v>
      </c>
      <c r="L2959" s="1395">
        <f t="shared" si="283"/>
        <v>182.49166666666594</v>
      </c>
      <c r="M2959" s="1395">
        <f t="shared" si="284"/>
        <v>182</v>
      </c>
      <c r="N2959" s="1395">
        <f t="shared" si="285"/>
        <v>18.2</v>
      </c>
      <c r="O2959" t="str">
        <f t="shared" si="286"/>
        <v/>
      </c>
    </row>
    <row r="2960" spans="9:15" x14ac:dyDescent="0.55000000000000004">
      <c r="I2960" s="1394">
        <f t="shared" si="287"/>
        <v>0</v>
      </c>
      <c r="J2960" s="1392">
        <f t="shared" si="282"/>
        <v>295.79999999999876</v>
      </c>
      <c r="K2960" s="1391">
        <f>(J2960*h01_MdeMgmt!$F$8)+1+$Q$126</f>
        <v>18.254999999999928</v>
      </c>
      <c r="L2960" s="1395">
        <f t="shared" si="283"/>
        <v>182.54999999999927</v>
      </c>
      <c r="M2960" s="1395">
        <f t="shared" si="284"/>
        <v>182</v>
      </c>
      <c r="N2960" s="1395">
        <f t="shared" si="285"/>
        <v>18.2</v>
      </c>
      <c r="O2960" t="str">
        <f t="shared" si="286"/>
        <v/>
      </c>
    </row>
    <row r="2961" spans="9:15" x14ac:dyDescent="0.55000000000000004">
      <c r="I2961" s="1394">
        <f t="shared" si="287"/>
        <v>0</v>
      </c>
      <c r="J2961" s="1392">
        <f t="shared" si="282"/>
        <v>295.89999999999878</v>
      </c>
      <c r="K2961" s="1391">
        <f>(J2961*h01_MdeMgmt!$F$8)+1+$Q$126</f>
        <v>18.260833333333263</v>
      </c>
      <c r="L2961" s="1395">
        <f t="shared" si="283"/>
        <v>182.60833333333264</v>
      </c>
      <c r="M2961" s="1395">
        <f t="shared" si="284"/>
        <v>182</v>
      </c>
      <c r="N2961" s="1395">
        <f t="shared" si="285"/>
        <v>18.2</v>
      </c>
      <c r="O2961" t="str">
        <f t="shared" si="286"/>
        <v/>
      </c>
    </row>
    <row r="2962" spans="9:15" x14ac:dyDescent="0.55000000000000004">
      <c r="I2962" s="1394">
        <f t="shared" si="287"/>
        <v>0</v>
      </c>
      <c r="J2962" s="1392">
        <f t="shared" si="282"/>
        <v>295.99999999999881</v>
      </c>
      <c r="K2962" s="1391">
        <f>(J2962*h01_MdeMgmt!$F$8)+1+$Q$126</f>
        <v>18.266666666666598</v>
      </c>
      <c r="L2962" s="1395">
        <f t="shared" si="283"/>
        <v>182.66666666666598</v>
      </c>
      <c r="M2962" s="1395">
        <f t="shared" si="284"/>
        <v>182</v>
      </c>
      <c r="N2962" s="1395">
        <f t="shared" si="285"/>
        <v>18.2</v>
      </c>
      <c r="O2962" t="str">
        <f t="shared" si="286"/>
        <v/>
      </c>
    </row>
    <row r="2963" spans="9:15" x14ac:dyDescent="0.55000000000000004">
      <c r="I2963" s="1394">
        <f t="shared" si="287"/>
        <v>0</v>
      </c>
      <c r="J2963" s="1392">
        <f t="shared" si="282"/>
        <v>296.09999999999883</v>
      </c>
      <c r="K2963" s="1391">
        <f>(J2963*h01_MdeMgmt!$F$8)+1+$Q$126</f>
        <v>18.272499999999933</v>
      </c>
      <c r="L2963" s="1395">
        <f t="shared" si="283"/>
        <v>182.72499999999934</v>
      </c>
      <c r="M2963" s="1395">
        <f t="shared" si="284"/>
        <v>182</v>
      </c>
      <c r="N2963" s="1395">
        <f t="shared" si="285"/>
        <v>18.2</v>
      </c>
      <c r="O2963" t="str">
        <f t="shared" si="286"/>
        <v/>
      </c>
    </row>
    <row r="2964" spans="9:15" x14ac:dyDescent="0.55000000000000004">
      <c r="I2964" s="1394">
        <f t="shared" si="287"/>
        <v>0</v>
      </c>
      <c r="J2964" s="1392">
        <f t="shared" si="282"/>
        <v>296.19999999999885</v>
      </c>
      <c r="K2964" s="1391">
        <f>(J2964*h01_MdeMgmt!$F$8)+1+$Q$126</f>
        <v>18.278333333333265</v>
      </c>
      <c r="L2964" s="1395">
        <f t="shared" si="283"/>
        <v>182.78333333333265</v>
      </c>
      <c r="M2964" s="1395">
        <f t="shared" si="284"/>
        <v>182</v>
      </c>
      <c r="N2964" s="1395">
        <f t="shared" si="285"/>
        <v>18.2</v>
      </c>
      <c r="O2964" t="str">
        <f t="shared" si="286"/>
        <v/>
      </c>
    </row>
    <row r="2965" spans="9:15" x14ac:dyDescent="0.55000000000000004">
      <c r="I2965" s="1394">
        <f t="shared" si="287"/>
        <v>0</v>
      </c>
      <c r="J2965" s="1392">
        <f t="shared" si="282"/>
        <v>296.29999999999887</v>
      </c>
      <c r="K2965" s="1391">
        <f>(J2965*h01_MdeMgmt!$F$8)+1+$Q$126</f>
        <v>18.2841666666666</v>
      </c>
      <c r="L2965" s="1395">
        <f t="shared" si="283"/>
        <v>182.84166666666601</v>
      </c>
      <c r="M2965" s="1395">
        <f t="shared" si="284"/>
        <v>182</v>
      </c>
      <c r="N2965" s="1395">
        <f t="shared" si="285"/>
        <v>18.2</v>
      </c>
      <c r="O2965" t="str">
        <f t="shared" si="286"/>
        <v/>
      </c>
    </row>
    <row r="2966" spans="9:15" x14ac:dyDescent="0.55000000000000004">
      <c r="I2966" s="1394">
        <f t="shared" si="287"/>
        <v>0</v>
      </c>
      <c r="J2966" s="1392">
        <f t="shared" si="282"/>
        <v>296.3999999999989</v>
      </c>
      <c r="K2966" s="1391">
        <f>(J2966*h01_MdeMgmt!$F$8)+1+$Q$126</f>
        <v>18.289999999999935</v>
      </c>
      <c r="L2966" s="1395">
        <f t="shared" si="283"/>
        <v>182.89999999999935</v>
      </c>
      <c r="M2966" s="1395">
        <f t="shared" si="284"/>
        <v>182</v>
      </c>
      <c r="N2966" s="1395">
        <f t="shared" si="285"/>
        <v>18.2</v>
      </c>
      <c r="O2966" t="str">
        <f t="shared" si="286"/>
        <v/>
      </c>
    </row>
    <row r="2967" spans="9:15" x14ac:dyDescent="0.55000000000000004">
      <c r="I2967" s="1394">
        <f t="shared" si="287"/>
        <v>0</v>
      </c>
      <c r="J2967" s="1392">
        <f t="shared" si="282"/>
        <v>296.49999999999892</v>
      </c>
      <c r="K2967" s="1391">
        <f>(J2967*h01_MdeMgmt!$F$8)+1+$Q$126</f>
        <v>18.29583333333327</v>
      </c>
      <c r="L2967" s="1395">
        <f t="shared" si="283"/>
        <v>182.95833333333269</v>
      </c>
      <c r="M2967" s="1395">
        <f t="shared" si="284"/>
        <v>182</v>
      </c>
      <c r="N2967" s="1395">
        <f t="shared" si="285"/>
        <v>18.2</v>
      </c>
      <c r="O2967" t="str">
        <f t="shared" si="286"/>
        <v/>
      </c>
    </row>
    <row r="2968" spans="9:15" x14ac:dyDescent="0.55000000000000004">
      <c r="I2968" s="1394">
        <f t="shared" si="287"/>
        <v>0</v>
      </c>
      <c r="J2968" s="1392">
        <f t="shared" si="282"/>
        <v>296.59999999999894</v>
      </c>
      <c r="K2968" s="1391">
        <f>(J2968*h01_MdeMgmt!$F$8)+1+$Q$126</f>
        <v>18.301666666666605</v>
      </c>
      <c r="L2968" s="1395">
        <f t="shared" si="283"/>
        <v>183.01666666666605</v>
      </c>
      <c r="M2968" s="1395">
        <f t="shared" si="284"/>
        <v>183</v>
      </c>
      <c r="N2968" s="1395">
        <f t="shared" si="285"/>
        <v>18.3</v>
      </c>
      <c r="O2968" t="str">
        <f t="shared" si="286"/>
        <v/>
      </c>
    </row>
    <row r="2969" spans="9:15" x14ac:dyDescent="0.55000000000000004">
      <c r="I2969" s="1394">
        <f t="shared" si="287"/>
        <v>0</v>
      </c>
      <c r="J2969" s="1392">
        <f t="shared" si="282"/>
        <v>296.69999999999897</v>
      </c>
      <c r="K2969" s="1391">
        <f>(J2969*h01_MdeMgmt!$F$8)+1+$Q$126</f>
        <v>18.307499999999941</v>
      </c>
      <c r="L2969" s="1395">
        <f t="shared" si="283"/>
        <v>183.07499999999942</v>
      </c>
      <c r="M2969" s="1395">
        <f t="shared" si="284"/>
        <v>183</v>
      </c>
      <c r="N2969" s="1395">
        <f t="shared" si="285"/>
        <v>18.3</v>
      </c>
      <c r="O2969" t="str">
        <f t="shared" si="286"/>
        <v/>
      </c>
    </row>
    <row r="2970" spans="9:15" x14ac:dyDescent="0.55000000000000004">
      <c r="I2970" s="1394">
        <f t="shared" si="287"/>
        <v>0</v>
      </c>
      <c r="J2970" s="1392">
        <f t="shared" si="282"/>
        <v>296.79999999999899</v>
      </c>
      <c r="K2970" s="1391">
        <f>(J2970*h01_MdeMgmt!$F$8)+1+$Q$126</f>
        <v>18.313333333333276</v>
      </c>
      <c r="L2970" s="1395">
        <f t="shared" si="283"/>
        <v>183.13333333333276</v>
      </c>
      <c r="M2970" s="1395">
        <f t="shared" si="284"/>
        <v>183</v>
      </c>
      <c r="N2970" s="1395">
        <f t="shared" si="285"/>
        <v>18.3</v>
      </c>
      <c r="O2970" t="str">
        <f t="shared" si="286"/>
        <v/>
      </c>
    </row>
    <row r="2971" spans="9:15" x14ac:dyDescent="0.55000000000000004">
      <c r="I2971" s="1394">
        <f t="shared" si="287"/>
        <v>0</v>
      </c>
      <c r="J2971" s="1392">
        <f t="shared" si="282"/>
        <v>296.89999999999901</v>
      </c>
      <c r="K2971" s="1391">
        <f>(J2971*h01_MdeMgmt!$F$8)+1+$Q$126</f>
        <v>18.319166666666611</v>
      </c>
      <c r="L2971" s="1395">
        <f t="shared" si="283"/>
        <v>183.19166666666609</v>
      </c>
      <c r="M2971" s="1395">
        <f t="shared" si="284"/>
        <v>183</v>
      </c>
      <c r="N2971" s="1395">
        <f t="shared" si="285"/>
        <v>18.3</v>
      </c>
      <c r="O2971" t="str">
        <f t="shared" si="286"/>
        <v/>
      </c>
    </row>
    <row r="2972" spans="9:15" x14ac:dyDescent="0.55000000000000004">
      <c r="I2972" s="1394">
        <f t="shared" si="287"/>
        <v>0</v>
      </c>
      <c r="J2972" s="1392">
        <f t="shared" si="282"/>
        <v>296.99999999999903</v>
      </c>
      <c r="K2972" s="1391">
        <f>(J2972*h01_MdeMgmt!$F$8)+1+$Q$126</f>
        <v>18.324999999999942</v>
      </c>
      <c r="L2972" s="1395">
        <f t="shared" si="283"/>
        <v>183.24999999999943</v>
      </c>
      <c r="M2972" s="1395">
        <f t="shared" si="284"/>
        <v>183</v>
      </c>
      <c r="N2972" s="1395">
        <f t="shared" si="285"/>
        <v>18.3</v>
      </c>
      <c r="O2972" t="str">
        <f t="shared" si="286"/>
        <v/>
      </c>
    </row>
    <row r="2973" spans="9:15" x14ac:dyDescent="0.55000000000000004">
      <c r="I2973" s="1394">
        <f t="shared" si="287"/>
        <v>0</v>
      </c>
      <c r="J2973" s="1392">
        <f t="shared" si="282"/>
        <v>297.09999999999906</v>
      </c>
      <c r="K2973" s="1391">
        <f>(J2973*h01_MdeMgmt!$F$8)+1+$Q$126</f>
        <v>18.330833333333278</v>
      </c>
      <c r="L2973" s="1395">
        <f t="shared" si="283"/>
        <v>183.30833333333277</v>
      </c>
      <c r="M2973" s="1395">
        <f t="shared" si="284"/>
        <v>183</v>
      </c>
      <c r="N2973" s="1395">
        <f t="shared" si="285"/>
        <v>18.3</v>
      </c>
      <c r="O2973" t="str">
        <f t="shared" si="286"/>
        <v/>
      </c>
    </row>
    <row r="2974" spans="9:15" x14ac:dyDescent="0.55000000000000004">
      <c r="I2974" s="1394">
        <f t="shared" si="287"/>
        <v>0</v>
      </c>
      <c r="J2974" s="1392">
        <f t="shared" si="282"/>
        <v>297.19999999999908</v>
      </c>
      <c r="K2974" s="1391">
        <f>(J2974*h01_MdeMgmt!$F$8)+1+$Q$126</f>
        <v>18.336666666666613</v>
      </c>
      <c r="L2974" s="1395">
        <f t="shared" si="283"/>
        <v>183.36666666666613</v>
      </c>
      <c r="M2974" s="1395">
        <f t="shared" si="284"/>
        <v>183</v>
      </c>
      <c r="N2974" s="1395">
        <f t="shared" si="285"/>
        <v>18.3</v>
      </c>
      <c r="O2974" t="str">
        <f t="shared" si="286"/>
        <v/>
      </c>
    </row>
    <row r="2975" spans="9:15" x14ac:dyDescent="0.55000000000000004">
      <c r="I2975" s="1394">
        <f t="shared" si="287"/>
        <v>0</v>
      </c>
      <c r="J2975" s="1392">
        <f t="shared" si="282"/>
        <v>297.2999999999991</v>
      </c>
      <c r="K2975" s="1391">
        <f>(J2975*h01_MdeMgmt!$F$8)+1+$Q$126</f>
        <v>18.342499999999948</v>
      </c>
      <c r="L2975" s="1395">
        <f t="shared" si="283"/>
        <v>183.42499999999947</v>
      </c>
      <c r="M2975" s="1395">
        <f t="shared" si="284"/>
        <v>183</v>
      </c>
      <c r="N2975" s="1395">
        <f t="shared" si="285"/>
        <v>18.3</v>
      </c>
      <c r="O2975" t="str">
        <f t="shared" si="286"/>
        <v/>
      </c>
    </row>
    <row r="2976" spans="9:15" x14ac:dyDescent="0.55000000000000004">
      <c r="I2976" s="1394">
        <f t="shared" si="287"/>
        <v>0</v>
      </c>
      <c r="J2976" s="1392">
        <f t="shared" si="282"/>
        <v>297.39999999999912</v>
      </c>
      <c r="K2976" s="1391">
        <f>(J2976*h01_MdeMgmt!$F$8)+1+$Q$126</f>
        <v>18.348333333333283</v>
      </c>
      <c r="L2976" s="1395">
        <f t="shared" si="283"/>
        <v>183.48333333333284</v>
      </c>
      <c r="M2976" s="1395">
        <f t="shared" si="284"/>
        <v>183</v>
      </c>
      <c r="N2976" s="1395">
        <f t="shared" si="285"/>
        <v>18.3</v>
      </c>
      <c r="O2976" t="str">
        <f t="shared" si="286"/>
        <v/>
      </c>
    </row>
    <row r="2977" spans="9:15" x14ac:dyDescent="0.55000000000000004">
      <c r="I2977" s="1394">
        <f t="shared" si="287"/>
        <v>0</v>
      </c>
      <c r="J2977" s="1392">
        <f t="shared" si="282"/>
        <v>297.49999999999915</v>
      </c>
      <c r="K2977" s="1391">
        <f>(J2977*h01_MdeMgmt!$F$8)+1+$Q$126</f>
        <v>18.354166666666618</v>
      </c>
      <c r="L2977" s="1395">
        <f t="shared" si="283"/>
        <v>183.54166666666617</v>
      </c>
      <c r="M2977" s="1395">
        <f t="shared" si="284"/>
        <v>183</v>
      </c>
      <c r="N2977" s="1395">
        <f t="shared" si="285"/>
        <v>18.3</v>
      </c>
      <c r="O2977" t="str">
        <f t="shared" si="286"/>
        <v/>
      </c>
    </row>
    <row r="2978" spans="9:15" x14ac:dyDescent="0.55000000000000004">
      <c r="I2978" s="1394">
        <f t="shared" si="287"/>
        <v>0</v>
      </c>
      <c r="J2978" s="1392">
        <f t="shared" si="282"/>
        <v>297.59999999999917</v>
      </c>
      <c r="K2978" s="1391">
        <f>(J2978*h01_MdeMgmt!$F$8)+1+$Q$126</f>
        <v>18.359999999999953</v>
      </c>
      <c r="L2978" s="1395">
        <f t="shared" si="283"/>
        <v>183.59999999999954</v>
      </c>
      <c r="M2978" s="1395">
        <f t="shared" si="284"/>
        <v>183</v>
      </c>
      <c r="N2978" s="1395">
        <f t="shared" si="285"/>
        <v>18.3</v>
      </c>
      <c r="O2978" t="str">
        <f t="shared" si="286"/>
        <v/>
      </c>
    </row>
    <row r="2979" spans="9:15" x14ac:dyDescent="0.55000000000000004">
      <c r="I2979" s="1394">
        <f t="shared" si="287"/>
        <v>0</v>
      </c>
      <c r="J2979" s="1392">
        <f t="shared" si="282"/>
        <v>297.69999999999919</v>
      </c>
      <c r="K2979" s="1391">
        <f>(J2979*h01_MdeMgmt!$F$8)+1+$Q$126</f>
        <v>18.365833333333285</v>
      </c>
      <c r="L2979" s="1395">
        <f t="shared" si="283"/>
        <v>183.65833333333285</v>
      </c>
      <c r="M2979" s="1395">
        <f t="shared" si="284"/>
        <v>183</v>
      </c>
      <c r="N2979" s="1395">
        <f t="shared" si="285"/>
        <v>18.3</v>
      </c>
      <c r="O2979" t="str">
        <f t="shared" si="286"/>
        <v/>
      </c>
    </row>
    <row r="2980" spans="9:15" x14ac:dyDescent="0.55000000000000004">
      <c r="I2980" s="1394">
        <f t="shared" si="287"/>
        <v>0</v>
      </c>
      <c r="J2980" s="1392">
        <f t="shared" si="282"/>
        <v>297.79999999999922</v>
      </c>
      <c r="K2980" s="1391">
        <f>(J2980*h01_MdeMgmt!$F$8)+1+$Q$126</f>
        <v>18.37166666666662</v>
      </c>
      <c r="L2980" s="1395">
        <f t="shared" si="283"/>
        <v>183.71666666666619</v>
      </c>
      <c r="M2980" s="1395">
        <f t="shared" si="284"/>
        <v>183</v>
      </c>
      <c r="N2980" s="1395">
        <f t="shared" si="285"/>
        <v>18.3</v>
      </c>
      <c r="O2980" t="str">
        <f t="shared" si="286"/>
        <v/>
      </c>
    </row>
    <row r="2981" spans="9:15" x14ac:dyDescent="0.55000000000000004">
      <c r="I2981" s="1394">
        <f t="shared" si="287"/>
        <v>0</v>
      </c>
      <c r="J2981" s="1392">
        <f t="shared" si="282"/>
        <v>297.89999999999924</v>
      </c>
      <c r="K2981" s="1391">
        <f>(J2981*h01_MdeMgmt!$F$8)+1+$Q$126</f>
        <v>18.377499999999955</v>
      </c>
      <c r="L2981" s="1395">
        <f t="shared" si="283"/>
        <v>183.77499999999955</v>
      </c>
      <c r="M2981" s="1395">
        <f t="shared" si="284"/>
        <v>183</v>
      </c>
      <c r="N2981" s="1395">
        <f t="shared" si="285"/>
        <v>18.3</v>
      </c>
      <c r="O2981" t="str">
        <f t="shared" si="286"/>
        <v/>
      </c>
    </row>
    <row r="2982" spans="9:15" x14ac:dyDescent="0.55000000000000004">
      <c r="I2982" s="1394">
        <f t="shared" si="287"/>
        <v>0</v>
      </c>
      <c r="J2982" s="1392">
        <f t="shared" si="282"/>
        <v>297.99999999999926</v>
      </c>
      <c r="K2982" s="1391">
        <f>(J2982*h01_MdeMgmt!$F$8)+1+$Q$126</f>
        <v>18.38333333333329</v>
      </c>
      <c r="L2982" s="1395">
        <f t="shared" si="283"/>
        <v>183.83333333333292</v>
      </c>
      <c r="M2982" s="1395">
        <f t="shared" si="284"/>
        <v>183</v>
      </c>
      <c r="N2982" s="1395">
        <f t="shared" si="285"/>
        <v>18.3</v>
      </c>
      <c r="O2982" t="str">
        <f t="shared" si="286"/>
        <v/>
      </c>
    </row>
    <row r="2983" spans="9:15" x14ac:dyDescent="0.55000000000000004">
      <c r="I2983" s="1394">
        <f t="shared" si="287"/>
        <v>0</v>
      </c>
      <c r="J2983" s="1392">
        <f t="shared" si="282"/>
        <v>298.09999999999928</v>
      </c>
      <c r="K2983" s="1391">
        <f>(J2983*h01_MdeMgmt!$F$8)+1+$Q$126</f>
        <v>18.389166666666625</v>
      </c>
      <c r="L2983" s="1395">
        <f t="shared" si="283"/>
        <v>183.89166666666625</v>
      </c>
      <c r="M2983" s="1395">
        <f t="shared" si="284"/>
        <v>183</v>
      </c>
      <c r="N2983" s="1395">
        <f t="shared" si="285"/>
        <v>18.3</v>
      </c>
      <c r="O2983" t="str">
        <f t="shared" si="286"/>
        <v/>
      </c>
    </row>
    <row r="2984" spans="9:15" x14ac:dyDescent="0.55000000000000004">
      <c r="I2984" s="1394">
        <f t="shared" si="287"/>
        <v>0</v>
      </c>
      <c r="J2984" s="1392">
        <f t="shared" si="282"/>
        <v>298.19999999999931</v>
      </c>
      <c r="K2984" s="1391">
        <f>(J2984*h01_MdeMgmt!$F$8)+1+$Q$126</f>
        <v>18.39499999999996</v>
      </c>
      <c r="L2984" s="1395">
        <f t="shared" si="283"/>
        <v>183.94999999999959</v>
      </c>
      <c r="M2984" s="1395">
        <f t="shared" si="284"/>
        <v>183</v>
      </c>
      <c r="N2984" s="1395">
        <f t="shared" si="285"/>
        <v>18.3</v>
      </c>
      <c r="O2984" t="str">
        <f t="shared" si="286"/>
        <v/>
      </c>
    </row>
    <row r="2985" spans="9:15" x14ac:dyDescent="0.55000000000000004">
      <c r="I2985" s="1394">
        <f t="shared" si="287"/>
        <v>0</v>
      </c>
      <c r="J2985" s="1392">
        <f t="shared" si="282"/>
        <v>298.29999999999933</v>
      </c>
      <c r="K2985" s="1391">
        <f>(J2985*h01_MdeMgmt!$F$8)+1+$Q$126</f>
        <v>18.400833333333296</v>
      </c>
      <c r="L2985" s="1395">
        <f t="shared" si="283"/>
        <v>184.00833333333296</v>
      </c>
      <c r="M2985" s="1395">
        <f t="shared" si="284"/>
        <v>184</v>
      </c>
      <c r="N2985" s="1395">
        <f t="shared" si="285"/>
        <v>18.399999999999999</v>
      </c>
      <c r="O2985" t="str">
        <f t="shared" si="286"/>
        <v/>
      </c>
    </row>
    <row r="2986" spans="9:15" x14ac:dyDescent="0.55000000000000004">
      <c r="I2986" s="1394">
        <f t="shared" si="287"/>
        <v>0</v>
      </c>
      <c r="J2986" s="1392">
        <f t="shared" si="282"/>
        <v>298.39999999999935</v>
      </c>
      <c r="K2986" s="1391">
        <f>(J2986*h01_MdeMgmt!$F$8)+1+$Q$126</f>
        <v>18.406666666666631</v>
      </c>
      <c r="L2986" s="1395">
        <f t="shared" si="283"/>
        <v>184.06666666666632</v>
      </c>
      <c r="M2986" s="1395">
        <f t="shared" si="284"/>
        <v>184</v>
      </c>
      <c r="N2986" s="1395">
        <f t="shared" si="285"/>
        <v>18.399999999999999</v>
      </c>
      <c r="O2986" t="str">
        <f t="shared" si="286"/>
        <v/>
      </c>
    </row>
    <row r="2987" spans="9:15" x14ac:dyDescent="0.55000000000000004">
      <c r="I2987" s="1394">
        <f t="shared" si="287"/>
        <v>0</v>
      </c>
      <c r="J2987" s="1392">
        <f t="shared" si="282"/>
        <v>298.49999999999937</v>
      </c>
      <c r="K2987" s="1391">
        <f>(J2987*h01_MdeMgmt!$F$8)+1+$Q$126</f>
        <v>18.412499999999962</v>
      </c>
      <c r="L2987" s="1395">
        <f t="shared" si="283"/>
        <v>184.12499999999963</v>
      </c>
      <c r="M2987" s="1395">
        <f t="shared" si="284"/>
        <v>184</v>
      </c>
      <c r="N2987" s="1395">
        <f t="shared" si="285"/>
        <v>18.399999999999999</v>
      </c>
      <c r="O2987" t="str">
        <f t="shared" si="286"/>
        <v/>
      </c>
    </row>
    <row r="2988" spans="9:15" x14ac:dyDescent="0.55000000000000004">
      <c r="I2988" s="1394">
        <f t="shared" si="287"/>
        <v>0</v>
      </c>
      <c r="J2988" s="1392">
        <f t="shared" si="282"/>
        <v>298.5999999999994</v>
      </c>
      <c r="K2988" s="1391">
        <f>(J2988*h01_MdeMgmt!$F$8)+1+$Q$126</f>
        <v>18.418333333333297</v>
      </c>
      <c r="L2988" s="1395">
        <f t="shared" si="283"/>
        <v>184.18333333333297</v>
      </c>
      <c r="M2988" s="1395">
        <f t="shared" si="284"/>
        <v>184</v>
      </c>
      <c r="N2988" s="1395">
        <f t="shared" si="285"/>
        <v>18.399999999999999</v>
      </c>
      <c r="O2988" t="str">
        <f t="shared" si="286"/>
        <v/>
      </c>
    </row>
    <row r="2989" spans="9:15" x14ac:dyDescent="0.55000000000000004">
      <c r="I2989" s="1394">
        <f t="shared" si="287"/>
        <v>0</v>
      </c>
      <c r="J2989" s="1392">
        <f t="shared" si="282"/>
        <v>298.69999999999942</v>
      </c>
      <c r="K2989" s="1391">
        <f>(J2989*h01_MdeMgmt!$F$8)+1+$Q$126</f>
        <v>18.424166666666633</v>
      </c>
      <c r="L2989" s="1395">
        <f t="shared" si="283"/>
        <v>184.24166666666633</v>
      </c>
      <c r="M2989" s="1395">
        <f t="shared" si="284"/>
        <v>184</v>
      </c>
      <c r="N2989" s="1395">
        <f t="shared" si="285"/>
        <v>18.399999999999999</v>
      </c>
      <c r="O2989" t="str">
        <f t="shared" si="286"/>
        <v/>
      </c>
    </row>
    <row r="2990" spans="9:15" x14ac:dyDescent="0.55000000000000004">
      <c r="I2990" s="1394">
        <f t="shared" si="287"/>
        <v>0</v>
      </c>
      <c r="J2990" s="1392">
        <f t="shared" si="282"/>
        <v>298.79999999999944</v>
      </c>
      <c r="K2990" s="1391">
        <f>(J2990*h01_MdeMgmt!$F$8)+1+$Q$126</f>
        <v>18.429999999999968</v>
      </c>
      <c r="L2990" s="1395">
        <f t="shared" si="283"/>
        <v>184.29999999999967</v>
      </c>
      <c r="M2990" s="1395">
        <f t="shared" si="284"/>
        <v>184</v>
      </c>
      <c r="N2990" s="1395">
        <f t="shared" si="285"/>
        <v>18.399999999999999</v>
      </c>
      <c r="O2990" t="str">
        <f t="shared" si="286"/>
        <v/>
      </c>
    </row>
    <row r="2991" spans="9:15" x14ac:dyDescent="0.55000000000000004">
      <c r="I2991" s="1394">
        <f t="shared" si="287"/>
        <v>0</v>
      </c>
      <c r="J2991" s="1392">
        <f t="shared" si="282"/>
        <v>298.89999999999947</v>
      </c>
      <c r="K2991" s="1391">
        <f>(J2991*h01_MdeMgmt!$F$8)+1+$Q$126</f>
        <v>18.435833333333303</v>
      </c>
      <c r="L2991" s="1395">
        <f t="shared" si="283"/>
        <v>184.35833333333304</v>
      </c>
      <c r="M2991" s="1395">
        <f t="shared" si="284"/>
        <v>184</v>
      </c>
      <c r="N2991" s="1395">
        <f t="shared" si="285"/>
        <v>18.399999999999999</v>
      </c>
      <c r="O2991" t="str">
        <f t="shared" si="286"/>
        <v/>
      </c>
    </row>
    <row r="2992" spans="9:15" x14ac:dyDescent="0.55000000000000004">
      <c r="I2992" s="1394">
        <f t="shared" si="287"/>
        <v>0</v>
      </c>
      <c r="J2992" s="1392">
        <f t="shared" si="282"/>
        <v>298.99999999999949</v>
      </c>
      <c r="K2992" s="1391">
        <f>(J2992*h01_MdeMgmt!$F$8)+1+$Q$126</f>
        <v>18.441666666666638</v>
      </c>
      <c r="L2992" s="1395">
        <f t="shared" si="283"/>
        <v>184.41666666666637</v>
      </c>
      <c r="M2992" s="1395">
        <f t="shared" si="284"/>
        <v>184</v>
      </c>
      <c r="N2992" s="1395">
        <f t="shared" si="285"/>
        <v>18.399999999999999</v>
      </c>
      <c r="O2992" t="str">
        <f t="shared" si="286"/>
        <v/>
      </c>
    </row>
    <row r="2993" spans="9:15" x14ac:dyDescent="0.55000000000000004">
      <c r="I2993" s="1394">
        <f t="shared" si="287"/>
        <v>0</v>
      </c>
      <c r="J2993" s="1392">
        <f t="shared" si="282"/>
        <v>299.09999999999951</v>
      </c>
      <c r="K2993" s="1391">
        <f>(J2993*h01_MdeMgmt!$F$8)+1+$Q$126</f>
        <v>18.447499999999973</v>
      </c>
      <c r="L2993" s="1395">
        <f t="shared" si="283"/>
        <v>184.47499999999974</v>
      </c>
      <c r="M2993" s="1395">
        <f t="shared" si="284"/>
        <v>184</v>
      </c>
      <c r="N2993" s="1395">
        <f t="shared" si="285"/>
        <v>18.399999999999999</v>
      </c>
      <c r="O2993" t="str">
        <f t="shared" si="286"/>
        <v/>
      </c>
    </row>
    <row r="2994" spans="9:15" x14ac:dyDescent="0.55000000000000004">
      <c r="I2994" s="1394">
        <f t="shared" si="287"/>
        <v>0</v>
      </c>
      <c r="J2994" s="1392">
        <f t="shared" si="282"/>
        <v>299.19999999999953</v>
      </c>
      <c r="K2994" s="1391">
        <f>(J2994*h01_MdeMgmt!$F$8)+1+$Q$126</f>
        <v>18.453333333333305</v>
      </c>
      <c r="L2994" s="1395">
        <f t="shared" si="283"/>
        <v>184.53333333333305</v>
      </c>
      <c r="M2994" s="1395">
        <f t="shared" si="284"/>
        <v>184</v>
      </c>
      <c r="N2994" s="1395">
        <f t="shared" si="285"/>
        <v>18.399999999999999</v>
      </c>
      <c r="O2994" t="str">
        <f t="shared" si="286"/>
        <v/>
      </c>
    </row>
    <row r="2995" spans="9:15" x14ac:dyDescent="0.55000000000000004">
      <c r="I2995" s="1394">
        <f t="shared" si="287"/>
        <v>0</v>
      </c>
      <c r="J2995" s="1392">
        <f t="shared" si="282"/>
        <v>299.29999999999956</v>
      </c>
      <c r="K2995" s="1391">
        <f>(J2995*h01_MdeMgmt!$F$8)+1+$Q$126</f>
        <v>18.45916666666664</v>
      </c>
      <c r="L2995" s="1395">
        <f t="shared" si="283"/>
        <v>184.59166666666641</v>
      </c>
      <c r="M2995" s="1395">
        <f t="shared" si="284"/>
        <v>184</v>
      </c>
      <c r="N2995" s="1395">
        <f t="shared" si="285"/>
        <v>18.399999999999999</v>
      </c>
      <c r="O2995" t="str">
        <f t="shared" si="286"/>
        <v/>
      </c>
    </row>
    <row r="2996" spans="9:15" x14ac:dyDescent="0.55000000000000004">
      <c r="I2996" s="1394">
        <f t="shared" si="287"/>
        <v>0</v>
      </c>
      <c r="J2996" s="1392">
        <f t="shared" si="282"/>
        <v>299.39999999999958</v>
      </c>
      <c r="K2996" s="1391">
        <f>(J2996*h01_MdeMgmt!$F$8)+1+$Q$126</f>
        <v>18.464999999999975</v>
      </c>
      <c r="L2996" s="1395">
        <f t="shared" si="283"/>
        <v>184.64999999999975</v>
      </c>
      <c r="M2996" s="1395">
        <f t="shared" si="284"/>
        <v>184</v>
      </c>
      <c r="N2996" s="1395">
        <f t="shared" si="285"/>
        <v>18.399999999999999</v>
      </c>
      <c r="O2996" t="str">
        <f t="shared" si="286"/>
        <v/>
      </c>
    </row>
    <row r="2997" spans="9:15" x14ac:dyDescent="0.55000000000000004">
      <c r="I2997" s="1394">
        <f t="shared" si="287"/>
        <v>0</v>
      </c>
      <c r="J2997" s="1392">
        <f t="shared" si="282"/>
        <v>299.4999999999996</v>
      </c>
      <c r="K2997" s="1391">
        <f>(J2997*h01_MdeMgmt!$F$8)+1+$Q$126</f>
        <v>18.47083333333331</v>
      </c>
      <c r="L2997" s="1395">
        <f t="shared" si="283"/>
        <v>184.70833333333309</v>
      </c>
      <c r="M2997" s="1395">
        <f t="shared" si="284"/>
        <v>184</v>
      </c>
      <c r="N2997" s="1395">
        <f t="shared" si="285"/>
        <v>18.399999999999999</v>
      </c>
      <c r="O2997" t="str">
        <f t="shared" si="286"/>
        <v/>
      </c>
    </row>
    <row r="2998" spans="9:15" x14ac:dyDescent="0.55000000000000004">
      <c r="I2998" s="1394">
        <f t="shared" si="287"/>
        <v>0</v>
      </c>
      <c r="J2998" s="1392">
        <f t="shared" ref="J2998:J3061" si="288">J2997+$J$3</f>
        <v>299.59999999999962</v>
      </c>
      <c r="K2998" s="1391">
        <f>(J2998*h01_MdeMgmt!$F$8)+1+$Q$126</f>
        <v>18.476666666666645</v>
      </c>
      <c r="L2998" s="1395">
        <f t="shared" si="283"/>
        <v>184.76666666666645</v>
      </c>
      <c r="M2998" s="1395">
        <f t="shared" si="284"/>
        <v>184</v>
      </c>
      <c r="N2998" s="1395">
        <f t="shared" si="285"/>
        <v>18.399999999999999</v>
      </c>
      <c r="O2998" t="str">
        <f t="shared" si="286"/>
        <v/>
      </c>
    </row>
    <row r="2999" spans="9:15" x14ac:dyDescent="0.55000000000000004">
      <c r="I2999" s="1394">
        <f t="shared" si="287"/>
        <v>0</v>
      </c>
      <c r="J2999" s="1392">
        <f t="shared" si="288"/>
        <v>299.69999999999965</v>
      </c>
      <c r="K2999" s="1391">
        <f>(J2999*h01_MdeMgmt!$F$8)+1+$Q$126</f>
        <v>18.48249999999998</v>
      </c>
      <c r="L2999" s="1395">
        <f t="shared" si="283"/>
        <v>184.82499999999982</v>
      </c>
      <c r="M2999" s="1395">
        <f t="shared" si="284"/>
        <v>184</v>
      </c>
      <c r="N2999" s="1395">
        <f t="shared" si="285"/>
        <v>18.399999999999999</v>
      </c>
      <c r="O2999" t="str">
        <f t="shared" si="286"/>
        <v/>
      </c>
    </row>
    <row r="3000" spans="9:15" x14ac:dyDescent="0.55000000000000004">
      <c r="I3000" s="1394">
        <f t="shared" si="287"/>
        <v>0</v>
      </c>
      <c r="J3000" s="1392">
        <f t="shared" si="288"/>
        <v>299.79999999999967</v>
      </c>
      <c r="K3000" s="1391">
        <f>(J3000*h01_MdeMgmt!$F$8)+1+$Q$126</f>
        <v>18.488333333333316</v>
      </c>
      <c r="L3000" s="1395">
        <f t="shared" si="283"/>
        <v>184.88333333333316</v>
      </c>
      <c r="M3000" s="1395">
        <f t="shared" si="284"/>
        <v>184</v>
      </c>
      <c r="N3000" s="1395">
        <f t="shared" si="285"/>
        <v>18.399999999999999</v>
      </c>
      <c r="O3000" t="str">
        <f t="shared" si="286"/>
        <v/>
      </c>
    </row>
    <row r="3001" spans="9:15" x14ac:dyDescent="0.55000000000000004">
      <c r="I3001" s="1394">
        <f t="shared" si="287"/>
        <v>0</v>
      </c>
      <c r="J3001" s="1392">
        <f t="shared" si="288"/>
        <v>299.89999999999969</v>
      </c>
      <c r="K3001" s="1391">
        <f>(J3001*h01_MdeMgmt!$F$8)+1+$Q$126</f>
        <v>18.494166666666651</v>
      </c>
      <c r="L3001" s="1395">
        <f t="shared" si="283"/>
        <v>184.94166666666649</v>
      </c>
      <c r="M3001" s="1395">
        <f t="shared" si="284"/>
        <v>184</v>
      </c>
      <c r="N3001" s="1395">
        <f t="shared" si="285"/>
        <v>18.399999999999999</v>
      </c>
      <c r="O3001" t="str">
        <f t="shared" si="286"/>
        <v/>
      </c>
    </row>
    <row r="3002" spans="9:15" x14ac:dyDescent="0.55000000000000004">
      <c r="I3002" s="1394">
        <f t="shared" si="287"/>
        <v>0</v>
      </c>
      <c r="J3002" s="1392">
        <f t="shared" si="288"/>
        <v>299.99999999999972</v>
      </c>
      <c r="K3002" s="1391">
        <f>(J3002*h01_MdeMgmt!$F$8)+1+$Q$126</f>
        <v>18.499999999999982</v>
      </c>
      <c r="L3002" s="1395">
        <f t="shared" si="283"/>
        <v>184.99999999999983</v>
      </c>
      <c r="M3002" s="1395">
        <f t="shared" si="284"/>
        <v>185</v>
      </c>
      <c r="N3002" s="1395">
        <f t="shared" si="285"/>
        <v>18.5</v>
      </c>
      <c r="O3002" t="str">
        <f t="shared" si="286"/>
        <v/>
      </c>
    </row>
    <row r="3003" spans="9:15" x14ac:dyDescent="0.55000000000000004">
      <c r="I3003" s="1394">
        <f t="shared" si="287"/>
        <v>0</v>
      </c>
      <c r="J3003" s="1392">
        <f t="shared" si="288"/>
        <v>300.09999999999974</v>
      </c>
      <c r="K3003" s="1391">
        <f>(J3003*h01_MdeMgmt!$F$8)+1+$Q$126</f>
        <v>18.505833333333317</v>
      </c>
      <c r="L3003" s="1395">
        <f t="shared" si="283"/>
        <v>185.05833333333317</v>
      </c>
      <c r="M3003" s="1395">
        <f t="shared" si="284"/>
        <v>185</v>
      </c>
      <c r="N3003" s="1395">
        <f t="shared" si="285"/>
        <v>18.5</v>
      </c>
      <c r="O3003" t="str">
        <f t="shared" si="286"/>
        <v/>
      </c>
    </row>
    <row r="3004" spans="9:15" x14ac:dyDescent="0.55000000000000004">
      <c r="I3004" s="1394">
        <f t="shared" si="287"/>
        <v>0</v>
      </c>
      <c r="J3004" s="1392">
        <f t="shared" si="288"/>
        <v>300.19999999999976</v>
      </c>
      <c r="K3004" s="1391">
        <f>(J3004*h01_MdeMgmt!$F$8)+1+$Q$126</f>
        <v>18.511666666666653</v>
      </c>
      <c r="L3004" s="1395">
        <f t="shared" si="283"/>
        <v>185.11666666666653</v>
      </c>
      <c r="M3004" s="1395">
        <f t="shared" si="284"/>
        <v>185</v>
      </c>
      <c r="N3004" s="1395">
        <f t="shared" si="285"/>
        <v>18.5</v>
      </c>
      <c r="O3004" t="str">
        <f t="shared" si="286"/>
        <v/>
      </c>
    </row>
    <row r="3005" spans="9:15" x14ac:dyDescent="0.55000000000000004">
      <c r="I3005" s="1394">
        <f t="shared" si="287"/>
        <v>0</v>
      </c>
      <c r="J3005" s="1392">
        <f t="shared" si="288"/>
        <v>300.29999999999978</v>
      </c>
      <c r="K3005" s="1391">
        <f>(J3005*h01_MdeMgmt!$F$8)+1+$Q$126</f>
        <v>18.517499999999988</v>
      </c>
      <c r="L3005" s="1395">
        <f t="shared" si="283"/>
        <v>185.17499999999987</v>
      </c>
      <c r="M3005" s="1395">
        <f t="shared" si="284"/>
        <v>185</v>
      </c>
      <c r="N3005" s="1395">
        <f t="shared" si="285"/>
        <v>18.5</v>
      </c>
      <c r="O3005" t="str">
        <f t="shared" si="286"/>
        <v/>
      </c>
    </row>
    <row r="3006" spans="9:15" x14ac:dyDescent="0.55000000000000004">
      <c r="I3006" s="1394">
        <f t="shared" si="287"/>
        <v>0</v>
      </c>
      <c r="J3006" s="1392">
        <f t="shared" si="288"/>
        <v>300.39999999999981</v>
      </c>
      <c r="K3006" s="1391">
        <f>(J3006*h01_MdeMgmt!$F$8)+1+$Q$126</f>
        <v>18.523333333333323</v>
      </c>
      <c r="L3006" s="1395">
        <f t="shared" si="283"/>
        <v>185.23333333333323</v>
      </c>
      <c r="M3006" s="1395">
        <f t="shared" si="284"/>
        <v>185</v>
      </c>
      <c r="N3006" s="1395">
        <f t="shared" si="285"/>
        <v>18.5</v>
      </c>
      <c r="O3006" t="str">
        <f t="shared" si="286"/>
        <v/>
      </c>
    </row>
    <row r="3007" spans="9:15" x14ac:dyDescent="0.55000000000000004">
      <c r="I3007" s="1394">
        <f t="shared" si="287"/>
        <v>0</v>
      </c>
      <c r="J3007" s="1392">
        <f t="shared" si="288"/>
        <v>300.49999999999983</v>
      </c>
      <c r="K3007" s="1391">
        <f>(J3007*h01_MdeMgmt!$F$8)+1+$Q$126</f>
        <v>18.529166666666658</v>
      </c>
      <c r="L3007" s="1395">
        <f t="shared" si="283"/>
        <v>185.29166666666657</v>
      </c>
      <c r="M3007" s="1395">
        <f t="shared" si="284"/>
        <v>185</v>
      </c>
      <c r="N3007" s="1395">
        <f t="shared" si="285"/>
        <v>18.5</v>
      </c>
      <c r="O3007" t="str">
        <f t="shared" si="286"/>
        <v/>
      </c>
    </row>
    <row r="3008" spans="9:15" x14ac:dyDescent="0.55000000000000004">
      <c r="I3008" s="1394">
        <f t="shared" si="287"/>
        <v>0</v>
      </c>
      <c r="J3008" s="1392">
        <f t="shared" si="288"/>
        <v>300.59999999999985</v>
      </c>
      <c r="K3008" s="1391">
        <f>(J3008*h01_MdeMgmt!$F$8)+1+$Q$126</f>
        <v>18.534999999999993</v>
      </c>
      <c r="L3008" s="1395">
        <f t="shared" si="283"/>
        <v>185.34999999999994</v>
      </c>
      <c r="M3008" s="1395">
        <f t="shared" si="284"/>
        <v>185</v>
      </c>
      <c r="N3008" s="1395">
        <f t="shared" si="285"/>
        <v>18.5</v>
      </c>
      <c r="O3008" t="str">
        <f t="shared" si="286"/>
        <v/>
      </c>
    </row>
    <row r="3009" spans="9:15" x14ac:dyDescent="0.55000000000000004">
      <c r="I3009" s="1394">
        <f t="shared" si="287"/>
        <v>0</v>
      </c>
      <c r="J3009" s="1392">
        <f t="shared" si="288"/>
        <v>300.69999999999987</v>
      </c>
      <c r="K3009" s="1391">
        <f>(J3009*h01_MdeMgmt!$F$8)+1+$Q$126</f>
        <v>18.540833333333325</v>
      </c>
      <c r="L3009" s="1395">
        <f t="shared" si="283"/>
        <v>185.40833333333325</v>
      </c>
      <c r="M3009" s="1395">
        <f t="shared" si="284"/>
        <v>185</v>
      </c>
      <c r="N3009" s="1395">
        <f t="shared" si="285"/>
        <v>18.5</v>
      </c>
      <c r="O3009" t="str">
        <f t="shared" si="286"/>
        <v/>
      </c>
    </row>
    <row r="3010" spans="9:15" x14ac:dyDescent="0.55000000000000004">
      <c r="I3010" s="1394">
        <f t="shared" si="287"/>
        <v>0</v>
      </c>
      <c r="J3010" s="1392">
        <f t="shared" si="288"/>
        <v>300.7999999999999</v>
      </c>
      <c r="K3010" s="1391">
        <f>(J3010*h01_MdeMgmt!$F$8)+1+$Q$126</f>
        <v>18.54666666666666</v>
      </c>
      <c r="L3010" s="1395">
        <f t="shared" si="283"/>
        <v>185.46666666666658</v>
      </c>
      <c r="M3010" s="1395">
        <f t="shared" si="284"/>
        <v>185</v>
      </c>
      <c r="N3010" s="1395">
        <f t="shared" si="285"/>
        <v>18.5</v>
      </c>
      <c r="O3010" t="str">
        <f t="shared" si="286"/>
        <v/>
      </c>
    </row>
    <row r="3011" spans="9:15" x14ac:dyDescent="0.55000000000000004">
      <c r="I3011" s="1394">
        <f t="shared" si="287"/>
        <v>0</v>
      </c>
      <c r="J3011" s="1392">
        <f t="shared" si="288"/>
        <v>300.89999999999992</v>
      </c>
      <c r="K3011" s="1391">
        <f>(J3011*h01_MdeMgmt!$F$8)+1+$Q$126</f>
        <v>18.552499999999995</v>
      </c>
      <c r="L3011" s="1395">
        <f t="shared" ref="L3011:L3074" si="289">K3011*10</f>
        <v>185.52499999999995</v>
      </c>
      <c r="M3011" s="1395">
        <f t="shared" ref="M3011:M3074" si="290">INT(L3011)</f>
        <v>185</v>
      </c>
      <c r="N3011" s="1395">
        <f t="shared" ref="N3011:N3074" si="291">M3011/10</f>
        <v>18.5</v>
      </c>
      <c r="O3011" t="str">
        <f t="shared" ref="O3011:O3074" si="292">IF(INT(N3011)=N3011,N3011,"")</f>
        <v/>
      </c>
    </row>
    <row r="3012" spans="9:15" x14ac:dyDescent="0.55000000000000004">
      <c r="I3012" s="1394">
        <f t="shared" ref="I3012:I3075" si="293">INT(H3012)</f>
        <v>0</v>
      </c>
      <c r="J3012" s="1392">
        <f t="shared" si="288"/>
        <v>300.99999999999994</v>
      </c>
      <c r="K3012" s="1391">
        <f>(J3012*h01_MdeMgmt!$F$8)+1+$Q$126</f>
        <v>18.55833333333333</v>
      </c>
      <c r="L3012" s="1395">
        <f t="shared" si="289"/>
        <v>185.58333333333331</v>
      </c>
      <c r="M3012" s="1395">
        <f t="shared" si="290"/>
        <v>185</v>
      </c>
      <c r="N3012" s="1395">
        <f t="shared" si="291"/>
        <v>18.5</v>
      </c>
      <c r="O3012" t="str">
        <f t="shared" si="292"/>
        <v/>
      </c>
    </row>
    <row r="3013" spans="9:15" x14ac:dyDescent="0.55000000000000004">
      <c r="I3013" s="1394">
        <f t="shared" si="293"/>
        <v>0</v>
      </c>
      <c r="J3013" s="1392">
        <f t="shared" si="288"/>
        <v>301.09999999999997</v>
      </c>
      <c r="K3013" s="1391">
        <f>(J3013*h01_MdeMgmt!$F$8)+1+$Q$126</f>
        <v>18.564166666666665</v>
      </c>
      <c r="L3013" s="1395">
        <f t="shared" si="289"/>
        <v>185.64166666666665</v>
      </c>
      <c r="M3013" s="1395">
        <f t="shared" si="290"/>
        <v>185</v>
      </c>
      <c r="N3013" s="1395">
        <f t="shared" si="291"/>
        <v>18.5</v>
      </c>
      <c r="O3013" t="str">
        <f t="shared" si="292"/>
        <v/>
      </c>
    </row>
    <row r="3014" spans="9:15" x14ac:dyDescent="0.55000000000000004">
      <c r="I3014" s="1394">
        <f t="shared" si="293"/>
        <v>0</v>
      </c>
      <c r="J3014" s="1392">
        <f t="shared" si="288"/>
        <v>301.2</v>
      </c>
      <c r="K3014" s="1391">
        <f>(J3014*h01_MdeMgmt!$F$8)+1+$Q$126</f>
        <v>18.57</v>
      </c>
      <c r="L3014" s="1395">
        <f t="shared" si="289"/>
        <v>185.7</v>
      </c>
      <c r="M3014" s="1395">
        <f t="shared" si="290"/>
        <v>185</v>
      </c>
      <c r="N3014" s="1395">
        <f t="shared" si="291"/>
        <v>18.5</v>
      </c>
      <c r="O3014" t="str">
        <f t="shared" si="292"/>
        <v/>
      </c>
    </row>
    <row r="3015" spans="9:15" x14ac:dyDescent="0.55000000000000004">
      <c r="I3015" s="1394">
        <f t="shared" si="293"/>
        <v>0</v>
      </c>
      <c r="J3015" s="1392">
        <f t="shared" si="288"/>
        <v>301.3</v>
      </c>
      <c r="K3015" s="1391">
        <f>(J3015*h01_MdeMgmt!$F$8)+1+$Q$126</f>
        <v>18.575833333333335</v>
      </c>
      <c r="L3015" s="1395">
        <f t="shared" si="289"/>
        <v>185.75833333333335</v>
      </c>
      <c r="M3015" s="1395">
        <f t="shared" si="290"/>
        <v>185</v>
      </c>
      <c r="N3015" s="1395">
        <f t="shared" si="291"/>
        <v>18.5</v>
      </c>
      <c r="O3015" t="str">
        <f t="shared" si="292"/>
        <v/>
      </c>
    </row>
    <row r="3016" spans="9:15" x14ac:dyDescent="0.55000000000000004">
      <c r="I3016" s="1394">
        <f t="shared" si="293"/>
        <v>0</v>
      </c>
      <c r="J3016" s="1392">
        <f t="shared" si="288"/>
        <v>301.40000000000003</v>
      </c>
      <c r="K3016" s="1391">
        <f>(J3016*h01_MdeMgmt!$F$8)+1+$Q$126</f>
        <v>18.581666666666671</v>
      </c>
      <c r="L3016" s="1395">
        <f t="shared" si="289"/>
        <v>185.81666666666672</v>
      </c>
      <c r="M3016" s="1395">
        <f t="shared" si="290"/>
        <v>185</v>
      </c>
      <c r="N3016" s="1395">
        <f t="shared" si="291"/>
        <v>18.5</v>
      </c>
      <c r="O3016" t="str">
        <f t="shared" si="292"/>
        <v/>
      </c>
    </row>
    <row r="3017" spans="9:15" x14ac:dyDescent="0.55000000000000004">
      <c r="I3017" s="1394">
        <f t="shared" si="293"/>
        <v>0</v>
      </c>
      <c r="J3017" s="1392">
        <f t="shared" si="288"/>
        <v>301.50000000000006</v>
      </c>
      <c r="K3017" s="1391">
        <f>(J3017*h01_MdeMgmt!$F$8)+1+$Q$126</f>
        <v>18.587500000000002</v>
      </c>
      <c r="L3017" s="1395">
        <f t="shared" si="289"/>
        <v>185.87500000000003</v>
      </c>
      <c r="M3017" s="1395">
        <f t="shared" si="290"/>
        <v>185</v>
      </c>
      <c r="N3017" s="1395">
        <f t="shared" si="291"/>
        <v>18.5</v>
      </c>
      <c r="O3017" t="str">
        <f t="shared" si="292"/>
        <v/>
      </c>
    </row>
    <row r="3018" spans="9:15" x14ac:dyDescent="0.55000000000000004">
      <c r="I3018" s="1394">
        <f t="shared" si="293"/>
        <v>0</v>
      </c>
      <c r="J3018" s="1392">
        <f t="shared" si="288"/>
        <v>301.60000000000008</v>
      </c>
      <c r="K3018" s="1391">
        <f>(J3018*h01_MdeMgmt!$F$8)+1+$Q$126</f>
        <v>18.593333333333337</v>
      </c>
      <c r="L3018" s="1395">
        <f t="shared" si="289"/>
        <v>185.93333333333337</v>
      </c>
      <c r="M3018" s="1395">
        <f t="shared" si="290"/>
        <v>185</v>
      </c>
      <c r="N3018" s="1395">
        <f t="shared" si="291"/>
        <v>18.5</v>
      </c>
      <c r="O3018" t="str">
        <f t="shared" si="292"/>
        <v/>
      </c>
    </row>
    <row r="3019" spans="9:15" x14ac:dyDescent="0.55000000000000004">
      <c r="I3019" s="1394">
        <f t="shared" si="293"/>
        <v>0</v>
      </c>
      <c r="J3019" s="1392">
        <f t="shared" si="288"/>
        <v>301.7000000000001</v>
      </c>
      <c r="K3019" s="1391">
        <f>(J3019*h01_MdeMgmt!$F$8)+1+$Q$126</f>
        <v>18.599166666666672</v>
      </c>
      <c r="L3019" s="1395">
        <f t="shared" si="289"/>
        <v>185.99166666666673</v>
      </c>
      <c r="M3019" s="1395">
        <f t="shared" si="290"/>
        <v>185</v>
      </c>
      <c r="N3019" s="1395">
        <f t="shared" si="291"/>
        <v>18.5</v>
      </c>
      <c r="O3019" t="str">
        <f t="shared" si="292"/>
        <v/>
      </c>
    </row>
    <row r="3020" spans="9:15" x14ac:dyDescent="0.55000000000000004">
      <c r="I3020" s="1394">
        <f t="shared" si="293"/>
        <v>0</v>
      </c>
      <c r="J3020" s="1392">
        <f t="shared" si="288"/>
        <v>301.80000000000013</v>
      </c>
      <c r="K3020" s="1391">
        <f>(J3020*h01_MdeMgmt!$F$8)+1+$Q$126</f>
        <v>18.605000000000008</v>
      </c>
      <c r="L3020" s="1395">
        <f t="shared" si="289"/>
        <v>186.05000000000007</v>
      </c>
      <c r="M3020" s="1395">
        <f t="shared" si="290"/>
        <v>186</v>
      </c>
      <c r="N3020" s="1395">
        <f t="shared" si="291"/>
        <v>18.600000000000001</v>
      </c>
      <c r="O3020" t="str">
        <f t="shared" si="292"/>
        <v/>
      </c>
    </row>
    <row r="3021" spans="9:15" x14ac:dyDescent="0.55000000000000004">
      <c r="I3021" s="1394">
        <f t="shared" si="293"/>
        <v>0</v>
      </c>
      <c r="J3021" s="1392">
        <f t="shared" si="288"/>
        <v>301.90000000000015</v>
      </c>
      <c r="K3021" s="1391">
        <f>(J3021*h01_MdeMgmt!$F$8)+1+$Q$126</f>
        <v>18.610833333333343</v>
      </c>
      <c r="L3021" s="1395">
        <f t="shared" si="289"/>
        <v>186.10833333333343</v>
      </c>
      <c r="M3021" s="1395">
        <f t="shared" si="290"/>
        <v>186</v>
      </c>
      <c r="N3021" s="1395">
        <f t="shared" si="291"/>
        <v>18.600000000000001</v>
      </c>
      <c r="O3021" t="str">
        <f t="shared" si="292"/>
        <v/>
      </c>
    </row>
    <row r="3022" spans="9:15" x14ac:dyDescent="0.55000000000000004">
      <c r="I3022" s="1394">
        <f t="shared" si="293"/>
        <v>0</v>
      </c>
      <c r="J3022" s="1392">
        <f t="shared" si="288"/>
        <v>302.00000000000017</v>
      </c>
      <c r="K3022" s="1391">
        <f>(J3022*h01_MdeMgmt!$F$8)+1+$Q$126</f>
        <v>18.616666666666678</v>
      </c>
      <c r="L3022" s="1395">
        <f t="shared" si="289"/>
        <v>186.16666666666677</v>
      </c>
      <c r="M3022" s="1395">
        <f t="shared" si="290"/>
        <v>186</v>
      </c>
      <c r="N3022" s="1395">
        <f t="shared" si="291"/>
        <v>18.600000000000001</v>
      </c>
      <c r="O3022" t="str">
        <f t="shared" si="292"/>
        <v/>
      </c>
    </row>
    <row r="3023" spans="9:15" x14ac:dyDescent="0.55000000000000004">
      <c r="I3023" s="1394">
        <f t="shared" si="293"/>
        <v>0</v>
      </c>
      <c r="J3023" s="1392">
        <f t="shared" si="288"/>
        <v>302.10000000000019</v>
      </c>
      <c r="K3023" s="1391">
        <f>(J3023*h01_MdeMgmt!$F$8)+1+$Q$126</f>
        <v>18.622500000000013</v>
      </c>
      <c r="L3023" s="1395">
        <f t="shared" si="289"/>
        <v>186.22500000000014</v>
      </c>
      <c r="M3023" s="1395">
        <f t="shared" si="290"/>
        <v>186</v>
      </c>
      <c r="N3023" s="1395">
        <f t="shared" si="291"/>
        <v>18.600000000000001</v>
      </c>
      <c r="O3023" t="str">
        <f t="shared" si="292"/>
        <v/>
      </c>
    </row>
    <row r="3024" spans="9:15" x14ac:dyDescent="0.55000000000000004">
      <c r="I3024" s="1394">
        <f t="shared" si="293"/>
        <v>0</v>
      </c>
      <c r="J3024" s="1392">
        <f t="shared" si="288"/>
        <v>302.20000000000022</v>
      </c>
      <c r="K3024" s="1391">
        <f>(J3024*h01_MdeMgmt!$F$8)+1+$Q$126</f>
        <v>18.628333333333345</v>
      </c>
      <c r="L3024" s="1395">
        <f t="shared" si="289"/>
        <v>186.28333333333345</v>
      </c>
      <c r="M3024" s="1395">
        <f t="shared" si="290"/>
        <v>186</v>
      </c>
      <c r="N3024" s="1395">
        <f t="shared" si="291"/>
        <v>18.600000000000001</v>
      </c>
      <c r="O3024" t="str">
        <f t="shared" si="292"/>
        <v/>
      </c>
    </row>
    <row r="3025" spans="9:15" x14ac:dyDescent="0.55000000000000004">
      <c r="I3025" s="1394">
        <f t="shared" si="293"/>
        <v>0</v>
      </c>
      <c r="J3025" s="1392">
        <f t="shared" si="288"/>
        <v>302.30000000000024</v>
      </c>
      <c r="K3025" s="1391">
        <f>(J3025*h01_MdeMgmt!$F$8)+1+$Q$126</f>
        <v>18.63416666666668</v>
      </c>
      <c r="L3025" s="1395">
        <f t="shared" si="289"/>
        <v>186.34166666666681</v>
      </c>
      <c r="M3025" s="1395">
        <f t="shared" si="290"/>
        <v>186</v>
      </c>
      <c r="N3025" s="1395">
        <f t="shared" si="291"/>
        <v>18.600000000000001</v>
      </c>
      <c r="O3025" t="str">
        <f t="shared" si="292"/>
        <v/>
      </c>
    </row>
    <row r="3026" spans="9:15" x14ac:dyDescent="0.55000000000000004">
      <c r="I3026" s="1394">
        <f t="shared" si="293"/>
        <v>0</v>
      </c>
      <c r="J3026" s="1392">
        <f t="shared" si="288"/>
        <v>302.40000000000026</v>
      </c>
      <c r="K3026" s="1391">
        <f>(J3026*h01_MdeMgmt!$F$8)+1+$Q$126</f>
        <v>18.640000000000015</v>
      </c>
      <c r="L3026" s="1395">
        <f t="shared" si="289"/>
        <v>186.40000000000015</v>
      </c>
      <c r="M3026" s="1395">
        <f t="shared" si="290"/>
        <v>186</v>
      </c>
      <c r="N3026" s="1395">
        <f t="shared" si="291"/>
        <v>18.600000000000001</v>
      </c>
      <c r="O3026" t="str">
        <f t="shared" si="292"/>
        <v/>
      </c>
    </row>
    <row r="3027" spans="9:15" x14ac:dyDescent="0.55000000000000004">
      <c r="I3027" s="1394">
        <f t="shared" si="293"/>
        <v>0</v>
      </c>
      <c r="J3027" s="1392">
        <f t="shared" si="288"/>
        <v>302.50000000000028</v>
      </c>
      <c r="K3027" s="1391">
        <f>(J3027*h01_MdeMgmt!$F$8)+1+$Q$126</f>
        <v>18.64583333333335</v>
      </c>
      <c r="L3027" s="1395">
        <f t="shared" si="289"/>
        <v>186.45833333333348</v>
      </c>
      <c r="M3027" s="1395">
        <f t="shared" si="290"/>
        <v>186</v>
      </c>
      <c r="N3027" s="1395">
        <f t="shared" si="291"/>
        <v>18.600000000000001</v>
      </c>
      <c r="O3027" t="str">
        <f t="shared" si="292"/>
        <v/>
      </c>
    </row>
    <row r="3028" spans="9:15" x14ac:dyDescent="0.55000000000000004">
      <c r="I3028" s="1394">
        <f t="shared" si="293"/>
        <v>0</v>
      </c>
      <c r="J3028" s="1392">
        <f t="shared" si="288"/>
        <v>302.60000000000031</v>
      </c>
      <c r="K3028" s="1391">
        <f>(J3028*h01_MdeMgmt!$F$8)+1+$Q$126</f>
        <v>18.651666666666685</v>
      </c>
      <c r="L3028" s="1395">
        <f t="shared" si="289"/>
        <v>186.51666666666685</v>
      </c>
      <c r="M3028" s="1395">
        <f t="shared" si="290"/>
        <v>186</v>
      </c>
      <c r="N3028" s="1395">
        <f t="shared" si="291"/>
        <v>18.600000000000001</v>
      </c>
      <c r="O3028" t="str">
        <f t="shared" si="292"/>
        <v/>
      </c>
    </row>
    <row r="3029" spans="9:15" x14ac:dyDescent="0.55000000000000004">
      <c r="I3029" s="1394">
        <f t="shared" si="293"/>
        <v>0</v>
      </c>
      <c r="J3029" s="1392">
        <f t="shared" si="288"/>
        <v>302.70000000000033</v>
      </c>
      <c r="K3029" s="1391">
        <f>(J3029*h01_MdeMgmt!$F$8)+1+$Q$126</f>
        <v>18.65750000000002</v>
      </c>
      <c r="L3029" s="1395">
        <f t="shared" si="289"/>
        <v>186.57500000000022</v>
      </c>
      <c r="M3029" s="1395">
        <f t="shared" si="290"/>
        <v>186</v>
      </c>
      <c r="N3029" s="1395">
        <f t="shared" si="291"/>
        <v>18.600000000000001</v>
      </c>
      <c r="O3029" t="str">
        <f t="shared" si="292"/>
        <v/>
      </c>
    </row>
    <row r="3030" spans="9:15" x14ac:dyDescent="0.55000000000000004">
      <c r="I3030" s="1394">
        <f t="shared" si="293"/>
        <v>0</v>
      </c>
      <c r="J3030" s="1392">
        <f t="shared" si="288"/>
        <v>302.80000000000035</v>
      </c>
      <c r="K3030" s="1391">
        <f>(J3030*h01_MdeMgmt!$F$8)+1+$Q$126</f>
        <v>18.663333333333355</v>
      </c>
      <c r="L3030" s="1395">
        <f t="shared" si="289"/>
        <v>186.63333333333355</v>
      </c>
      <c r="M3030" s="1395">
        <f t="shared" si="290"/>
        <v>186</v>
      </c>
      <c r="N3030" s="1395">
        <f t="shared" si="291"/>
        <v>18.600000000000001</v>
      </c>
      <c r="O3030" t="str">
        <f t="shared" si="292"/>
        <v/>
      </c>
    </row>
    <row r="3031" spans="9:15" x14ac:dyDescent="0.55000000000000004">
      <c r="I3031" s="1394">
        <f t="shared" si="293"/>
        <v>0</v>
      </c>
      <c r="J3031" s="1392">
        <f t="shared" si="288"/>
        <v>302.90000000000038</v>
      </c>
      <c r="K3031" s="1391">
        <f>(J3031*h01_MdeMgmt!$F$8)+1+$Q$126</f>
        <v>18.66916666666669</v>
      </c>
      <c r="L3031" s="1395">
        <f t="shared" si="289"/>
        <v>186.69166666666689</v>
      </c>
      <c r="M3031" s="1395">
        <f t="shared" si="290"/>
        <v>186</v>
      </c>
      <c r="N3031" s="1395">
        <f t="shared" si="291"/>
        <v>18.600000000000001</v>
      </c>
      <c r="O3031" t="str">
        <f t="shared" si="292"/>
        <v/>
      </c>
    </row>
    <row r="3032" spans="9:15" x14ac:dyDescent="0.55000000000000004">
      <c r="I3032" s="1394">
        <f t="shared" si="293"/>
        <v>0</v>
      </c>
      <c r="J3032" s="1392">
        <f t="shared" si="288"/>
        <v>303.0000000000004</v>
      </c>
      <c r="K3032" s="1391">
        <f>(J3032*h01_MdeMgmt!$F$8)+1+$Q$126</f>
        <v>18.675000000000022</v>
      </c>
      <c r="L3032" s="1395">
        <f t="shared" si="289"/>
        <v>186.75000000000023</v>
      </c>
      <c r="M3032" s="1395">
        <f t="shared" si="290"/>
        <v>186</v>
      </c>
      <c r="N3032" s="1395">
        <f t="shared" si="291"/>
        <v>18.600000000000001</v>
      </c>
      <c r="O3032" t="str">
        <f t="shared" si="292"/>
        <v/>
      </c>
    </row>
    <row r="3033" spans="9:15" x14ac:dyDescent="0.55000000000000004">
      <c r="I3033" s="1394">
        <f t="shared" si="293"/>
        <v>0</v>
      </c>
      <c r="J3033" s="1392">
        <f t="shared" si="288"/>
        <v>303.10000000000042</v>
      </c>
      <c r="K3033" s="1391">
        <f>(J3033*h01_MdeMgmt!$F$8)+1+$Q$126</f>
        <v>18.680833333333357</v>
      </c>
      <c r="L3033" s="1395">
        <f t="shared" si="289"/>
        <v>186.80833333333356</v>
      </c>
      <c r="M3033" s="1395">
        <f t="shared" si="290"/>
        <v>186</v>
      </c>
      <c r="N3033" s="1395">
        <f t="shared" si="291"/>
        <v>18.600000000000001</v>
      </c>
      <c r="O3033" t="str">
        <f t="shared" si="292"/>
        <v/>
      </c>
    </row>
    <row r="3034" spans="9:15" x14ac:dyDescent="0.55000000000000004">
      <c r="I3034" s="1394">
        <f t="shared" si="293"/>
        <v>0</v>
      </c>
      <c r="J3034" s="1392">
        <f t="shared" si="288"/>
        <v>303.20000000000044</v>
      </c>
      <c r="K3034" s="1391">
        <f>(J3034*h01_MdeMgmt!$F$8)+1+$Q$126</f>
        <v>18.686666666666692</v>
      </c>
      <c r="L3034" s="1395">
        <f t="shared" si="289"/>
        <v>186.86666666666693</v>
      </c>
      <c r="M3034" s="1395">
        <f t="shared" si="290"/>
        <v>186</v>
      </c>
      <c r="N3034" s="1395">
        <f t="shared" si="291"/>
        <v>18.600000000000001</v>
      </c>
      <c r="O3034" t="str">
        <f t="shared" si="292"/>
        <v/>
      </c>
    </row>
    <row r="3035" spans="9:15" x14ac:dyDescent="0.55000000000000004">
      <c r="I3035" s="1394">
        <f t="shared" si="293"/>
        <v>0</v>
      </c>
      <c r="J3035" s="1392">
        <f t="shared" si="288"/>
        <v>303.30000000000047</v>
      </c>
      <c r="K3035" s="1391">
        <f>(J3035*h01_MdeMgmt!$F$8)+1+$Q$126</f>
        <v>18.692500000000027</v>
      </c>
      <c r="L3035" s="1395">
        <f t="shared" si="289"/>
        <v>186.92500000000027</v>
      </c>
      <c r="M3035" s="1395">
        <f t="shared" si="290"/>
        <v>186</v>
      </c>
      <c r="N3035" s="1395">
        <f t="shared" si="291"/>
        <v>18.600000000000001</v>
      </c>
      <c r="O3035" t="str">
        <f t="shared" si="292"/>
        <v/>
      </c>
    </row>
    <row r="3036" spans="9:15" x14ac:dyDescent="0.55000000000000004">
      <c r="I3036" s="1394">
        <f t="shared" si="293"/>
        <v>0</v>
      </c>
      <c r="J3036" s="1392">
        <f t="shared" si="288"/>
        <v>303.40000000000049</v>
      </c>
      <c r="K3036" s="1391">
        <f>(J3036*h01_MdeMgmt!$F$8)+1+$Q$126</f>
        <v>18.698333333333363</v>
      </c>
      <c r="L3036" s="1395">
        <f t="shared" si="289"/>
        <v>186.98333333333363</v>
      </c>
      <c r="M3036" s="1395">
        <f t="shared" si="290"/>
        <v>186</v>
      </c>
      <c r="N3036" s="1395">
        <f t="shared" si="291"/>
        <v>18.600000000000001</v>
      </c>
      <c r="O3036" t="str">
        <f t="shared" si="292"/>
        <v/>
      </c>
    </row>
    <row r="3037" spans="9:15" x14ac:dyDescent="0.55000000000000004">
      <c r="I3037" s="1394">
        <f t="shared" si="293"/>
        <v>0</v>
      </c>
      <c r="J3037" s="1392">
        <f t="shared" si="288"/>
        <v>303.50000000000051</v>
      </c>
      <c r="K3037" s="1391">
        <f>(J3037*h01_MdeMgmt!$F$8)+1+$Q$126</f>
        <v>18.704166666666698</v>
      </c>
      <c r="L3037" s="1395">
        <f t="shared" si="289"/>
        <v>187.04166666666697</v>
      </c>
      <c r="M3037" s="1395">
        <f t="shared" si="290"/>
        <v>187</v>
      </c>
      <c r="N3037" s="1395">
        <f t="shared" si="291"/>
        <v>18.7</v>
      </c>
      <c r="O3037" t="str">
        <f t="shared" si="292"/>
        <v/>
      </c>
    </row>
    <row r="3038" spans="9:15" x14ac:dyDescent="0.55000000000000004">
      <c r="I3038" s="1394">
        <f t="shared" si="293"/>
        <v>0</v>
      </c>
      <c r="J3038" s="1392">
        <f t="shared" si="288"/>
        <v>303.60000000000053</v>
      </c>
      <c r="K3038" s="1391">
        <f>(J3038*h01_MdeMgmt!$F$8)+1+$Q$126</f>
        <v>18.710000000000033</v>
      </c>
      <c r="L3038" s="1395">
        <f t="shared" si="289"/>
        <v>187.10000000000034</v>
      </c>
      <c r="M3038" s="1395">
        <f t="shared" si="290"/>
        <v>187</v>
      </c>
      <c r="N3038" s="1395">
        <f t="shared" si="291"/>
        <v>18.7</v>
      </c>
      <c r="O3038" t="str">
        <f t="shared" si="292"/>
        <v/>
      </c>
    </row>
    <row r="3039" spans="9:15" x14ac:dyDescent="0.55000000000000004">
      <c r="I3039" s="1394">
        <f t="shared" si="293"/>
        <v>0</v>
      </c>
      <c r="J3039" s="1392">
        <f t="shared" si="288"/>
        <v>303.70000000000056</v>
      </c>
      <c r="K3039" s="1391">
        <f>(J3039*h01_MdeMgmt!$F$8)+1+$Q$126</f>
        <v>18.715833333333364</v>
      </c>
      <c r="L3039" s="1395">
        <f t="shared" si="289"/>
        <v>187.15833333333364</v>
      </c>
      <c r="M3039" s="1395">
        <f t="shared" si="290"/>
        <v>187</v>
      </c>
      <c r="N3039" s="1395">
        <f t="shared" si="291"/>
        <v>18.7</v>
      </c>
      <c r="O3039" t="str">
        <f t="shared" si="292"/>
        <v/>
      </c>
    </row>
    <row r="3040" spans="9:15" x14ac:dyDescent="0.55000000000000004">
      <c r="I3040" s="1394">
        <f t="shared" si="293"/>
        <v>0</v>
      </c>
      <c r="J3040" s="1392">
        <f t="shared" si="288"/>
        <v>303.80000000000058</v>
      </c>
      <c r="K3040" s="1391">
        <f>(J3040*h01_MdeMgmt!$F$8)+1+$Q$126</f>
        <v>18.7216666666667</v>
      </c>
      <c r="L3040" s="1395">
        <f t="shared" si="289"/>
        <v>187.21666666666698</v>
      </c>
      <c r="M3040" s="1395">
        <f t="shared" si="290"/>
        <v>187</v>
      </c>
      <c r="N3040" s="1395">
        <f t="shared" si="291"/>
        <v>18.7</v>
      </c>
      <c r="O3040" t="str">
        <f t="shared" si="292"/>
        <v/>
      </c>
    </row>
    <row r="3041" spans="9:15" x14ac:dyDescent="0.55000000000000004">
      <c r="I3041" s="1394">
        <f t="shared" si="293"/>
        <v>0</v>
      </c>
      <c r="J3041" s="1392">
        <f t="shared" si="288"/>
        <v>303.9000000000006</v>
      </c>
      <c r="K3041" s="1391">
        <f>(J3041*h01_MdeMgmt!$F$8)+1+$Q$126</f>
        <v>18.727500000000035</v>
      </c>
      <c r="L3041" s="1395">
        <f t="shared" si="289"/>
        <v>187.27500000000035</v>
      </c>
      <c r="M3041" s="1395">
        <f t="shared" si="290"/>
        <v>187</v>
      </c>
      <c r="N3041" s="1395">
        <f t="shared" si="291"/>
        <v>18.7</v>
      </c>
      <c r="O3041" t="str">
        <f t="shared" si="292"/>
        <v/>
      </c>
    </row>
    <row r="3042" spans="9:15" x14ac:dyDescent="0.55000000000000004">
      <c r="I3042" s="1394">
        <f t="shared" si="293"/>
        <v>0</v>
      </c>
      <c r="J3042" s="1392">
        <f t="shared" si="288"/>
        <v>304.00000000000063</v>
      </c>
      <c r="K3042" s="1391">
        <f>(J3042*h01_MdeMgmt!$F$8)+1+$Q$126</f>
        <v>18.73333333333337</v>
      </c>
      <c r="L3042" s="1395">
        <f t="shared" si="289"/>
        <v>187.33333333333371</v>
      </c>
      <c r="M3042" s="1395">
        <f t="shared" si="290"/>
        <v>187</v>
      </c>
      <c r="N3042" s="1395">
        <f t="shared" si="291"/>
        <v>18.7</v>
      </c>
      <c r="O3042" t="str">
        <f t="shared" si="292"/>
        <v/>
      </c>
    </row>
    <row r="3043" spans="9:15" x14ac:dyDescent="0.55000000000000004">
      <c r="I3043" s="1394">
        <f t="shared" si="293"/>
        <v>0</v>
      </c>
      <c r="J3043" s="1392">
        <f t="shared" si="288"/>
        <v>304.10000000000065</v>
      </c>
      <c r="K3043" s="1391">
        <f>(J3043*h01_MdeMgmt!$F$8)+1+$Q$126</f>
        <v>18.739166666666705</v>
      </c>
      <c r="L3043" s="1395">
        <f t="shared" si="289"/>
        <v>187.39166666666705</v>
      </c>
      <c r="M3043" s="1395">
        <f t="shared" si="290"/>
        <v>187</v>
      </c>
      <c r="N3043" s="1395">
        <f t="shared" si="291"/>
        <v>18.7</v>
      </c>
      <c r="O3043" t="str">
        <f t="shared" si="292"/>
        <v/>
      </c>
    </row>
    <row r="3044" spans="9:15" x14ac:dyDescent="0.55000000000000004">
      <c r="I3044" s="1394">
        <f t="shared" si="293"/>
        <v>0</v>
      </c>
      <c r="J3044" s="1392">
        <f t="shared" si="288"/>
        <v>304.20000000000067</v>
      </c>
      <c r="K3044" s="1391">
        <f>(J3044*h01_MdeMgmt!$F$8)+1+$Q$126</f>
        <v>18.74500000000004</v>
      </c>
      <c r="L3044" s="1395">
        <f t="shared" si="289"/>
        <v>187.45000000000039</v>
      </c>
      <c r="M3044" s="1395">
        <f t="shared" si="290"/>
        <v>187</v>
      </c>
      <c r="N3044" s="1395">
        <f t="shared" si="291"/>
        <v>18.7</v>
      </c>
      <c r="O3044" t="str">
        <f t="shared" si="292"/>
        <v/>
      </c>
    </row>
    <row r="3045" spans="9:15" x14ac:dyDescent="0.55000000000000004">
      <c r="I3045" s="1394">
        <f t="shared" si="293"/>
        <v>0</v>
      </c>
      <c r="J3045" s="1392">
        <f t="shared" si="288"/>
        <v>304.30000000000069</v>
      </c>
      <c r="K3045" s="1391">
        <f>(J3045*h01_MdeMgmt!$F$8)+1+$Q$126</f>
        <v>18.750833333333375</v>
      </c>
      <c r="L3045" s="1395">
        <f t="shared" si="289"/>
        <v>187.50833333333375</v>
      </c>
      <c r="M3045" s="1395">
        <f t="shared" si="290"/>
        <v>187</v>
      </c>
      <c r="N3045" s="1395">
        <f t="shared" si="291"/>
        <v>18.7</v>
      </c>
      <c r="O3045" t="str">
        <f t="shared" si="292"/>
        <v/>
      </c>
    </row>
    <row r="3046" spans="9:15" x14ac:dyDescent="0.55000000000000004">
      <c r="I3046" s="1394">
        <f t="shared" si="293"/>
        <v>0</v>
      </c>
      <c r="J3046" s="1392">
        <f t="shared" si="288"/>
        <v>304.40000000000072</v>
      </c>
      <c r="K3046" s="1391">
        <f>(J3046*h01_MdeMgmt!$F$8)+1+$Q$126</f>
        <v>18.75666666666671</v>
      </c>
      <c r="L3046" s="1395">
        <f t="shared" si="289"/>
        <v>187.56666666666712</v>
      </c>
      <c r="M3046" s="1395">
        <f t="shared" si="290"/>
        <v>187</v>
      </c>
      <c r="N3046" s="1395">
        <f t="shared" si="291"/>
        <v>18.7</v>
      </c>
      <c r="O3046" t="str">
        <f t="shared" si="292"/>
        <v/>
      </c>
    </row>
    <row r="3047" spans="9:15" x14ac:dyDescent="0.55000000000000004">
      <c r="I3047" s="1394">
        <f t="shared" si="293"/>
        <v>0</v>
      </c>
      <c r="J3047" s="1392">
        <f t="shared" si="288"/>
        <v>304.50000000000074</v>
      </c>
      <c r="K3047" s="1391">
        <f>(J3047*h01_MdeMgmt!$F$8)+1+$Q$126</f>
        <v>18.762500000000042</v>
      </c>
      <c r="L3047" s="1395">
        <f t="shared" si="289"/>
        <v>187.62500000000043</v>
      </c>
      <c r="M3047" s="1395">
        <f t="shared" si="290"/>
        <v>187</v>
      </c>
      <c r="N3047" s="1395">
        <f t="shared" si="291"/>
        <v>18.7</v>
      </c>
      <c r="O3047" t="str">
        <f t="shared" si="292"/>
        <v/>
      </c>
    </row>
    <row r="3048" spans="9:15" x14ac:dyDescent="0.55000000000000004">
      <c r="I3048" s="1394">
        <f t="shared" si="293"/>
        <v>0</v>
      </c>
      <c r="J3048" s="1392">
        <f t="shared" si="288"/>
        <v>304.60000000000076</v>
      </c>
      <c r="K3048" s="1391">
        <f>(J3048*h01_MdeMgmt!$F$8)+1+$Q$126</f>
        <v>18.768333333333377</v>
      </c>
      <c r="L3048" s="1395">
        <f t="shared" si="289"/>
        <v>187.68333333333376</v>
      </c>
      <c r="M3048" s="1395">
        <f t="shared" si="290"/>
        <v>187</v>
      </c>
      <c r="N3048" s="1395">
        <f t="shared" si="291"/>
        <v>18.7</v>
      </c>
      <c r="O3048" t="str">
        <f t="shared" si="292"/>
        <v/>
      </c>
    </row>
    <row r="3049" spans="9:15" x14ac:dyDescent="0.55000000000000004">
      <c r="I3049" s="1394">
        <f t="shared" si="293"/>
        <v>0</v>
      </c>
      <c r="J3049" s="1392">
        <f t="shared" si="288"/>
        <v>304.70000000000078</v>
      </c>
      <c r="K3049" s="1391">
        <f>(J3049*h01_MdeMgmt!$F$8)+1+$Q$126</f>
        <v>18.774166666666712</v>
      </c>
      <c r="L3049" s="1395">
        <f t="shared" si="289"/>
        <v>187.74166666666713</v>
      </c>
      <c r="M3049" s="1395">
        <f t="shared" si="290"/>
        <v>187</v>
      </c>
      <c r="N3049" s="1395">
        <f t="shared" si="291"/>
        <v>18.7</v>
      </c>
      <c r="O3049" t="str">
        <f t="shared" si="292"/>
        <v/>
      </c>
    </row>
    <row r="3050" spans="9:15" x14ac:dyDescent="0.55000000000000004">
      <c r="I3050" s="1394">
        <f t="shared" si="293"/>
        <v>0</v>
      </c>
      <c r="J3050" s="1392">
        <f t="shared" si="288"/>
        <v>304.80000000000081</v>
      </c>
      <c r="K3050" s="1391">
        <f>(J3050*h01_MdeMgmt!$F$8)+1+$Q$126</f>
        <v>18.780000000000047</v>
      </c>
      <c r="L3050" s="1395">
        <f t="shared" si="289"/>
        <v>187.80000000000047</v>
      </c>
      <c r="M3050" s="1395">
        <f t="shared" si="290"/>
        <v>187</v>
      </c>
      <c r="N3050" s="1395">
        <f t="shared" si="291"/>
        <v>18.7</v>
      </c>
      <c r="O3050" t="str">
        <f t="shared" si="292"/>
        <v/>
      </c>
    </row>
    <row r="3051" spans="9:15" x14ac:dyDescent="0.55000000000000004">
      <c r="I3051" s="1394">
        <f t="shared" si="293"/>
        <v>0</v>
      </c>
      <c r="J3051" s="1392">
        <f t="shared" si="288"/>
        <v>304.90000000000083</v>
      </c>
      <c r="K3051" s="1391">
        <f>(J3051*h01_MdeMgmt!$F$8)+1+$Q$126</f>
        <v>18.785833333333382</v>
      </c>
      <c r="L3051" s="1395">
        <f t="shared" si="289"/>
        <v>187.85833333333383</v>
      </c>
      <c r="M3051" s="1395">
        <f t="shared" si="290"/>
        <v>187</v>
      </c>
      <c r="N3051" s="1395">
        <f t="shared" si="291"/>
        <v>18.7</v>
      </c>
      <c r="O3051" t="str">
        <f t="shared" si="292"/>
        <v/>
      </c>
    </row>
    <row r="3052" spans="9:15" x14ac:dyDescent="0.55000000000000004">
      <c r="I3052" s="1394">
        <f t="shared" si="293"/>
        <v>0</v>
      </c>
      <c r="J3052" s="1392">
        <f t="shared" si="288"/>
        <v>305.00000000000085</v>
      </c>
      <c r="K3052" s="1391">
        <f>(J3052*h01_MdeMgmt!$F$8)+1+$Q$126</f>
        <v>18.791666666666718</v>
      </c>
      <c r="L3052" s="1395">
        <f t="shared" si="289"/>
        <v>187.91666666666717</v>
      </c>
      <c r="M3052" s="1395">
        <f t="shared" si="290"/>
        <v>187</v>
      </c>
      <c r="N3052" s="1395">
        <f t="shared" si="291"/>
        <v>18.7</v>
      </c>
      <c r="O3052" t="str">
        <f t="shared" si="292"/>
        <v/>
      </c>
    </row>
    <row r="3053" spans="9:15" x14ac:dyDescent="0.55000000000000004">
      <c r="I3053" s="1394">
        <f t="shared" si="293"/>
        <v>0</v>
      </c>
      <c r="J3053" s="1392">
        <f t="shared" si="288"/>
        <v>305.10000000000088</v>
      </c>
      <c r="K3053" s="1391">
        <f>(J3053*h01_MdeMgmt!$F$8)+1+$Q$126</f>
        <v>18.797500000000053</v>
      </c>
      <c r="L3053" s="1395">
        <f t="shared" si="289"/>
        <v>187.97500000000053</v>
      </c>
      <c r="M3053" s="1395">
        <f t="shared" si="290"/>
        <v>187</v>
      </c>
      <c r="N3053" s="1395">
        <f t="shared" si="291"/>
        <v>18.7</v>
      </c>
      <c r="O3053" t="str">
        <f t="shared" si="292"/>
        <v/>
      </c>
    </row>
    <row r="3054" spans="9:15" x14ac:dyDescent="0.55000000000000004">
      <c r="I3054" s="1394">
        <f t="shared" si="293"/>
        <v>0</v>
      </c>
      <c r="J3054" s="1392">
        <f t="shared" si="288"/>
        <v>305.2000000000009</v>
      </c>
      <c r="K3054" s="1391">
        <f>(J3054*h01_MdeMgmt!$F$8)+1+$Q$126</f>
        <v>18.803333333333384</v>
      </c>
      <c r="L3054" s="1395">
        <f t="shared" si="289"/>
        <v>188.03333333333384</v>
      </c>
      <c r="M3054" s="1395">
        <f t="shared" si="290"/>
        <v>188</v>
      </c>
      <c r="N3054" s="1395">
        <f t="shared" si="291"/>
        <v>18.8</v>
      </c>
      <c r="O3054" t="str">
        <f t="shared" si="292"/>
        <v/>
      </c>
    </row>
    <row r="3055" spans="9:15" x14ac:dyDescent="0.55000000000000004">
      <c r="I3055" s="1394">
        <f t="shared" si="293"/>
        <v>0</v>
      </c>
      <c r="J3055" s="1392">
        <f t="shared" si="288"/>
        <v>305.30000000000092</v>
      </c>
      <c r="K3055" s="1391">
        <f>(J3055*h01_MdeMgmt!$F$8)+1+$Q$126</f>
        <v>18.809166666666719</v>
      </c>
      <c r="L3055" s="1395">
        <f t="shared" si="289"/>
        <v>188.09166666666721</v>
      </c>
      <c r="M3055" s="1395">
        <f t="shared" si="290"/>
        <v>188</v>
      </c>
      <c r="N3055" s="1395">
        <f t="shared" si="291"/>
        <v>18.8</v>
      </c>
      <c r="O3055" t="str">
        <f t="shared" si="292"/>
        <v/>
      </c>
    </row>
    <row r="3056" spans="9:15" x14ac:dyDescent="0.55000000000000004">
      <c r="I3056" s="1394">
        <f t="shared" si="293"/>
        <v>0</v>
      </c>
      <c r="J3056" s="1392">
        <f t="shared" si="288"/>
        <v>305.40000000000094</v>
      </c>
      <c r="K3056" s="1391">
        <f>(J3056*h01_MdeMgmt!$F$8)+1+$Q$126</f>
        <v>18.815000000000055</v>
      </c>
      <c r="L3056" s="1395">
        <f t="shared" si="289"/>
        <v>188.15000000000055</v>
      </c>
      <c r="M3056" s="1395">
        <f t="shared" si="290"/>
        <v>188</v>
      </c>
      <c r="N3056" s="1395">
        <f t="shared" si="291"/>
        <v>18.8</v>
      </c>
      <c r="O3056" t="str">
        <f t="shared" si="292"/>
        <v/>
      </c>
    </row>
    <row r="3057" spans="9:15" x14ac:dyDescent="0.55000000000000004">
      <c r="I3057" s="1394">
        <f t="shared" si="293"/>
        <v>0</v>
      </c>
      <c r="J3057" s="1392">
        <f t="shared" si="288"/>
        <v>305.50000000000097</v>
      </c>
      <c r="K3057" s="1391">
        <f>(J3057*h01_MdeMgmt!$F$8)+1+$Q$126</f>
        <v>18.82083333333339</v>
      </c>
      <c r="L3057" s="1395">
        <f t="shared" si="289"/>
        <v>188.20833333333388</v>
      </c>
      <c r="M3057" s="1395">
        <f t="shared" si="290"/>
        <v>188</v>
      </c>
      <c r="N3057" s="1395">
        <f t="shared" si="291"/>
        <v>18.8</v>
      </c>
      <c r="O3057" t="str">
        <f t="shared" si="292"/>
        <v/>
      </c>
    </row>
    <row r="3058" spans="9:15" x14ac:dyDescent="0.55000000000000004">
      <c r="I3058" s="1394">
        <f t="shared" si="293"/>
        <v>0</v>
      </c>
      <c r="J3058" s="1392">
        <f t="shared" si="288"/>
        <v>305.60000000000099</v>
      </c>
      <c r="K3058" s="1391">
        <f>(J3058*h01_MdeMgmt!$F$8)+1+$Q$126</f>
        <v>18.826666666666725</v>
      </c>
      <c r="L3058" s="1395">
        <f t="shared" si="289"/>
        <v>188.26666666666725</v>
      </c>
      <c r="M3058" s="1395">
        <f t="shared" si="290"/>
        <v>188</v>
      </c>
      <c r="N3058" s="1395">
        <f t="shared" si="291"/>
        <v>18.8</v>
      </c>
      <c r="O3058" t="str">
        <f t="shared" si="292"/>
        <v/>
      </c>
    </row>
    <row r="3059" spans="9:15" x14ac:dyDescent="0.55000000000000004">
      <c r="I3059" s="1394">
        <f t="shared" si="293"/>
        <v>0</v>
      </c>
      <c r="J3059" s="1392">
        <f t="shared" si="288"/>
        <v>305.70000000000101</v>
      </c>
      <c r="K3059" s="1391">
        <f>(J3059*h01_MdeMgmt!$F$8)+1+$Q$126</f>
        <v>18.83250000000006</v>
      </c>
      <c r="L3059" s="1395">
        <f t="shared" si="289"/>
        <v>188.32500000000061</v>
      </c>
      <c r="M3059" s="1395">
        <f t="shared" si="290"/>
        <v>188</v>
      </c>
      <c r="N3059" s="1395">
        <f t="shared" si="291"/>
        <v>18.8</v>
      </c>
      <c r="O3059" t="str">
        <f t="shared" si="292"/>
        <v/>
      </c>
    </row>
    <row r="3060" spans="9:15" x14ac:dyDescent="0.55000000000000004">
      <c r="I3060" s="1394">
        <f t="shared" si="293"/>
        <v>0</v>
      </c>
      <c r="J3060" s="1392">
        <f t="shared" si="288"/>
        <v>305.80000000000103</v>
      </c>
      <c r="K3060" s="1391">
        <f>(J3060*h01_MdeMgmt!$F$8)+1+$Q$126</f>
        <v>18.838333333333395</v>
      </c>
      <c r="L3060" s="1395">
        <f t="shared" si="289"/>
        <v>188.38333333333395</v>
      </c>
      <c r="M3060" s="1395">
        <f t="shared" si="290"/>
        <v>188</v>
      </c>
      <c r="N3060" s="1395">
        <f t="shared" si="291"/>
        <v>18.8</v>
      </c>
      <c r="O3060" t="str">
        <f t="shared" si="292"/>
        <v/>
      </c>
    </row>
    <row r="3061" spans="9:15" x14ac:dyDescent="0.55000000000000004">
      <c r="I3061" s="1394">
        <f t="shared" si="293"/>
        <v>0</v>
      </c>
      <c r="J3061" s="1392">
        <f t="shared" si="288"/>
        <v>305.90000000000106</v>
      </c>
      <c r="K3061" s="1391">
        <f>(J3061*h01_MdeMgmt!$F$8)+1+$Q$126</f>
        <v>18.84416666666673</v>
      </c>
      <c r="L3061" s="1395">
        <f t="shared" si="289"/>
        <v>188.44166666666729</v>
      </c>
      <c r="M3061" s="1395">
        <f t="shared" si="290"/>
        <v>188</v>
      </c>
      <c r="N3061" s="1395">
        <f t="shared" si="291"/>
        <v>18.8</v>
      </c>
      <c r="O3061" t="str">
        <f t="shared" si="292"/>
        <v/>
      </c>
    </row>
    <row r="3062" spans="9:15" x14ac:dyDescent="0.55000000000000004">
      <c r="I3062" s="1394">
        <f t="shared" si="293"/>
        <v>0</v>
      </c>
      <c r="J3062" s="1392">
        <f t="shared" ref="J3062:J3125" si="294">J3061+$J$3</f>
        <v>306.00000000000108</v>
      </c>
      <c r="K3062" s="1391">
        <f>(J3062*h01_MdeMgmt!$F$8)+1+$Q$126</f>
        <v>18.850000000000062</v>
      </c>
      <c r="L3062" s="1395">
        <f t="shared" si="289"/>
        <v>188.50000000000063</v>
      </c>
      <c r="M3062" s="1395">
        <f t="shared" si="290"/>
        <v>188</v>
      </c>
      <c r="N3062" s="1395">
        <f t="shared" si="291"/>
        <v>18.8</v>
      </c>
      <c r="O3062" t="str">
        <f t="shared" si="292"/>
        <v/>
      </c>
    </row>
    <row r="3063" spans="9:15" x14ac:dyDescent="0.55000000000000004">
      <c r="I3063" s="1394">
        <f t="shared" si="293"/>
        <v>0</v>
      </c>
      <c r="J3063" s="1392">
        <f t="shared" si="294"/>
        <v>306.1000000000011</v>
      </c>
      <c r="K3063" s="1391">
        <f>(J3063*h01_MdeMgmt!$F$8)+1+$Q$126</f>
        <v>18.855833333333397</v>
      </c>
      <c r="L3063" s="1395">
        <f t="shared" si="289"/>
        <v>188.55833333333396</v>
      </c>
      <c r="M3063" s="1395">
        <f t="shared" si="290"/>
        <v>188</v>
      </c>
      <c r="N3063" s="1395">
        <f t="shared" si="291"/>
        <v>18.8</v>
      </c>
      <c r="O3063" t="str">
        <f t="shared" si="292"/>
        <v/>
      </c>
    </row>
    <row r="3064" spans="9:15" x14ac:dyDescent="0.55000000000000004">
      <c r="I3064" s="1394">
        <f t="shared" si="293"/>
        <v>0</v>
      </c>
      <c r="J3064" s="1392">
        <f t="shared" si="294"/>
        <v>306.20000000000113</v>
      </c>
      <c r="K3064" s="1391">
        <f>(J3064*h01_MdeMgmt!$F$8)+1+$Q$126</f>
        <v>18.861666666666732</v>
      </c>
      <c r="L3064" s="1395">
        <f t="shared" si="289"/>
        <v>188.61666666666733</v>
      </c>
      <c r="M3064" s="1395">
        <f t="shared" si="290"/>
        <v>188</v>
      </c>
      <c r="N3064" s="1395">
        <f t="shared" si="291"/>
        <v>18.8</v>
      </c>
      <c r="O3064" t="str">
        <f t="shared" si="292"/>
        <v/>
      </c>
    </row>
    <row r="3065" spans="9:15" x14ac:dyDescent="0.55000000000000004">
      <c r="I3065" s="1394">
        <f t="shared" si="293"/>
        <v>0</v>
      </c>
      <c r="J3065" s="1392">
        <f t="shared" si="294"/>
        <v>306.30000000000115</v>
      </c>
      <c r="K3065" s="1391">
        <f>(J3065*h01_MdeMgmt!$F$8)+1+$Q$126</f>
        <v>18.867500000000067</v>
      </c>
      <c r="L3065" s="1395">
        <f t="shared" si="289"/>
        <v>188.67500000000067</v>
      </c>
      <c r="M3065" s="1395">
        <f t="shared" si="290"/>
        <v>188</v>
      </c>
      <c r="N3065" s="1395">
        <f t="shared" si="291"/>
        <v>18.8</v>
      </c>
      <c r="O3065" t="str">
        <f t="shared" si="292"/>
        <v/>
      </c>
    </row>
    <row r="3066" spans="9:15" x14ac:dyDescent="0.55000000000000004">
      <c r="I3066" s="1394">
        <f t="shared" si="293"/>
        <v>0</v>
      </c>
      <c r="J3066" s="1392">
        <f t="shared" si="294"/>
        <v>306.40000000000117</v>
      </c>
      <c r="K3066" s="1391">
        <f>(J3066*h01_MdeMgmt!$F$8)+1+$Q$126</f>
        <v>18.873333333333402</v>
      </c>
      <c r="L3066" s="1395">
        <f t="shared" si="289"/>
        <v>188.73333333333403</v>
      </c>
      <c r="M3066" s="1395">
        <f t="shared" si="290"/>
        <v>188</v>
      </c>
      <c r="N3066" s="1395">
        <f t="shared" si="291"/>
        <v>18.8</v>
      </c>
      <c r="O3066" t="str">
        <f t="shared" si="292"/>
        <v/>
      </c>
    </row>
    <row r="3067" spans="9:15" x14ac:dyDescent="0.55000000000000004">
      <c r="I3067" s="1394">
        <f t="shared" si="293"/>
        <v>0</v>
      </c>
      <c r="J3067" s="1392">
        <f t="shared" si="294"/>
        <v>306.50000000000119</v>
      </c>
      <c r="K3067" s="1391">
        <f>(J3067*h01_MdeMgmt!$F$8)+1+$Q$126</f>
        <v>18.879166666666737</v>
      </c>
      <c r="L3067" s="1395">
        <f t="shared" si="289"/>
        <v>188.79166666666737</v>
      </c>
      <c r="M3067" s="1395">
        <f t="shared" si="290"/>
        <v>188</v>
      </c>
      <c r="N3067" s="1395">
        <f t="shared" si="291"/>
        <v>18.8</v>
      </c>
      <c r="O3067" t="str">
        <f t="shared" si="292"/>
        <v/>
      </c>
    </row>
    <row r="3068" spans="9:15" x14ac:dyDescent="0.55000000000000004">
      <c r="I3068" s="1394">
        <f t="shared" si="293"/>
        <v>0</v>
      </c>
      <c r="J3068" s="1392">
        <f t="shared" si="294"/>
        <v>306.60000000000122</v>
      </c>
      <c r="K3068" s="1391">
        <f>(J3068*h01_MdeMgmt!$F$8)+1+$Q$126</f>
        <v>18.885000000000073</v>
      </c>
      <c r="L3068" s="1395">
        <f t="shared" si="289"/>
        <v>188.85000000000073</v>
      </c>
      <c r="M3068" s="1395">
        <f t="shared" si="290"/>
        <v>188</v>
      </c>
      <c r="N3068" s="1395">
        <f t="shared" si="291"/>
        <v>18.8</v>
      </c>
      <c r="O3068" t="str">
        <f t="shared" si="292"/>
        <v/>
      </c>
    </row>
    <row r="3069" spans="9:15" x14ac:dyDescent="0.55000000000000004">
      <c r="I3069" s="1394">
        <f t="shared" si="293"/>
        <v>0</v>
      </c>
      <c r="J3069" s="1392">
        <f t="shared" si="294"/>
        <v>306.70000000000124</v>
      </c>
      <c r="K3069" s="1391">
        <f>(J3069*h01_MdeMgmt!$F$8)+1+$Q$126</f>
        <v>18.890833333333404</v>
      </c>
      <c r="L3069" s="1395">
        <f t="shared" si="289"/>
        <v>188.90833333333404</v>
      </c>
      <c r="M3069" s="1395">
        <f t="shared" si="290"/>
        <v>188</v>
      </c>
      <c r="N3069" s="1395">
        <f t="shared" si="291"/>
        <v>18.8</v>
      </c>
      <c r="O3069" t="str">
        <f t="shared" si="292"/>
        <v/>
      </c>
    </row>
    <row r="3070" spans="9:15" x14ac:dyDescent="0.55000000000000004">
      <c r="I3070" s="1394">
        <f t="shared" si="293"/>
        <v>0</v>
      </c>
      <c r="J3070" s="1392">
        <f t="shared" si="294"/>
        <v>306.80000000000126</v>
      </c>
      <c r="K3070" s="1391">
        <f>(J3070*h01_MdeMgmt!$F$8)+1+$Q$126</f>
        <v>18.896666666666739</v>
      </c>
      <c r="L3070" s="1395">
        <f t="shared" si="289"/>
        <v>188.96666666666738</v>
      </c>
      <c r="M3070" s="1395">
        <f t="shared" si="290"/>
        <v>188</v>
      </c>
      <c r="N3070" s="1395">
        <f t="shared" si="291"/>
        <v>18.8</v>
      </c>
      <c r="O3070" t="str">
        <f t="shared" si="292"/>
        <v/>
      </c>
    </row>
    <row r="3071" spans="9:15" x14ac:dyDescent="0.55000000000000004">
      <c r="I3071" s="1394">
        <f t="shared" si="293"/>
        <v>0</v>
      </c>
      <c r="J3071" s="1392">
        <f t="shared" si="294"/>
        <v>306.90000000000128</v>
      </c>
      <c r="K3071" s="1391">
        <f>(J3071*h01_MdeMgmt!$F$8)+1+$Q$126</f>
        <v>18.902500000000074</v>
      </c>
      <c r="L3071" s="1395">
        <f t="shared" si="289"/>
        <v>189.02500000000074</v>
      </c>
      <c r="M3071" s="1395">
        <f t="shared" si="290"/>
        <v>189</v>
      </c>
      <c r="N3071" s="1395">
        <f t="shared" si="291"/>
        <v>18.899999999999999</v>
      </c>
      <c r="O3071" t="str">
        <f t="shared" si="292"/>
        <v/>
      </c>
    </row>
    <row r="3072" spans="9:15" x14ac:dyDescent="0.55000000000000004">
      <c r="I3072" s="1394">
        <f t="shared" si="293"/>
        <v>0</v>
      </c>
      <c r="J3072" s="1392">
        <f t="shared" si="294"/>
        <v>307.00000000000131</v>
      </c>
      <c r="K3072" s="1391">
        <f>(J3072*h01_MdeMgmt!$F$8)+1+$Q$126</f>
        <v>18.90833333333341</v>
      </c>
      <c r="L3072" s="1395">
        <f t="shared" si="289"/>
        <v>189.08333333333411</v>
      </c>
      <c r="M3072" s="1395">
        <f t="shared" si="290"/>
        <v>189</v>
      </c>
      <c r="N3072" s="1395">
        <f t="shared" si="291"/>
        <v>18.899999999999999</v>
      </c>
      <c r="O3072" t="str">
        <f t="shared" si="292"/>
        <v/>
      </c>
    </row>
    <row r="3073" spans="9:15" x14ac:dyDescent="0.55000000000000004">
      <c r="I3073" s="1394">
        <f t="shared" si="293"/>
        <v>0</v>
      </c>
      <c r="J3073" s="1392">
        <f t="shared" si="294"/>
        <v>307.10000000000133</v>
      </c>
      <c r="K3073" s="1391">
        <f>(J3073*h01_MdeMgmt!$F$8)+1+$Q$126</f>
        <v>18.914166666666745</v>
      </c>
      <c r="L3073" s="1395">
        <f t="shared" si="289"/>
        <v>189.14166666666745</v>
      </c>
      <c r="M3073" s="1395">
        <f t="shared" si="290"/>
        <v>189</v>
      </c>
      <c r="N3073" s="1395">
        <f t="shared" si="291"/>
        <v>18.899999999999999</v>
      </c>
      <c r="O3073" t="str">
        <f t="shared" si="292"/>
        <v/>
      </c>
    </row>
    <row r="3074" spans="9:15" x14ac:dyDescent="0.55000000000000004">
      <c r="I3074" s="1394">
        <f t="shared" si="293"/>
        <v>0</v>
      </c>
      <c r="J3074" s="1392">
        <f t="shared" si="294"/>
        <v>307.20000000000135</v>
      </c>
      <c r="K3074" s="1391">
        <f>(J3074*h01_MdeMgmt!$F$8)+1+$Q$126</f>
        <v>18.92000000000008</v>
      </c>
      <c r="L3074" s="1395">
        <f t="shared" si="289"/>
        <v>189.20000000000078</v>
      </c>
      <c r="M3074" s="1395">
        <f t="shared" si="290"/>
        <v>189</v>
      </c>
      <c r="N3074" s="1395">
        <f t="shared" si="291"/>
        <v>18.899999999999999</v>
      </c>
      <c r="O3074" t="str">
        <f t="shared" si="292"/>
        <v/>
      </c>
    </row>
    <row r="3075" spans="9:15" x14ac:dyDescent="0.55000000000000004">
      <c r="I3075" s="1394">
        <f t="shared" si="293"/>
        <v>0</v>
      </c>
      <c r="J3075" s="1392">
        <f t="shared" si="294"/>
        <v>307.30000000000138</v>
      </c>
      <c r="K3075" s="1391">
        <f>(J3075*h01_MdeMgmt!$F$8)+1+$Q$126</f>
        <v>18.925833333333415</v>
      </c>
      <c r="L3075" s="1395">
        <f t="shared" ref="L3075:L3138" si="295">K3075*10</f>
        <v>189.25833333333415</v>
      </c>
      <c r="M3075" s="1395">
        <f t="shared" ref="M3075:M3138" si="296">INT(L3075)</f>
        <v>189</v>
      </c>
      <c r="N3075" s="1395">
        <f t="shared" ref="N3075:N3138" si="297">M3075/10</f>
        <v>18.899999999999999</v>
      </c>
      <c r="O3075" t="str">
        <f t="shared" ref="O3075:O3138" si="298">IF(INT(N3075)=N3075,N3075,"")</f>
        <v/>
      </c>
    </row>
    <row r="3076" spans="9:15" x14ac:dyDescent="0.55000000000000004">
      <c r="I3076" s="1394">
        <f t="shared" ref="I3076:I3139" si="299">INT(H3076)</f>
        <v>0</v>
      </c>
      <c r="J3076" s="1392">
        <f t="shared" si="294"/>
        <v>307.4000000000014</v>
      </c>
      <c r="K3076" s="1391">
        <f>(J3076*h01_MdeMgmt!$F$8)+1+$Q$126</f>
        <v>18.93166666666675</v>
      </c>
      <c r="L3076" s="1395">
        <f t="shared" si="295"/>
        <v>189.31666666666752</v>
      </c>
      <c r="M3076" s="1395">
        <f t="shared" si="296"/>
        <v>189</v>
      </c>
      <c r="N3076" s="1395">
        <f t="shared" si="297"/>
        <v>18.899999999999999</v>
      </c>
      <c r="O3076" t="str">
        <f t="shared" si="298"/>
        <v/>
      </c>
    </row>
    <row r="3077" spans="9:15" x14ac:dyDescent="0.55000000000000004">
      <c r="I3077" s="1394">
        <f t="shared" si="299"/>
        <v>0</v>
      </c>
      <c r="J3077" s="1392">
        <f t="shared" si="294"/>
        <v>307.50000000000142</v>
      </c>
      <c r="K3077" s="1391">
        <f>(J3077*h01_MdeMgmt!$F$8)+1+$Q$126</f>
        <v>18.937500000000082</v>
      </c>
      <c r="L3077" s="1395">
        <f t="shared" si="295"/>
        <v>189.37500000000082</v>
      </c>
      <c r="M3077" s="1395">
        <f t="shared" si="296"/>
        <v>189</v>
      </c>
      <c r="N3077" s="1395">
        <f t="shared" si="297"/>
        <v>18.899999999999999</v>
      </c>
      <c r="O3077" t="str">
        <f t="shared" si="298"/>
        <v/>
      </c>
    </row>
    <row r="3078" spans="9:15" x14ac:dyDescent="0.55000000000000004">
      <c r="I3078" s="1394">
        <f t="shared" si="299"/>
        <v>0</v>
      </c>
      <c r="J3078" s="1392">
        <f t="shared" si="294"/>
        <v>307.60000000000144</v>
      </c>
      <c r="K3078" s="1391">
        <f>(J3078*h01_MdeMgmt!$F$8)+1+$Q$126</f>
        <v>18.943333333333417</v>
      </c>
      <c r="L3078" s="1395">
        <f t="shared" si="295"/>
        <v>189.43333333333416</v>
      </c>
      <c r="M3078" s="1395">
        <f t="shared" si="296"/>
        <v>189</v>
      </c>
      <c r="N3078" s="1395">
        <f t="shared" si="297"/>
        <v>18.899999999999999</v>
      </c>
      <c r="O3078" t="str">
        <f t="shared" si="298"/>
        <v/>
      </c>
    </row>
    <row r="3079" spans="9:15" x14ac:dyDescent="0.55000000000000004">
      <c r="I3079" s="1394">
        <f t="shared" si="299"/>
        <v>0</v>
      </c>
      <c r="J3079" s="1392">
        <f t="shared" si="294"/>
        <v>307.70000000000147</v>
      </c>
      <c r="K3079" s="1391">
        <f>(J3079*h01_MdeMgmt!$F$8)+1+$Q$126</f>
        <v>18.949166666666752</v>
      </c>
      <c r="L3079" s="1395">
        <f t="shared" si="295"/>
        <v>189.49166666666753</v>
      </c>
      <c r="M3079" s="1395">
        <f t="shared" si="296"/>
        <v>189</v>
      </c>
      <c r="N3079" s="1395">
        <f t="shared" si="297"/>
        <v>18.899999999999999</v>
      </c>
      <c r="O3079" t="str">
        <f t="shared" si="298"/>
        <v/>
      </c>
    </row>
    <row r="3080" spans="9:15" x14ac:dyDescent="0.55000000000000004">
      <c r="I3080" s="1394">
        <f t="shared" si="299"/>
        <v>0</v>
      </c>
      <c r="J3080" s="1392">
        <f t="shared" si="294"/>
        <v>307.80000000000149</v>
      </c>
      <c r="K3080" s="1391">
        <f>(J3080*h01_MdeMgmt!$F$8)+1+$Q$126</f>
        <v>18.955000000000087</v>
      </c>
      <c r="L3080" s="1395">
        <f t="shared" si="295"/>
        <v>189.55000000000086</v>
      </c>
      <c r="M3080" s="1395">
        <f t="shared" si="296"/>
        <v>189</v>
      </c>
      <c r="N3080" s="1395">
        <f t="shared" si="297"/>
        <v>18.899999999999999</v>
      </c>
      <c r="O3080" t="str">
        <f t="shared" si="298"/>
        <v/>
      </c>
    </row>
    <row r="3081" spans="9:15" x14ac:dyDescent="0.55000000000000004">
      <c r="I3081" s="1394">
        <f t="shared" si="299"/>
        <v>0</v>
      </c>
      <c r="J3081" s="1392">
        <f t="shared" si="294"/>
        <v>307.90000000000151</v>
      </c>
      <c r="K3081" s="1391">
        <f>(J3081*h01_MdeMgmt!$F$8)+1+$Q$126</f>
        <v>18.960833333333422</v>
      </c>
      <c r="L3081" s="1395">
        <f t="shared" si="295"/>
        <v>189.60833333333423</v>
      </c>
      <c r="M3081" s="1395">
        <f t="shared" si="296"/>
        <v>189</v>
      </c>
      <c r="N3081" s="1395">
        <f t="shared" si="297"/>
        <v>18.899999999999999</v>
      </c>
      <c r="O3081" t="str">
        <f t="shared" si="298"/>
        <v/>
      </c>
    </row>
    <row r="3082" spans="9:15" x14ac:dyDescent="0.55000000000000004">
      <c r="I3082" s="1394">
        <f t="shared" si="299"/>
        <v>0</v>
      </c>
      <c r="J3082" s="1392">
        <f t="shared" si="294"/>
        <v>308.00000000000153</v>
      </c>
      <c r="K3082" s="1391">
        <f>(J3082*h01_MdeMgmt!$F$8)+1+$Q$126</f>
        <v>18.966666666666757</v>
      </c>
      <c r="L3082" s="1395">
        <f t="shared" si="295"/>
        <v>189.66666666666757</v>
      </c>
      <c r="M3082" s="1395">
        <f t="shared" si="296"/>
        <v>189</v>
      </c>
      <c r="N3082" s="1395">
        <f t="shared" si="297"/>
        <v>18.899999999999999</v>
      </c>
      <c r="O3082" t="str">
        <f t="shared" si="298"/>
        <v/>
      </c>
    </row>
    <row r="3083" spans="9:15" x14ac:dyDescent="0.55000000000000004">
      <c r="I3083" s="1394">
        <f t="shared" si="299"/>
        <v>0</v>
      </c>
      <c r="J3083" s="1392">
        <f t="shared" si="294"/>
        <v>308.10000000000156</v>
      </c>
      <c r="K3083" s="1391">
        <f>(J3083*h01_MdeMgmt!$F$8)+1+$Q$126</f>
        <v>18.972500000000093</v>
      </c>
      <c r="L3083" s="1395">
        <f t="shared" si="295"/>
        <v>189.72500000000093</v>
      </c>
      <c r="M3083" s="1395">
        <f t="shared" si="296"/>
        <v>189</v>
      </c>
      <c r="N3083" s="1395">
        <f t="shared" si="297"/>
        <v>18.899999999999999</v>
      </c>
      <c r="O3083" t="str">
        <f t="shared" si="298"/>
        <v/>
      </c>
    </row>
    <row r="3084" spans="9:15" x14ac:dyDescent="0.55000000000000004">
      <c r="I3084" s="1394">
        <f t="shared" si="299"/>
        <v>0</v>
      </c>
      <c r="J3084" s="1392">
        <f t="shared" si="294"/>
        <v>308.20000000000158</v>
      </c>
      <c r="K3084" s="1391">
        <f>(J3084*h01_MdeMgmt!$F$8)+1+$Q$126</f>
        <v>18.978333333333424</v>
      </c>
      <c r="L3084" s="1395">
        <f t="shared" si="295"/>
        <v>189.78333333333424</v>
      </c>
      <c r="M3084" s="1395">
        <f t="shared" si="296"/>
        <v>189</v>
      </c>
      <c r="N3084" s="1395">
        <f t="shared" si="297"/>
        <v>18.899999999999999</v>
      </c>
      <c r="O3084" t="str">
        <f t="shared" si="298"/>
        <v/>
      </c>
    </row>
    <row r="3085" spans="9:15" x14ac:dyDescent="0.55000000000000004">
      <c r="I3085" s="1394">
        <f t="shared" si="299"/>
        <v>0</v>
      </c>
      <c r="J3085" s="1392">
        <f t="shared" si="294"/>
        <v>308.3000000000016</v>
      </c>
      <c r="K3085" s="1391">
        <f>(J3085*h01_MdeMgmt!$F$8)+1+$Q$126</f>
        <v>18.984166666666759</v>
      </c>
      <c r="L3085" s="1395">
        <f t="shared" si="295"/>
        <v>189.84166666666761</v>
      </c>
      <c r="M3085" s="1395">
        <f t="shared" si="296"/>
        <v>189</v>
      </c>
      <c r="N3085" s="1395">
        <f t="shared" si="297"/>
        <v>18.899999999999999</v>
      </c>
      <c r="O3085" t="str">
        <f t="shared" si="298"/>
        <v/>
      </c>
    </row>
    <row r="3086" spans="9:15" x14ac:dyDescent="0.55000000000000004">
      <c r="I3086" s="1394">
        <f t="shared" si="299"/>
        <v>0</v>
      </c>
      <c r="J3086" s="1392">
        <f t="shared" si="294"/>
        <v>308.40000000000163</v>
      </c>
      <c r="K3086" s="1391">
        <f>(J3086*h01_MdeMgmt!$F$8)+1+$Q$126</f>
        <v>18.990000000000094</v>
      </c>
      <c r="L3086" s="1395">
        <f t="shared" si="295"/>
        <v>189.90000000000094</v>
      </c>
      <c r="M3086" s="1395">
        <f t="shared" si="296"/>
        <v>189</v>
      </c>
      <c r="N3086" s="1395">
        <f t="shared" si="297"/>
        <v>18.899999999999999</v>
      </c>
      <c r="O3086" t="str">
        <f t="shared" si="298"/>
        <v/>
      </c>
    </row>
    <row r="3087" spans="9:15" x14ac:dyDescent="0.55000000000000004">
      <c r="I3087" s="1394">
        <f t="shared" si="299"/>
        <v>0</v>
      </c>
      <c r="J3087" s="1392">
        <f t="shared" si="294"/>
        <v>308.50000000000165</v>
      </c>
      <c r="K3087" s="1391">
        <f>(J3087*h01_MdeMgmt!$F$8)+1+$Q$126</f>
        <v>18.995833333333429</v>
      </c>
      <c r="L3087" s="1395">
        <f t="shared" si="295"/>
        <v>189.95833333333428</v>
      </c>
      <c r="M3087" s="1395">
        <f t="shared" si="296"/>
        <v>189</v>
      </c>
      <c r="N3087" s="1395">
        <f t="shared" si="297"/>
        <v>18.899999999999999</v>
      </c>
      <c r="O3087" t="str">
        <f t="shared" si="298"/>
        <v/>
      </c>
    </row>
    <row r="3088" spans="9:15" x14ac:dyDescent="0.55000000000000004">
      <c r="I3088" s="1394">
        <f t="shared" si="299"/>
        <v>0</v>
      </c>
      <c r="J3088" s="1392">
        <f t="shared" si="294"/>
        <v>308.60000000000167</v>
      </c>
      <c r="K3088" s="1391">
        <f>(J3088*h01_MdeMgmt!$F$8)+1+$Q$126</f>
        <v>19.001666666666765</v>
      </c>
      <c r="L3088" s="1395">
        <f t="shared" si="295"/>
        <v>190.01666666666765</v>
      </c>
      <c r="M3088" s="1395">
        <f t="shared" si="296"/>
        <v>190</v>
      </c>
      <c r="N3088" s="1395">
        <f t="shared" si="297"/>
        <v>19</v>
      </c>
      <c r="O3088">
        <f t="shared" si="298"/>
        <v>19</v>
      </c>
    </row>
    <row r="3089" spans="9:15" x14ac:dyDescent="0.55000000000000004">
      <c r="I3089" s="1394">
        <f t="shared" si="299"/>
        <v>0</v>
      </c>
      <c r="J3089" s="1392">
        <f t="shared" si="294"/>
        <v>308.70000000000169</v>
      </c>
      <c r="K3089" s="1391">
        <f>(J3089*h01_MdeMgmt!$F$8)+1+$Q$126</f>
        <v>19.0075000000001</v>
      </c>
      <c r="L3089" s="1395">
        <f t="shared" si="295"/>
        <v>190.07500000000101</v>
      </c>
      <c r="M3089" s="1395">
        <f t="shared" si="296"/>
        <v>190</v>
      </c>
      <c r="N3089" s="1395">
        <f t="shared" si="297"/>
        <v>19</v>
      </c>
      <c r="O3089">
        <f t="shared" si="298"/>
        <v>19</v>
      </c>
    </row>
    <row r="3090" spans="9:15" x14ac:dyDescent="0.55000000000000004">
      <c r="I3090" s="1394">
        <f t="shared" si="299"/>
        <v>0</v>
      </c>
      <c r="J3090" s="1392">
        <f t="shared" si="294"/>
        <v>308.80000000000172</v>
      </c>
      <c r="K3090" s="1391">
        <f>(J3090*h01_MdeMgmt!$F$8)+1+$Q$126</f>
        <v>19.013333333333435</v>
      </c>
      <c r="L3090" s="1395">
        <f t="shared" si="295"/>
        <v>190.13333333333435</v>
      </c>
      <c r="M3090" s="1395">
        <f t="shared" si="296"/>
        <v>190</v>
      </c>
      <c r="N3090" s="1395">
        <f t="shared" si="297"/>
        <v>19</v>
      </c>
      <c r="O3090">
        <f t="shared" si="298"/>
        <v>19</v>
      </c>
    </row>
    <row r="3091" spans="9:15" x14ac:dyDescent="0.55000000000000004">
      <c r="I3091" s="1394">
        <f t="shared" si="299"/>
        <v>0</v>
      </c>
      <c r="J3091" s="1392">
        <f t="shared" si="294"/>
        <v>308.90000000000174</v>
      </c>
      <c r="K3091" s="1391">
        <f>(J3091*h01_MdeMgmt!$F$8)+1+$Q$126</f>
        <v>19.01916666666677</v>
      </c>
      <c r="L3091" s="1395">
        <f t="shared" si="295"/>
        <v>190.19166666666769</v>
      </c>
      <c r="M3091" s="1395">
        <f t="shared" si="296"/>
        <v>190</v>
      </c>
      <c r="N3091" s="1395">
        <f t="shared" si="297"/>
        <v>19</v>
      </c>
      <c r="O3091">
        <f t="shared" si="298"/>
        <v>19</v>
      </c>
    </row>
    <row r="3092" spans="9:15" x14ac:dyDescent="0.55000000000000004">
      <c r="I3092" s="1394">
        <f t="shared" si="299"/>
        <v>0</v>
      </c>
      <c r="J3092" s="1392">
        <f t="shared" si="294"/>
        <v>309.00000000000176</v>
      </c>
      <c r="K3092" s="1391">
        <f>(J3092*h01_MdeMgmt!$F$8)+1+$Q$126</f>
        <v>19.025000000000102</v>
      </c>
      <c r="L3092" s="1395">
        <f t="shared" si="295"/>
        <v>190.25000000000102</v>
      </c>
      <c r="M3092" s="1395">
        <f t="shared" si="296"/>
        <v>190</v>
      </c>
      <c r="N3092" s="1395">
        <f t="shared" si="297"/>
        <v>19</v>
      </c>
      <c r="O3092">
        <f t="shared" si="298"/>
        <v>19</v>
      </c>
    </row>
    <row r="3093" spans="9:15" x14ac:dyDescent="0.55000000000000004">
      <c r="I3093" s="1394">
        <f t="shared" si="299"/>
        <v>0</v>
      </c>
      <c r="J3093" s="1392">
        <f t="shared" si="294"/>
        <v>309.10000000000178</v>
      </c>
      <c r="K3093" s="1391">
        <f>(J3093*h01_MdeMgmt!$F$8)+1+$Q$126</f>
        <v>19.030833333333437</v>
      </c>
      <c r="L3093" s="1395">
        <f t="shared" si="295"/>
        <v>190.30833333333436</v>
      </c>
      <c r="M3093" s="1395">
        <f t="shared" si="296"/>
        <v>190</v>
      </c>
      <c r="N3093" s="1395">
        <f t="shared" si="297"/>
        <v>19</v>
      </c>
      <c r="O3093">
        <f t="shared" si="298"/>
        <v>19</v>
      </c>
    </row>
    <row r="3094" spans="9:15" x14ac:dyDescent="0.55000000000000004">
      <c r="I3094" s="1394">
        <f t="shared" si="299"/>
        <v>0</v>
      </c>
      <c r="J3094" s="1392">
        <f t="shared" si="294"/>
        <v>309.20000000000181</v>
      </c>
      <c r="K3094" s="1391">
        <f>(J3094*h01_MdeMgmt!$F$8)+1+$Q$126</f>
        <v>19.036666666666772</v>
      </c>
      <c r="L3094" s="1395">
        <f t="shared" si="295"/>
        <v>190.36666666666773</v>
      </c>
      <c r="M3094" s="1395">
        <f t="shared" si="296"/>
        <v>190</v>
      </c>
      <c r="N3094" s="1395">
        <f t="shared" si="297"/>
        <v>19</v>
      </c>
      <c r="O3094">
        <f t="shared" si="298"/>
        <v>19</v>
      </c>
    </row>
    <row r="3095" spans="9:15" x14ac:dyDescent="0.55000000000000004">
      <c r="I3095" s="1394">
        <f t="shared" si="299"/>
        <v>0</v>
      </c>
      <c r="J3095" s="1392">
        <f t="shared" si="294"/>
        <v>309.30000000000183</v>
      </c>
      <c r="K3095" s="1391">
        <f>(J3095*h01_MdeMgmt!$F$8)+1+$Q$126</f>
        <v>19.042500000000107</v>
      </c>
      <c r="L3095" s="1395">
        <f t="shared" si="295"/>
        <v>190.42500000000106</v>
      </c>
      <c r="M3095" s="1395">
        <f t="shared" si="296"/>
        <v>190</v>
      </c>
      <c r="N3095" s="1395">
        <f t="shared" si="297"/>
        <v>19</v>
      </c>
      <c r="O3095">
        <f t="shared" si="298"/>
        <v>19</v>
      </c>
    </row>
    <row r="3096" spans="9:15" x14ac:dyDescent="0.55000000000000004">
      <c r="I3096" s="1394">
        <f t="shared" si="299"/>
        <v>0</v>
      </c>
      <c r="J3096" s="1392">
        <f t="shared" si="294"/>
        <v>309.40000000000185</v>
      </c>
      <c r="K3096" s="1391">
        <f>(J3096*h01_MdeMgmt!$F$8)+1+$Q$126</f>
        <v>19.048333333333442</v>
      </c>
      <c r="L3096" s="1395">
        <f t="shared" si="295"/>
        <v>190.48333333333443</v>
      </c>
      <c r="M3096" s="1395">
        <f t="shared" si="296"/>
        <v>190</v>
      </c>
      <c r="N3096" s="1395">
        <f t="shared" si="297"/>
        <v>19</v>
      </c>
      <c r="O3096">
        <f t="shared" si="298"/>
        <v>19</v>
      </c>
    </row>
    <row r="3097" spans="9:15" x14ac:dyDescent="0.55000000000000004">
      <c r="I3097" s="1394">
        <f t="shared" si="299"/>
        <v>0</v>
      </c>
      <c r="J3097" s="1392">
        <f t="shared" si="294"/>
        <v>309.50000000000188</v>
      </c>
      <c r="K3097" s="1391">
        <f>(J3097*h01_MdeMgmt!$F$8)+1+$Q$126</f>
        <v>19.054166666666777</v>
      </c>
      <c r="L3097" s="1395">
        <f t="shared" si="295"/>
        <v>190.54166666666777</v>
      </c>
      <c r="M3097" s="1395">
        <f t="shared" si="296"/>
        <v>190</v>
      </c>
      <c r="N3097" s="1395">
        <f t="shared" si="297"/>
        <v>19</v>
      </c>
      <c r="O3097">
        <f t="shared" si="298"/>
        <v>19</v>
      </c>
    </row>
    <row r="3098" spans="9:15" x14ac:dyDescent="0.55000000000000004">
      <c r="I3098" s="1394">
        <f t="shared" si="299"/>
        <v>0</v>
      </c>
      <c r="J3098" s="1392">
        <f t="shared" si="294"/>
        <v>309.6000000000019</v>
      </c>
      <c r="K3098" s="1391">
        <f>(J3098*h01_MdeMgmt!$F$8)+1+$Q$126</f>
        <v>19.060000000000112</v>
      </c>
      <c r="L3098" s="1395">
        <f t="shared" si="295"/>
        <v>190.60000000000113</v>
      </c>
      <c r="M3098" s="1395">
        <f t="shared" si="296"/>
        <v>190</v>
      </c>
      <c r="N3098" s="1395">
        <f t="shared" si="297"/>
        <v>19</v>
      </c>
      <c r="O3098">
        <f t="shared" si="298"/>
        <v>19</v>
      </c>
    </row>
    <row r="3099" spans="9:15" x14ac:dyDescent="0.55000000000000004">
      <c r="I3099" s="1394">
        <f t="shared" si="299"/>
        <v>0</v>
      </c>
      <c r="J3099" s="1392">
        <f t="shared" si="294"/>
        <v>309.70000000000192</v>
      </c>
      <c r="K3099" s="1391">
        <f>(J3099*h01_MdeMgmt!$F$8)+1+$Q$126</f>
        <v>19.065833333333444</v>
      </c>
      <c r="L3099" s="1395">
        <f t="shared" si="295"/>
        <v>190.65833333333444</v>
      </c>
      <c r="M3099" s="1395">
        <f t="shared" si="296"/>
        <v>190</v>
      </c>
      <c r="N3099" s="1395">
        <f t="shared" si="297"/>
        <v>19</v>
      </c>
      <c r="O3099">
        <f t="shared" si="298"/>
        <v>19</v>
      </c>
    </row>
    <row r="3100" spans="9:15" x14ac:dyDescent="0.55000000000000004">
      <c r="I3100" s="1394">
        <f t="shared" si="299"/>
        <v>0</v>
      </c>
      <c r="J3100" s="1392">
        <f t="shared" si="294"/>
        <v>309.80000000000194</v>
      </c>
      <c r="K3100" s="1391">
        <f>(J3100*h01_MdeMgmt!$F$8)+1+$Q$126</f>
        <v>19.071666666666779</v>
      </c>
      <c r="L3100" s="1395">
        <f t="shared" si="295"/>
        <v>190.71666666666778</v>
      </c>
      <c r="M3100" s="1395">
        <f t="shared" si="296"/>
        <v>190</v>
      </c>
      <c r="N3100" s="1395">
        <f t="shared" si="297"/>
        <v>19</v>
      </c>
      <c r="O3100">
        <f t="shared" si="298"/>
        <v>19</v>
      </c>
    </row>
    <row r="3101" spans="9:15" x14ac:dyDescent="0.55000000000000004">
      <c r="I3101" s="1394">
        <f t="shared" si="299"/>
        <v>0</v>
      </c>
      <c r="J3101" s="1392">
        <f t="shared" si="294"/>
        <v>309.90000000000197</v>
      </c>
      <c r="K3101" s="1391">
        <f>(J3101*h01_MdeMgmt!$F$8)+1+$Q$126</f>
        <v>19.077500000000114</v>
      </c>
      <c r="L3101" s="1395">
        <f t="shared" si="295"/>
        <v>190.77500000000114</v>
      </c>
      <c r="M3101" s="1395">
        <f t="shared" si="296"/>
        <v>190</v>
      </c>
      <c r="N3101" s="1395">
        <f t="shared" si="297"/>
        <v>19</v>
      </c>
      <c r="O3101">
        <f t="shared" si="298"/>
        <v>19</v>
      </c>
    </row>
    <row r="3102" spans="9:15" x14ac:dyDescent="0.55000000000000004">
      <c r="I3102" s="1394">
        <f t="shared" si="299"/>
        <v>0</v>
      </c>
      <c r="J3102" s="1392">
        <f t="shared" si="294"/>
        <v>310.00000000000199</v>
      </c>
      <c r="K3102" s="1391">
        <f>(J3102*h01_MdeMgmt!$F$8)+1+$Q$126</f>
        <v>19.083333333333449</v>
      </c>
      <c r="L3102" s="1395">
        <f t="shared" si="295"/>
        <v>190.83333333333451</v>
      </c>
      <c r="M3102" s="1395">
        <f t="shared" si="296"/>
        <v>190</v>
      </c>
      <c r="N3102" s="1395">
        <f t="shared" si="297"/>
        <v>19</v>
      </c>
      <c r="O3102">
        <f t="shared" si="298"/>
        <v>19</v>
      </c>
    </row>
    <row r="3103" spans="9:15" x14ac:dyDescent="0.55000000000000004">
      <c r="I3103" s="1394">
        <f t="shared" si="299"/>
        <v>0</v>
      </c>
      <c r="J3103" s="1392">
        <f t="shared" si="294"/>
        <v>310.10000000000201</v>
      </c>
      <c r="K3103" s="1391">
        <f>(J3103*h01_MdeMgmt!$F$8)+1+$Q$126</f>
        <v>19.089166666666785</v>
      </c>
      <c r="L3103" s="1395">
        <f t="shared" si="295"/>
        <v>190.89166666666785</v>
      </c>
      <c r="M3103" s="1395">
        <f t="shared" si="296"/>
        <v>190</v>
      </c>
      <c r="N3103" s="1395">
        <f t="shared" si="297"/>
        <v>19</v>
      </c>
      <c r="O3103">
        <f t="shared" si="298"/>
        <v>19</v>
      </c>
    </row>
    <row r="3104" spans="9:15" x14ac:dyDescent="0.55000000000000004">
      <c r="I3104" s="1394">
        <f t="shared" si="299"/>
        <v>0</v>
      </c>
      <c r="J3104" s="1392">
        <f t="shared" si="294"/>
        <v>310.20000000000203</v>
      </c>
      <c r="K3104" s="1391">
        <f>(J3104*h01_MdeMgmt!$F$8)+1+$Q$126</f>
        <v>19.09500000000012</v>
      </c>
      <c r="L3104" s="1395">
        <f t="shared" si="295"/>
        <v>190.95000000000118</v>
      </c>
      <c r="M3104" s="1395">
        <f t="shared" si="296"/>
        <v>190</v>
      </c>
      <c r="N3104" s="1395">
        <f t="shared" si="297"/>
        <v>19</v>
      </c>
      <c r="O3104">
        <f t="shared" si="298"/>
        <v>19</v>
      </c>
    </row>
    <row r="3105" spans="9:15" x14ac:dyDescent="0.55000000000000004">
      <c r="I3105" s="1394">
        <f t="shared" si="299"/>
        <v>0</v>
      </c>
      <c r="J3105" s="1392">
        <f t="shared" si="294"/>
        <v>310.30000000000206</v>
      </c>
      <c r="K3105" s="1391">
        <f>(J3105*h01_MdeMgmt!$F$8)+1+$Q$126</f>
        <v>19.100833333333455</v>
      </c>
      <c r="L3105" s="1395">
        <f t="shared" si="295"/>
        <v>191.00833333333455</v>
      </c>
      <c r="M3105" s="1395">
        <f t="shared" si="296"/>
        <v>191</v>
      </c>
      <c r="N3105" s="1395">
        <f t="shared" si="297"/>
        <v>19.100000000000001</v>
      </c>
      <c r="O3105" t="str">
        <f t="shared" si="298"/>
        <v/>
      </c>
    </row>
    <row r="3106" spans="9:15" x14ac:dyDescent="0.55000000000000004">
      <c r="I3106" s="1394">
        <f t="shared" si="299"/>
        <v>0</v>
      </c>
      <c r="J3106" s="1392">
        <f t="shared" si="294"/>
        <v>310.40000000000208</v>
      </c>
      <c r="K3106" s="1391">
        <f>(J3106*h01_MdeMgmt!$F$8)+1+$Q$126</f>
        <v>19.10666666666679</v>
      </c>
      <c r="L3106" s="1395">
        <f t="shared" si="295"/>
        <v>191.06666666666791</v>
      </c>
      <c r="M3106" s="1395">
        <f t="shared" si="296"/>
        <v>191</v>
      </c>
      <c r="N3106" s="1395">
        <f t="shared" si="297"/>
        <v>19.100000000000001</v>
      </c>
      <c r="O3106" t="str">
        <f t="shared" si="298"/>
        <v/>
      </c>
    </row>
    <row r="3107" spans="9:15" x14ac:dyDescent="0.55000000000000004">
      <c r="I3107" s="1394">
        <f t="shared" si="299"/>
        <v>0</v>
      </c>
      <c r="J3107" s="1392">
        <f t="shared" si="294"/>
        <v>310.5000000000021</v>
      </c>
      <c r="K3107" s="1391">
        <f>(J3107*h01_MdeMgmt!$F$8)+1+$Q$126</f>
        <v>19.112500000000122</v>
      </c>
      <c r="L3107" s="1395">
        <f t="shared" si="295"/>
        <v>191.12500000000122</v>
      </c>
      <c r="M3107" s="1395">
        <f t="shared" si="296"/>
        <v>191</v>
      </c>
      <c r="N3107" s="1395">
        <f t="shared" si="297"/>
        <v>19.100000000000001</v>
      </c>
      <c r="O3107" t="str">
        <f t="shared" si="298"/>
        <v/>
      </c>
    </row>
    <row r="3108" spans="9:15" x14ac:dyDescent="0.55000000000000004">
      <c r="I3108" s="1394">
        <f t="shared" si="299"/>
        <v>0</v>
      </c>
      <c r="J3108" s="1392">
        <f t="shared" si="294"/>
        <v>310.60000000000213</v>
      </c>
      <c r="K3108" s="1391">
        <f>(J3108*h01_MdeMgmt!$F$8)+1+$Q$126</f>
        <v>19.118333333333457</v>
      </c>
      <c r="L3108" s="1395">
        <f t="shared" si="295"/>
        <v>191.18333333333456</v>
      </c>
      <c r="M3108" s="1395">
        <f t="shared" si="296"/>
        <v>191</v>
      </c>
      <c r="N3108" s="1395">
        <f t="shared" si="297"/>
        <v>19.100000000000001</v>
      </c>
      <c r="O3108" t="str">
        <f t="shared" si="298"/>
        <v/>
      </c>
    </row>
    <row r="3109" spans="9:15" x14ac:dyDescent="0.55000000000000004">
      <c r="I3109" s="1394">
        <f t="shared" si="299"/>
        <v>0</v>
      </c>
      <c r="J3109" s="1392">
        <f t="shared" si="294"/>
        <v>310.70000000000215</v>
      </c>
      <c r="K3109" s="1391">
        <f>(J3109*h01_MdeMgmt!$F$8)+1+$Q$126</f>
        <v>19.124166666666792</v>
      </c>
      <c r="L3109" s="1395">
        <f t="shared" si="295"/>
        <v>191.24166666666792</v>
      </c>
      <c r="M3109" s="1395">
        <f t="shared" si="296"/>
        <v>191</v>
      </c>
      <c r="N3109" s="1395">
        <f t="shared" si="297"/>
        <v>19.100000000000001</v>
      </c>
      <c r="O3109" t="str">
        <f t="shared" si="298"/>
        <v/>
      </c>
    </row>
    <row r="3110" spans="9:15" x14ac:dyDescent="0.55000000000000004">
      <c r="I3110" s="1394">
        <f t="shared" si="299"/>
        <v>0</v>
      </c>
      <c r="J3110" s="1392">
        <f t="shared" si="294"/>
        <v>310.80000000000217</v>
      </c>
      <c r="K3110" s="1391">
        <f>(J3110*h01_MdeMgmt!$F$8)+1+$Q$126</f>
        <v>19.130000000000127</v>
      </c>
      <c r="L3110" s="1395">
        <f t="shared" si="295"/>
        <v>191.30000000000126</v>
      </c>
      <c r="M3110" s="1395">
        <f t="shared" si="296"/>
        <v>191</v>
      </c>
      <c r="N3110" s="1395">
        <f t="shared" si="297"/>
        <v>19.100000000000001</v>
      </c>
      <c r="O3110" t="str">
        <f t="shared" si="298"/>
        <v/>
      </c>
    </row>
    <row r="3111" spans="9:15" x14ac:dyDescent="0.55000000000000004">
      <c r="I3111" s="1394">
        <f t="shared" si="299"/>
        <v>0</v>
      </c>
      <c r="J3111" s="1392">
        <f t="shared" si="294"/>
        <v>310.90000000000219</v>
      </c>
      <c r="K3111" s="1391">
        <f>(J3111*h01_MdeMgmt!$F$8)+1+$Q$126</f>
        <v>19.135833333333462</v>
      </c>
      <c r="L3111" s="1395">
        <f t="shared" si="295"/>
        <v>191.35833333333463</v>
      </c>
      <c r="M3111" s="1395">
        <f t="shared" si="296"/>
        <v>191</v>
      </c>
      <c r="N3111" s="1395">
        <f t="shared" si="297"/>
        <v>19.100000000000001</v>
      </c>
      <c r="O3111" t="str">
        <f t="shared" si="298"/>
        <v/>
      </c>
    </row>
    <row r="3112" spans="9:15" x14ac:dyDescent="0.55000000000000004">
      <c r="I3112" s="1394">
        <f t="shared" si="299"/>
        <v>0</v>
      </c>
      <c r="J3112" s="1392">
        <f t="shared" si="294"/>
        <v>311.00000000000222</v>
      </c>
      <c r="K3112" s="1391">
        <f>(J3112*h01_MdeMgmt!$F$8)+1+$Q$126</f>
        <v>19.141666666666797</v>
      </c>
      <c r="L3112" s="1395">
        <f t="shared" si="295"/>
        <v>191.41666666666796</v>
      </c>
      <c r="M3112" s="1395">
        <f t="shared" si="296"/>
        <v>191</v>
      </c>
      <c r="N3112" s="1395">
        <f t="shared" si="297"/>
        <v>19.100000000000001</v>
      </c>
      <c r="O3112" t="str">
        <f t="shared" si="298"/>
        <v/>
      </c>
    </row>
    <row r="3113" spans="9:15" x14ac:dyDescent="0.55000000000000004">
      <c r="I3113" s="1394">
        <f t="shared" si="299"/>
        <v>0</v>
      </c>
      <c r="J3113" s="1392">
        <f t="shared" si="294"/>
        <v>311.10000000000224</v>
      </c>
      <c r="K3113" s="1391">
        <f>(J3113*h01_MdeMgmt!$F$8)+1+$Q$126</f>
        <v>19.147500000000132</v>
      </c>
      <c r="L3113" s="1395">
        <f t="shared" si="295"/>
        <v>191.47500000000133</v>
      </c>
      <c r="M3113" s="1395">
        <f t="shared" si="296"/>
        <v>191</v>
      </c>
      <c r="N3113" s="1395">
        <f t="shared" si="297"/>
        <v>19.100000000000001</v>
      </c>
      <c r="O3113" t="str">
        <f t="shared" si="298"/>
        <v/>
      </c>
    </row>
    <row r="3114" spans="9:15" x14ac:dyDescent="0.55000000000000004">
      <c r="I3114" s="1394">
        <f t="shared" si="299"/>
        <v>0</v>
      </c>
      <c r="J3114" s="1392">
        <f t="shared" si="294"/>
        <v>311.20000000000226</v>
      </c>
      <c r="K3114" s="1391">
        <f>(J3114*h01_MdeMgmt!$F$8)+1+$Q$126</f>
        <v>19.153333333333464</v>
      </c>
      <c r="L3114" s="1395">
        <f t="shared" si="295"/>
        <v>191.53333333333464</v>
      </c>
      <c r="M3114" s="1395">
        <f t="shared" si="296"/>
        <v>191</v>
      </c>
      <c r="N3114" s="1395">
        <f t="shared" si="297"/>
        <v>19.100000000000001</v>
      </c>
      <c r="O3114" t="str">
        <f t="shared" si="298"/>
        <v/>
      </c>
    </row>
    <row r="3115" spans="9:15" x14ac:dyDescent="0.55000000000000004">
      <c r="I3115" s="1394">
        <f t="shared" si="299"/>
        <v>0</v>
      </c>
      <c r="J3115" s="1392">
        <f t="shared" si="294"/>
        <v>311.30000000000229</v>
      </c>
      <c r="K3115" s="1391">
        <f>(J3115*h01_MdeMgmt!$F$8)+1+$Q$126</f>
        <v>19.159166666666799</v>
      </c>
      <c r="L3115" s="1395">
        <f t="shared" si="295"/>
        <v>191.591666666668</v>
      </c>
      <c r="M3115" s="1395">
        <f t="shared" si="296"/>
        <v>191</v>
      </c>
      <c r="N3115" s="1395">
        <f t="shared" si="297"/>
        <v>19.100000000000001</v>
      </c>
      <c r="O3115" t="str">
        <f t="shared" si="298"/>
        <v/>
      </c>
    </row>
    <row r="3116" spans="9:15" x14ac:dyDescent="0.55000000000000004">
      <c r="I3116" s="1394">
        <f t="shared" si="299"/>
        <v>0</v>
      </c>
      <c r="J3116" s="1392">
        <f t="shared" si="294"/>
        <v>311.40000000000231</v>
      </c>
      <c r="K3116" s="1391">
        <f>(J3116*h01_MdeMgmt!$F$8)+1+$Q$126</f>
        <v>19.165000000000134</v>
      </c>
      <c r="L3116" s="1395">
        <f t="shared" si="295"/>
        <v>191.65000000000134</v>
      </c>
      <c r="M3116" s="1395">
        <f t="shared" si="296"/>
        <v>191</v>
      </c>
      <c r="N3116" s="1395">
        <f t="shared" si="297"/>
        <v>19.100000000000001</v>
      </c>
      <c r="O3116" t="str">
        <f t="shared" si="298"/>
        <v/>
      </c>
    </row>
    <row r="3117" spans="9:15" x14ac:dyDescent="0.55000000000000004">
      <c r="I3117" s="1394">
        <f t="shared" si="299"/>
        <v>0</v>
      </c>
      <c r="J3117" s="1392">
        <f t="shared" si="294"/>
        <v>311.50000000000233</v>
      </c>
      <c r="K3117" s="1391">
        <f>(J3117*h01_MdeMgmt!$F$8)+1+$Q$126</f>
        <v>19.170833333333469</v>
      </c>
      <c r="L3117" s="1395">
        <f t="shared" si="295"/>
        <v>191.70833333333468</v>
      </c>
      <c r="M3117" s="1395">
        <f t="shared" si="296"/>
        <v>191</v>
      </c>
      <c r="N3117" s="1395">
        <f t="shared" si="297"/>
        <v>19.100000000000001</v>
      </c>
      <c r="O3117" t="str">
        <f t="shared" si="298"/>
        <v/>
      </c>
    </row>
    <row r="3118" spans="9:15" x14ac:dyDescent="0.55000000000000004">
      <c r="I3118" s="1394">
        <f t="shared" si="299"/>
        <v>0</v>
      </c>
      <c r="J3118" s="1392">
        <f t="shared" si="294"/>
        <v>311.60000000000235</v>
      </c>
      <c r="K3118" s="1391">
        <f>(J3118*h01_MdeMgmt!$F$8)+1+$Q$126</f>
        <v>19.176666666666804</v>
      </c>
      <c r="L3118" s="1395">
        <f t="shared" si="295"/>
        <v>191.76666666666804</v>
      </c>
      <c r="M3118" s="1395">
        <f t="shared" si="296"/>
        <v>191</v>
      </c>
      <c r="N3118" s="1395">
        <f t="shared" si="297"/>
        <v>19.100000000000001</v>
      </c>
      <c r="O3118" t="str">
        <f t="shared" si="298"/>
        <v/>
      </c>
    </row>
    <row r="3119" spans="9:15" x14ac:dyDescent="0.55000000000000004">
      <c r="I3119" s="1394">
        <f t="shared" si="299"/>
        <v>0</v>
      </c>
      <c r="J3119" s="1392">
        <f t="shared" si="294"/>
        <v>311.70000000000238</v>
      </c>
      <c r="K3119" s="1391">
        <f>(J3119*h01_MdeMgmt!$F$8)+1+$Q$126</f>
        <v>19.18250000000014</v>
      </c>
      <c r="L3119" s="1395">
        <f t="shared" si="295"/>
        <v>191.82500000000141</v>
      </c>
      <c r="M3119" s="1395">
        <f t="shared" si="296"/>
        <v>191</v>
      </c>
      <c r="N3119" s="1395">
        <f t="shared" si="297"/>
        <v>19.100000000000001</v>
      </c>
      <c r="O3119" t="str">
        <f t="shared" si="298"/>
        <v/>
      </c>
    </row>
    <row r="3120" spans="9:15" x14ac:dyDescent="0.55000000000000004">
      <c r="I3120" s="1394">
        <f t="shared" si="299"/>
        <v>0</v>
      </c>
      <c r="J3120" s="1392">
        <f t="shared" si="294"/>
        <v>311.8000000000024</v>
      </c>
      <c r="K3120" s="1391">
        <f>(J3120*h01_MdeMgmt!$F$8)+1+$Q$126</f>
        <v>19.188333333333475</v>
      </c>
      <c r="L3120" s="1395">
        <f t="shared" si="295"/>
        <v>191.88333333333475</v>
      </c>
      <c r="M3120" s="1395">
        <f t="shared" si="296"/>
        <v>191</v>
      </c>
      <c r="N3120" s="1395">
        <f t="shared" si="297"/>
        <v>19.100000000000001</v>
      </c>
      <c r="O3120" t="str">
        <f t="shared" si="298"/>
        <v/>
      </c>
    </row>
    <row r="3121" spans="9:15" x14ac:dyDescent="0.55000000000000004">
      <c r="I3121" s="1394">
        <f t="shared" si="299"/>
        <v>0</v>
      </c>
      <c r="J3121" s="1392">
        <f t="shared" si="294"/>
        <v>311.90000000000242</v>
      </c>
      <c r="K3121" s="1391">
        <f>(J3121*h01_MdeMgmt!$F$8)+1+$Q$126</f>
        <v>19.19416666666681</v>
      </c>
      <c r="L3121" s="1395">
        <f t="shared" si="295"/>
        <v>191.94166666666808</v>
      </c>
      <c r="M3121" s="1395">
        <f t="shared" si="296"/>
        <v>191</v>
      </c>
      <c r="N3121" s="1395">
        <f t="shared" si="297"/>
        <v>19.100000000000001</v>
      </c>
      <c r="O3121" t="str">
        <f t="shared" si="298"/>
        <v/>
      </c>
    </row>
    <row r="3122" spans="9:15" x14ac:dyDescent="0.55000000000000004">
      <c r="I3122" s="1394">
        <f t="shared" si="299"/>
        <v>0</v>
      </c>
      <c r="J3122" s="1392">
        <f t="shared" si="294"/>
        <v>312.00000000000244</v>
      </c>
      <c r="K3122" s="1391">
        <f>(J3122*h01_MdeMgmt!$F$8)+1+$Q$126</f>
        <v>19.200000000000141</v>
      </c>
      <c r="L3122" s="1395">
        <f t="shared" si="295"/>
        <v>192.00000000000142</v>
      </c>
      <c r="M3122" s="1395">
        <f t="shared" si="296"/>
        <v>192</v>
      </c>
      <c r="N3122" s="1395">
        <f t="shared" si="297"/>
        <v>19.2</v>
      </c>
      <c r="O3122" t="str">
        <f t="shared" si="298"/>
        <v/>
      </c>
    </row>
    <row r="3123" spans="9:15" x14ac:dyDescent="0.55000000000000004">
      <c r="I3123" s="1394">
        <f t="shared" si="299"/>
        <v>0</v>
      </c>
      <c r="J3123" s="1392">
        <f t="shared" si="294"/>
        <v>312.10000000000247</v>
      </c>
      <c r="K3123" s="1391">
        <f>(J3123*h01_MdeMgmt!$F$8)+1+$Q$126</f>
        <v>19.205833333333477</v>
      </c>
      <c r="L3123" s="1395">
        <f t="shared" si="295"/>
        <v>192.05833333333476</v>
      </c>
      <c r="M3123" s="1395">
        <f t="shared" si="296"/>
        <v>192</v>
      </c>
      <c r="N3123" s="1395">
        <f t="shared" si="297"/>
        <v>19.2</v>
      </c>
      <c r="O3123" t="str">
        <f t="shared" si="298"/>
        <v/>
      </c>
    </row>
    <row r="3124" spans="9:15" x14ac:dyDescent="0.55000000000000004">
      <c r="I3124" s="1394">
        <f t="shared" si="299"/>
        <v>0</v>
      </c>
      <c r="J3124" s="1392">
        <f t="shared" si="294"/>
        <v>312.20000000000249</v>
      </c>
      <c r="K3124" s="1391">
        <f>(J3124*h01_MdeMgmt!$F$8)+1+$Q$126</f>
        <v>19.211666666666812</v>
      </c>
      <c r="L3124" s="1395">
        <f t="shared" si="295"/>
        <v>192.11666666666812</v>
      </c>
      <c r="M3124" s="1395">
        <f t="shared" si="296"/>
        <v>192</v>
      </c>
      <c r="N3124" s="1395">
        <f t="shared" si="297"/>
        <v>19.2</v>
      </c>
      <c r="O3124" t="str">
        <f t="shared" si="298"/>
        <v/>
      </c>
    </row>
    <row r="3125" spans="9:15" x14ac:dyDescent="0.55000000000000004">
      <c r="I3125" s="1394">
        <f t="shared" si="299"/>
        <v>0</v>
      </c>
      <c r="J3125" s="1392">
        <f t="shared" si="294"/>
        <v>312.30000000000251</v>
      </c>
      <c r="K3125" s="1391">
        <f>(J3125*h01_MdeMgmt!$F$8)+1+$Q$126</f>
        <v>19.217500000000147</v>
      </c>
      <c r="L3125" s="1395">
        <f t="shared" si="295"/>
        <v>192.17500000000146</v>
      </c>
      <c r="M3125" s="1395">
        <f t="shared" si="296"/>
        <v>192</v>
      </c>
      <c r="N3125" s="1395">
        <f t="shared" si="297"/>
        <v>19.2</v>
      </c>
      <c r="O3125" t="str">
        <f t="shared" si="298"/>
        <v/>
      </c>
    </row>
    <row r="3126" spans="9:15" x14ac:dyDescent="0.55000000000000004">
      <c r="I3126" s="1394">
        <f t="shared" si="299"/>
        <v>0</v>
      </c>
      <c r="J3126" s="1392">
        <f t="shared" ref="J3126:J3189" si="300">J3125+$J$3</f>
        <v>312.40000000000254</v>
      </c>
      <c r="K3126" s="1391">
        <f>(J3126*h01_MdeMgmt!$F$8)+1+$Q$126</f>
        <v>19.223333333333482</v>
      </c>
      <c r="L3126" s="1395">
        <f t="shared" si="295"/>
        <v>192.23333333333483</v>
      </c>
      <c r="M3126" s="1395">
        <f t="shared" si="296"/>
        <v>192</v>
      </c>
      <c r="N3126" s="1395">
        <f t="shared" si="297"/>
        <v>19.2</v>
      </c>
      <c r="O3126" t="str">
        <f t="shared" si="298"/>
        <v/>
      </c>
    </row>
    <row r="3127" spans="9:15" x14ac:dyDescent="0.55000000000000004">
      <c r="I3127" s="1394">
        <f t="shared" si="299"/>
        <v>0</v>
      </c>
      <c r="J3127" s="1392">
        <f t="shared" si="300"/>
        <v>312.50000000000256</v>
      </c>
      <c r="K3127" s="1391">
        <f>(J3127*h01_MdeMgmt!$F$8)+1+$Q$126</f>
        <v>19.229166666666817</v>
      </c>
      <c r="L3127" s="1395">
        <f t="shared" si="295"/>
        <v>192.29166666666816</v>
      </c>
      <c r="M3127" s="1395">
        <f t="shared" si="296"/>
        <v>192</v>
      </c>
      <c r="N3127" s="1395">
        <f t="shared" si="297"/>
        <v>19.2</v>
      </c>
      <c r="O3127" t="str">
        <f t="shared" si="298"/>
        <v/>
      </c>
    </row>
    <row r="3128" spans="9:15" x14ac:dyDescent="0.55000000000000004">
      <c r="I3128" s="1394">
        <f t="shared" si="299"/>
        <v>0</v>
      </c>
      <c r="J3128" s="1392">
        <f t="shared" si="300"/>
        <v>312.60000000000258</v>
      </c>
      <c r="K3128" s="1391">
        <f>(J3128*h01_MdeMgmt!$F$8)+1+$Q$126</f>
        <v>19.235000000000152</v>
      </c>
      <c r="L3128" s="1395">
        <f t="shared" si="295"/>
        <v>192.35000000000153</v>
      </c>
      <c r="M3128" s="1395">
        <f t="shared" si="296"/>
        <v>192</v>
      </c>
      <c r="N3128" s="1395">
        <f t="shared" si="297"/>
        <v>19.2</v>
      </c>
      <c r="O3128" t="str">
        <f t="shared" si="298"/>
        <v/>
      </c>
    </row>
    <row r="3129" spans="9:15" x14ac:dyDescent="0.55000000000000004">
      <c r="I3129" s="1394">
        <f t="shared" si="299"/>
        <v>0</v>
      </c>
      <c r="J3129" s="1392">
        <f t="shared" si="300"/>
        <v>312.7000000000026</v>
      </c>
      <c r="K3129" s="1391">
        <f>(J3129*h01_MdeMgmt!$F$8)+1+$Q$126</f>
        <v>19.240833333333484</v>
      </c>
      <c r="L3129" s="1395">
        <f t="shared" si="295"/>
        <v>192.40833333333484</v>
      </c>
      <c r="M3129" s="1395">
        <f t="shared" si="296"/>
        <v>192</v>
      </c>
      <c r="N3129" s="1395">
        <f t="shared" si="297"/>
        <v>19.2</v>
      </c>
      <c r="O3129" t="str">
        <f t="shared" si="298"/>
        <v/>
      </c>
    </row>
    <row r="3130" spans="9:15" x14ac:dyDescent="0.55000000000000004">
      <c r="I3130" s="1394">
        <f t="shared" si="299"/>
        <v>0</v>
      </c>
      <c r="J3130" s="1392">
        <f t="shared" si="300"/>
        <v>312.80000000000263</v>
      </c>
      <c r="K3130" s="1391">
        <f>(J3130*h01_MdeMgmt!$F$8)+1+$Q$126</f>
        <v>19.246666666666819</v>
      </c>
      <c r="L3130" s="1395">
        <f t="shared" si="295"/>
        <v>192.46666666666817</v>
      </c>
      <c r="M3130" s="1395">
        <f t="shared" si="296"/>
        <v>192</v>
      </c>
      <c r="N3130" s="1395">
        <f t="shared" si="297"/>
        <v>19.2</v>
      </c>
      <c r="O3130" t="str">
        <f t="shared" si="298"/>
        <v/>
      </c>
    </row>
    <row r="3131" spans="9:15" x14ac:dyDescent="0.55000000000000004">
      <c r="I3131" s="1394">
        <f t="shared" si="299"/>
        <v>0</v>
      </c>
      <c r="J3131" s="1392">
        <f t="shared" si="300"/>
        <v>312.90000000000265</v>
      </c>
      <c r="K3131" s="1391">
        <f>(J3131*h01_MdeMgmt!$F$8)+1+$Q$126</f>
        <v>19.252500000000154</v>
      </c>
      <c r="L3131" s="1395">
        <f t="shared" si="295"/>
        <v>192.52500000000154</v>
      </c>
      <c r="M3131" s="1395">
        <f t="shared" si="296"/>
        <v>192</v>
      </c>
      <c r="N3131" s="1395">
        <f t="shared" si="297"/>
        <v>19.2</v>
      </c>
      <c r="O3131" t="str">
        <f t="shared" si="298"/>
        <v/>
      </c>
    </row>
    <row r="3132" spans="9:15" x14ac:dyDescent="0.55000000000000004">
      <c r="I3132" s="1394">
        <f t="shared" si="299"/>
        <v>0</v>
      </c>
      <c r="J3132" s="1392">
        <f t="shared" si="300"/>
        <v>313.00000000000267</v>
      </c>
      <c r="K3132" s="1391">
        <f>(J3132*h01_MdeMgmt!$F$8)+1+$Q$126</f>
        <v>19.258333333333489</v>
      </c>
      <c r="L3132" s="1395">
        <f t="shared" si="295"/>
        <v>192.58333333333491</v>
      </c>
      <c r="M3132" s="1395">
        <f t="shared" si="296"/>
        <v>192</v>
      </c>
      <c r="N3132" s="1395">
        <f t="shared" si="297"/>
        <v>19.2</v>
      </c>
      <c r="O3132" t="str">
        <f t="shared" si="298"/>
        <v/>
      </c>
    </row>
    <row r="3133" spans="9:15" x14ac:dyDescent="0.55000000000000004">
      <c r="I3133" s="1394">
        <f t="shared" si="299"/>
        <v>0</v>
      </c>
      <c r="J3133" s="1392">
        <f t="shared" si="300"/>
        <v>313.10000000000269</v>
      </c>
      <c r="K3133" s="1391">
        <f>(J3133*h01_MdeMgmt!$F$8)+1+$Q$126</f>
        <v>19.264166666666824</v>
      </c>
      <c r="L3133" s="1395">
        <f t="shared" si="295"/>
        <v>192.64166666666824</v>
      </c>
      <c r="M3133" s="1395">
        <f t="shared" si="296"/>
        <v>192</v>
      </c>
      <c r="N3133" s="1395">
        <f t="shared" si="297"/>
        <v>19.2</v>
      </c>
      <c r="O3133" t="str">
        <f t="shared" si="298"/>
        <v/>
      </c>
    </row>
    <row r="3134" spans="9:15" x14ac:dyDescent="0.55000000000000004">
      <c r="I3134" s="1394">
        <f t="shared" si="299"/>
        <v>0</v>
      </c>
      <c r="J3134" s="1392">
        <f t="shared" si="300"/>
        <v>313.20000000000272</v>
      </c>
      <c r="K3134" s="1391">
        <f>(J3134*h01_MdeMgmt!$F$8)+1+$Q$126</f>
        <v>19.270000000000159</v>
      </c>
      <c r="L3134" s="1395">
        <f t="shared" si="295"/>
        <v>192.70000000000158</v>
      </c>
      <c r="M3134" s="1395">
        <f t="shared" si="296"/>
        <v>192</v>
      </c>
      <c r="N3134" s="1395">
        <f t="shared" si="297"/>
        <v>19.2</v>
      </c>
      <c r="O3134" t="str">
        <f t="shared" si="298"/>
        <v/>
      </c>
    </row>
    <row r="3135" spans="9:15" x14ac:dyDescent="0.55000000000000004">
      <c r="I3135" s="1394">
        <f t="shared" si="299"/>
        <v>0</v>
      </c>
      <c r="J3135" s="1392">
        <f t="shared" si="300"/>
        <v>313.30000000000274</v>
      </c>
      <c r="K3135" s="1391">
        <f>(J3135*h01_MdeMgmt!$F$8)+1+$Q$126</f>
        <v>19.275833333333495</v>
      </c>
      <c r="L3135" s="1395">
        <f t="shared" si="295"/>
        <v>192.75833333333495</v>
      </c>
      <c r="M3135" s="1395">
        <f t="shared" si="296"/>
        <v>192</v>
      </c>
      <c r="N3135" s="1395">
        <f t="shared" si="297"/>
        <v>19.2</v>
      </c>
      <c r="O3135" t="str">
        <f t="shared" si="298"/>
        <v/>
      </c>
    </row>
    <row r="3136" spans="9:15" x14ac:dyDescent="0.55000000000000004">
      <c r="I3136" s="1394">
        <f t="shared" si="299"/>
        <v>0</v>
      </c>
      <c r="J3136" s="1392">
        <f t="shared" si="300"/>
        <v>313.40000000000276</v>
      </c>
      <c r="K3136" s="1391">
        <f>(J3136*h01_MdeMgmt!$F$8)+1+$Q$126</f>
        <v>19.28166666666683</v>
      </c>
      <c r="L3136" s="1395">
        <f t="shared" si="295"/>
        <v>192.81666666666831</v>
      </c>
      <c r="M3136" s="1395">
        <f t="shared" si="296"/>
        <v>192</v>
      </c>
      <c r="N3136" s="1395">
        <f t="shared" si="297"/>
        <v>19.2</v>
      </c>
      <c r="O3136" t="str">
        <f t="shared" si="298"/>
        <v/>
      </c>
    </row>
    <row r="3137" spans="9:15" x14ac:dyDescent="0.55000000000000004">
      <c r="I3137" s="1394">
        <f t="shared" si="299"/>
        <v>0</v>
      </c>
      <c r="J3137" s="1392">
        <f t="shared" si="300"/>
        <v>313.50000000000279</v>
      </c>
      <c r="K3137" s="1391">
        <f>(J3137*h01_MdeMgmt!$F$8)+1+$Q$126</f>
        <v>19.287500000000161</v>
      </c>
      <c r="L3137" s="1395">
        <f t="shared" si="295"/>
        <v>192.87500000000162</v>
      </c>
      <c r="M3137" s="1395">
        <f t="shared" si="296"/>
        <v>192</v>
      </c>
      <c r="N3137" s="1395">
        <f t="shared" si="297"/>
        <v>19.2</v>
      </c>
      <c r="O3137" t="str">
        <f t="shared" si="298"/>
        <v/>
      </c>
    </row>
    <row r="3138" spans="9:15" x14ac:dyDescent="0.55000000000000004">
      <c r="I3138" s="1394">
        <f t="shared" si="299"/>
        <v>0</v>
      </c>
      <c r="J3138" s="1392">
        <f t="shared" si="300"/>
        <v>313.60000000000281</v>
      </c>
      <c r="K3138" s="1391">
        <f>(J3138*h01_MdeMgmt!$F$8)+1+$Q$126</f>
        <v>19.293333333333496</v>
      </c>
      <c r="L3138" s="1395">
        <f t="shared" si="295"/>
        <v>192.93333333333496</v>
      </c>
      <c r="M3138" s="1395">
        <f t="shared" si="296"/>
        <v>192</v>
      </c>
      <c r="N3138" s="1395">
        <f t="shared" si="297"/>
        <v>19.2</v>
      </c>
      <c r="O3138" t="str">
        <f t="shared" si="298"/>
        <v/>
      </c>
    </row>
    <row r="3139" spans="9:15" x14ac:dyDescent="0.55000000000000004">
      <c r="I3139" s="1394">
        <f t="shared" si="299"/>
        <v>0</v>
      </c>
      <c r="J3139" s="1392">
        <f t="shared" si="300"/>
        <v>313.70000000000283</v>
      </c>
      <c r="K3139" s="1391">
        <f>(J3139*h01_MdeMgmt!$F$8)+1+$Q$126</f>
        <v>19.299166666666832</v>
      </c>
      <c r="L3139" s="1395">
        <f t="shared" ref="L3139:L3202" si="301">K3139*10</f>
        <v>192.99166666666832</v>
      </c>
      <c r="M3139" s="1395">
        <f t="shared" ref="M3139:M3202" si="302">INT(L3139)</f>
        <v>192</v>
      </c>
      <c r="N3139" s="1395">
        <f t="shared" ref="N3139:N3202" si="303">M3139/10</f>
        <v>19.2</v>
      </c>
      <c r="O3139" t="str">
        <f t="shared" ref="O3139:O3202" si="304">IF(INT(N3139)=N3139,N3139,"")</f>
        <v/>
      </c>
    </row>
    <row r="3140" spans="9:15" x14ac:dyDescent="0.55000000000000004">
      <c r="I3140" s="1394">
        <f t="shared" ref="I3140:I3203" si="305">INT(H3140)</f>
        <v>0</v>
      </c>
      <c r="J3140" s="1392">
        <f t="shared" si="300"/>
        <v>313.80000000000285</v>
      </c>
      <c r="K3140" s="1391">
        <f>(J3140*h01_MdeMgmt!$F$8)+1+$Q$126</f>
        <v>19.305000000000167</v>
      </c>
      <c r="L3140" s="1395">
        <f t="shared" si="301"/>
        <v>193.05000000000166</v>
      </c>
      <c r="M3140" s="1395">
        <f t="shared" si="302"/>
        <v>193</v>
      </c>
      <c r="N3140" s="1395">
        <f t="shared" si="303"/>
        <v>19.3</v>
      </c>
      <c r="O3140" t="str">
        <f t="shared" si="304"/>
        <v/>
      </c>
    </row>
    <row r="3141" spans="9:15" x14ac:dyDescent="0.55000000000000004">
      <c r="I3141" s="1394">
        <f t="shared" si="305"/>
        <v>0</v>
      </c>
      <c r="J3141" s="1392">
        <f t="shared" si="300"/>
        <v>313.90000000000288</v>
      </c>
      <c r="K3141" s="1391">
        <f>(J3141*h01_MdeMgmt!$F$8)+1+$Q$126</f>
        <v>19.310833333333502</v>
      </c>
      <c r="L3141" s="1395">
        <f t="shared" si="301"/>
        <v>193.10833333333503</v>
      </c>
      <c r="M3141" s="1395">
        <f t="shared" si="302"/>
        <v>193</v>
      </c>
      <c r="N3141" s="1395">
        <f t="shared" si="303"/>
        <v>19.3</v>
      </c>
      <c r="O3141" t="str">
        <f t="shared" si="304"/>
        <v/>
      </c>
    </row>
    <row r="3142" spans="9:15" x14ac:dyDescent="0.55000000000000004">
      <c r="I3142" s="1394">
        <f t="shared" si="305"/>
        <v>0</v>
      </c>
      <c r="J3142" s="1392">
        <f t="shared" si="300"/>
        <v>314.0000000000029</v>
      </c>
      <c r="K3142" s="1391">
        <f>(J3142*h01_MdeMgmt!$F$8)+1+$Q$126</f>
        <v>19.316666666666837</v>
      </c>
      <c r="L3142" s="1395">
        <f t="shared" si="301"/>
        <v>193.16666666666836</v>
      </c>
      <c r="M3142" s="1395">
        <f t="shared" si="302"/>
        <v>193</v>
      </c>
      <c r="N3142" s="1395">
        <f t="shared" si="303"/>
        <v>19.3</v>
      </c>
      <c r="O3142" t="str">
        <f t="shared" si="304"/>
        <v/>
      </c>
    </row>
    <row r="3143" spans="9:15" x14ac:dyDescent="0.55000000000000004">
      <c r="I3143" s="1394">
        <f t="shared" si="305"/>
        <v>0</v>
      </c>
      <c r="J3143" s="1392">
        <f t="shared" si="300"/>
        <v>314.10000000000292</v>
      </c>
      <c r="K3143" s="1391">
        <f>(J3143*h01_MdeMgmt!$F$8)+1+$Q$126</f>
        <v>19.322500000000172</v>
      </c>
      <c r="L3143" s="1395">
        <f t="shared" si="301"/>
        <v>193.22500000000173</v>
      </c>
      <c r="M3143" s="1395">
        <f t="shared" si="302"/>
        <v>193</v>
      </c>
      <c r="N3143" s="1395">
        <f t="shared" si="303"/>
        <v>19.3</v>
      </c>
      <c r="O3143" t="str">
        <f t="shared" si="304"/>
        <v/>
      </c>
    </row>
    <row r="3144" spans="9:15" x14ac:dyDescent="0.55000000000000004">
      <c r="I3144" s="1394">
        <f t="shared" si="305"/>
        <v>0</v>
      </c>
      <c r="J3144" s="1392">
        <f t="shared" si="300"/>
        <v>314.20000000000294</v>
      </c>
      <c r="K3144" s="1391">
        <f>(J3144*h01_MdeMgmt!$F$8)+1+$Q$126</f>
        <v>19.328333333333504</v>
      </c>
      <c r="L3144" s="1395">
        <f t="shared" si="301"/>
        <v>193.28333333333504</v>
      </c>
      <c r="M3144" s="1395">
        <f t="shared" si="302"/>
        <v>193</v>
      </c>
      <c r="N3144" s="1395">
        <f t="shared" si="303"/>
        <v>19.3</v>
      </c>
      <c r="O3144" t="str">
        <f t="shared" si="304"/>
        <v/>
      </c>
    </row>
    <row r="3145" spans="9:15" x14ac:dyDescent="0.55000000000000004">
      <c r="I3145" s="1394">
        <f t="shared" si="305"/>
        <v>0</v>
      </c>
      <c r="J3145" s="1392">
        <f t="shared" si="300"/>
        <v>314.30000000000297</v>
      </c>
      <c r="K3145" s="1391">
        <f>(J3145*h01_MdeMgmt!$F$8)+1+$Q$126</f>
        <v>19.334166666666839</v>
      </c>
      <c r="L3145" s="1395">
        <f t="shared" si="301"/>
        <v>193.3416666666684</v>
      </c>
      <c r="M3145" s="1395">
        <f t="shared" si="302"/>
        <v>193</v>
      </c>
      <c r="N3145" s="1395">
        <f t="shared" si="303"/>
        <v>19.3</v>
      </c>
      <c r="O3145" t="str">
        <f t="shared" si="304"/>
        <v/>
      </c>
    </row>
    <row r="3146" spans="9:15" x14ac:dyDescent="0.55000000000000004">
      <c r="I3146" s="1394">
        <f t="shared" si="305"/>
        <v>0</v>
      </c>
      <c r="J3146" s="1392">
        <f t="shared" si="300"/>
        <v>314.40000000000299</v>
      </c>
      <c r="K3146" s="1391">
        <f>(J3146*h01_MdeMgmt!$F$8)+1+$Q$126</f>
        <v>19.340000000000174</v>
      </c>
      <c r="L3146" s="1395">
        <f t="shared" si="301"/>
        <v>193.40000000000174</v>
      </c>
      <c r="M3146" s="1395">
        <f t="shared" si="302"/>
        <v>193</v>
      </c>
      <c r="N3146" s="1395">
        <f t="shared" si="303"/>
        <v>19.3</v>
      </c>
      <c r="O3146" t="str">
        <f t="shared" si="304"/>
        <v/>
      </c>
    </row>
    <row r="3147" spans="9:15" x14ac:dyDescent="0.55000000000000004">
      <c r="I3147" s="1394">
        <f t="shared" si="305"/>
        <v>0</v>
      </c>
      <c r="J3147" s="1392">
        <f t="shared" si="300"/>
        <v>314.50000000000301</v>
      </c>
      <c r="K3147" s="1391">
        <f>(J3147*h01_MdeMgmt!$F$8)+1+$Q$126</f>
        <v>19.345833333333509</v>
      </c>
      <c r="L3147" s="1395">
        <f t="shared" si="301"/>
        <v>193.45833333333508</v>
      </c>
      <c r="M3147" s="1395">
        <f t="shared" si="302"/>
        <v>193</v>
      </c>
      <c r="N3147" s="1395">
        <f t="shared" si="303"/>
        <v>19.3</v>
      </c>
      <c r="O3147" t="str">
        <f t="shared" si="304"/>
        <v/>
      </c>
    </row>
    <row r="3148" spans="9:15" x14ac:dyDescent="0.55000000000000004">
      <c r="I3148" s="1394">
        <f t="shared" si="305"/>
        <v>0</v>
      </c>
      <c r="J3148" s="1392">
        <f t="shared" si="300"/>
        <v>314.60000000000304</v>
      </c>
      <c r="K3148" s="1391">
        <f>(J3148*h01_MdeMgmt!$F$8)+1+$Q$126</f>
        <v>19.351666666666844</v>
      </c>
      <c r="L3148" s="1395">
        <f t="shared" si="301"/>
        <v>193.51666666666844</v>
      </c>
      <c r="M3148" s="1395">
        <f t="shared" si="302"/>
        <v>193</v>
      </c>
      <c r="N3148" s="1395">
        <f t="shared" si="303"/>
        <v>19.3</v>
      </c>
      <c r="O3148" t="str">
        <f t="shared" si="304"/>
        <v/>
      </c>
    </row>
    <row r="3149" spans="9:15" x14ac:dyDescent="0.55000000000000004">
      <c r="I3149" s="1394">
        <f t="shared" si="305"/>
        <v>0</v>
      </c>
      <c r="J3149" s="1392">
        <f t="shared" si="300"/>
        <v>314.70000000000306</v>
      </c>
      <c r="K3149" s="1391">
        <f>(J3149*h01_MdeMgmt!$F$8)+1+$Q$126</f>
        <v>19.357500000000179</v>
      </c>
      <c r="L3149" s="1395">
        <f t="shared" si="301"/>
        <v>193.57500000000181</v>
      </c>
      <c r="M3149" s="1395">
        <f t="shared" si="302"/>
        <v>193</v>
      </c>
      <c r="N3149" s="1395">
        <f t="shared" si="303"/>
        <v>19.3</v>
      </c>
      <c r="O3149" t="str">
        <f t="shared" si="304"/>
        <v/>
      </c>
    </row>
    <row r="3150" spans="9:15" x14ac:dyDescent="0.55000000000000004">
      <c r="I3150" s="1394">
        <f t="shared" si="305"/>
        <v>0</v>
      </c>
      <c r="J3150" s="1392">
        <f t="shared" si="300"/>
        <v>314.80000000000308</v>
      </c>
      <c r="K3150" s="1391">
        <f>(J3150*h01_MdeMgmt!$F$8)+1+$Q$126</f>
        <v>19.363333333333514</v>
      </c>
      <c r="L3150" s="1395">
        <f t="shared" si="301"/>
        <v>193.63333333333514</v>
      </c>
      <c r="M3150" s="1395">
        <f t="shared" si="302"/>
        <v>193</v>
      </c>
      <c r="N3150" s="1395">
        <f t="shared" si="303"/>
        <v>19.3</v>
      </c>
      <c r="O3150" t="str">
        <f t="shared" si="304"/>
        <v/>
      </c>
    </row>
    <row r="3151" spans="9:15" x14ac:dyDescent="0.55000000000000004">
      <c r="I3151" s="1394">
        <f t="shared" si="305"/>
        <v>0</v>
      </c>
      <c r="J3151" s="1392">
        <f t="shared" si="300"/>
        <v>314.9000000000031</v>
      </c>
      <c r="K3151" s="1391">
        <f>(J3151*h01_MdeMgmt!$F$8)+1+$Q$126</f>
        <v>19.36916666666685</v>
      </c>
      <c r="L3151" s="1395">
        <f t="shared" si="301"/>
        <v>193.69166666666848</v>
      </c>
      <c r="M3151" s="1395">
        <f t="shared" si="302"/>
        <v>193</v>
      </c>
      <c r="N3151" s="1395">
        <f t="shared" si="303"/>
        <v>19.3</v>
      </c>
      <c r="O3151" t="str">
        <f t="shared" si="304"/>
        <v/>
      </c>
    </row>
    <row r="3152" spans="9:15" x14ac:dyDescent="0.55000000000000004">
      <c r="I3152" s="1394">
        <f t="shared" si="305"/>
        <v>0</v>
      </c>
      <c r="J3152" s="1392">
        <f t="shared" si="300"/>
        <v>315.00000000000313</v>
      </c>
      <c r="K3152" s="1391">
        <f>(J3152*h01_MdeMgmt!$F$8)+1+$Q$126</f>
        <v>19.375000000000181</v>
      </c>
      <c r="L3152" s="1395">
        <f t="shared" si="301"/>
        <v>193.75000000000182</v>
      </c>
      <c r="M3152" s="1395">
        <f t="shared" si="302"/>
        <v>193</v>
      </c>
      <c r="N3152" s="1395">
        <f t="shared" si="303"/>
        <v>19.3</v>
      </c>
      <c r="O3152" t="str">
        <f t="shared" si="304"/>
        <v/>
      </c>
    </row>
    <row r="3153" spans="9:15" x14ac:dyDescent="0.55000000000000004">
      <c r="I3153" s="1394">
        <f t="shared" si="305"/>
        <v>0</v>
      </c>
      <c r="J3153" s="1392">
        <f t="shared" si="300"/>
        <v>315.10000000000315</v>
      </c>
      <c r="K3153" s="1391">
        <f>(J3153*h01_MdeMgmt!$F$8)+1+$Q$126</f>
        <v>19.380833333333516</v>
      </c>
      <c r="L3153" s="1395">
        <f t="shared" si="301"/>
        <v>193.80833333333516</v>
      </c>
      <c r="M3153" s="1395">
        <f t="shared" si="302"/>
        <v>193</v>
      </c>
      <c r="N3153" s="1395">
        <f t="shared" si="303"/>
        <v>19.3</v>
      </c>
      <c r="O3153" t="str">
        <f t="shared" si="304"/>
        <v/>
      </c>
    </row>
    <row r="3154" spans="9:15" x14ac:dyDescent="0.55000000000000004">
      <c r="I3154" s="1394">
        <f t="shared" si="305"/>
        <v>0</v>
      </c>
      <c r="J3154" s="1392">
        <f t="shared" si="300"/>
        <v>315.20000000000317</v>
      </c>
      <c r="K3154" s="1391">
        <f>(J3154*h01_MdeMgmt!$F$8)+1+$Q$126</f>
        <v>19.386666666666851</v>
      </c>
      <c r="L3154" s="1395">
        <f t="shared" si="301"/>
        <v>193.86666666666852</v>
      </c>
      <c r="M3154" s="1395">
        <f t="shared" si="302"/>
        <v>193</v>
      </c>
      <c r="N3154" s="1395">
        <f t="shared" si="303"/>
        <v>19.3</v>
      </c>
      <c r="O3154" t="str">
        <f t="shared" si="304"/>
        <v/>
      </c>
    </row>
    <row r="3155" spans="9:15" x14ac:dyDescent="0.55000000000000004">
      <c r="I3155" s="1394">
        <f t="shared" si="305"/>
        <v>0</v>
      </c>
      <c r="J3155" s="1392">
        <f t="shared" si="300"/>
        <v>315.30000000000319</v>
      </c>
      <c r="K3155" s="1391">
        <f>(J3155*h01_MdeMgmt!$F$8)+1+$Q$126</f>
        <v>19.392500000000187</v>
      </c>
      <c r="L3155" s="1395">
        <f t="shared" si="301"/>
        <v>193.92500000000186</v>
      </c>
      <c r="M3155" s="1395">
        <f t="shared" si="302"/>
        <v>193</v>
      </c>
      <c r="N3155" s="1395">
        <f t="shared" si="303"/>
        <v>19.3</v>
      </c>
      <c r="O3155" t="str">
        <f t="shared" si="304"/>
        <v/>
      </c>
    </row>
    <row r="3156" spans="9:15" x14ac:dyDescent="0.55000000000000004">
      <c r="I3156" s="1394">
        <f t="shared" si="305"/>
        <v>0</v>
      </c>
      <c r="J3156" s="1392">
        <f t="shared" si="300"/>
        <v>315.40000000000322</v>
      </c>
      <c r="K3156" s="1391">
        <f>(J3156*h01_MdeMgmt!$F$8)+1+$Q$126</f>
        <v>19.398333333333522</v>
      </c>
      <c r="L3156" s="1395">
        <f t="shared" si="301"/>
        <v>193.98333333333522</v>
      </c>
      <c r="M3156" s="1395">
        <f t="shared" si="302"/>
        <v>193</v>
      </c>
      <c r="N3156" s="1395">
        <f t="shared" si="303"/>
        <v>19.3</v>
      </c>
      <c r="O3156" t="str">
        <f t="shared" si="304"/>
        <v/>
      </c>
    </row>
    <row r="3157" spans="9:15" x14ac:dyDescent="0.55000000000000004">
      <c r="I3157" s="1394">
        <f t="shared" si="305"/>
        <v>0</v>
      </c>
      <c r="J3157" s="1392">
        <f t="shared" si="300"/>
        <v>315.50000000000324</v>
      </c>
      <c r="K3157" s="1391">
        <f>(J3157*h01_MdeMgmt!$F$8)+1+$Q$126</f>
        <v>19.404166666666857</v>
      </c>
      <c r="L3157" s="1395">
        <f t="shared" si="301"/>
        <v>194.04166666666856</v>
      </c>
      <c r="M3157" s="1395">
        <f t="shared" si="302"/>
        <v>194</v>
      </c>
      <c r="N3157" s="1395">
        <f t="shared" si="303"/>
        <v>19.399999999999999</v>
      </c>
      <c r="O3157" t="str">
        <f t="shared" si="304"/>
        <v/>
      </c>
    </row>
    <row r="3158" spans="9:15" x14ac:dyDescent="0.55000000000000004">
      <c r="I3158" s="1394">
        <f t="shared" si="305"/>
        <v>0</v>
      </c>
      <c r="J3158" s="1392">
        <f t="shared" si="300"/>
        <v>315.60000000000326</v>
      </c>
      <c r="K3158" s="1391">
        <f>(J3158*h01_MdeMgmt!$F$8)+1+$Q$126</f>
        <v>19.410000000000192</v>
      </c>
      <c r="L3158" s="1395">
        <f t="shared" si="301"/>
        <v>194.10000000000193</v>
      </c>
      <c r="M3158" s="1395">
        <f t="shared" si="302"/>
        <v>194</v>
      </c>
      <c r="N3158" s="1395">
        <f t="shared" si="303"/>
        <v>19.399999999999999</v>
      </c>
      <c r="O3158" t="str">
        <f t="shared" si="304"/>
        <v/>
      </c>
    </row>
    <row r="3159" spans="9:15" x14ac:dyDescent="0.55000000000000004">
      <c r="I3159" s="1394">
        <f t="shared" si="305"/>
        <v>0</v>
      </c>
      <c r="J3159" s="1392">
        <f t="shared" si="300"/>
        <v>315.70000000000329</v>
      </c>
      <c r="K3159" s="1391">
        <f>(J3159*h01_MdeMgmt!$F$8)+1+$Q$126</f>
        <v>19.415833333333524</v>
      </c>
      <c r="L3159" s="1395">
        <f t="shared" si="301"/>
        <v>194.15833333333524</v>
      </c>
      <c r="M3159" s="1395">
        <f t="shared" si="302"/>
        <v>194</v>
      </c>
      <c r="N3159" s="1395">
        <f t="shared" si="303"/>
        <v>19.399999999999999</v>
      </c>
      <c r="O3159" t="str">
        <f t="shared" si="304"/>
        <v/>
      </c>
    </row>
    <row r="3160" spans="9:15" x14ac:dyDescent="0.55000000000000004">
      <c r="I3160" s="1394">
        <f t="shared" si="305"/>
        <v>0</v>
      </c>
      <c r="J3160" s="1392">
        <f t="shared" si="300"/>
        <v>315.80000000000331</v>
      </c>
      <c r="K3160" s="1391">
        <f>(J3160*h01_MdeMgmt!$F$8)+1+$Q$126</f>
        <v>19.421666666666859</v>
      </c>
      <c r="L3160" s="1395">
        <f t="shared" si="301"/>
        <v>194.21666666666857</v>
      </c>
      <c r="M3160" s="1395">
        <f t="shared" si="302"/>
        <v>194</v>
      </c>
      <c r="N3160" s="1395">
        <f t="shared" si="303"/>
        <v>19.399999999999999</v>
      </c>
      <c r="O3160" t="str">
        <f t="shared" si="304"/>
        <v/>
      </c>
    </row>
    <row r="3161" spans="9:15" x14ac:dyDescent="0.55000000000000004">
      <c r="I3161" s="1394">
        <f t="shared" si="305"/>
        <v>0</v>
      </c>
      <c r="J3161" s="1392">
        <f t="shared" si="300"/>
        <v>315.90000000000333</v>
      </c>
      <c r="K3161" s="1391">
        <f>(J3161*h01_MdeMgmt!$F$8)+1+$Q$126</f>
        <v>19.427500000000194</v>
      </c>
      <c r="L3161" s="1395">
        <f t="shared" si="301"/>
        <v>194.27500000000194</v>
      </c>
      <c r="M3161" s="1395">
        <f t="shared" si="302"/>
        <v>194</v>
      </c>
      <c r="N3161" s="1395">
        <f t="shared" si="303"/>
        <v>19.399999999999999</v>
      </c>
      <c r="O3161" t="str">
        <f t="shared" si="304"/>
        <v/>
      </c>
    </row>
    <row r="3162" spans="9:15" x14ac:dyDescent="0.55000000000000004">
      <c r="I3162" s="1394">
        <f t="shared" si="305"/>
        <v>0</v>
      </c>
      <c r="J3162" s="1392">
        <f t="shared" si="300"/>
        <v>316.00000000000335</v>
      </c>
      <c r="K3162" s="1391">
        <f>(J3162*h01_MdeMgmt!$F$8)+1+$Q$126</f>
        <v>19.433333333333529</v>
      </c>
      <c r="L3162" s="1395">
        <f t="shared" si="301"/>
        <v>194.3333333333353</v>
      </c>
      <c r="M3162" s="1395">
        <f t="shared" si="302"/>
        <v>194</v>
      </c>
      <c r="N3162" s="1395">
        <f t="shared" si="303"/>
        <v>19.399999999999999</v>
      </c>
      <c r="O3162" t="str">
        <f t="shared" si="304"/>
        <v/>
      </c>
    </row>
    <row r="3163" spans="9:15" x14ac:dyDescent="0.55000000000000004">
      <c r="I3163" s="1394">
        <f t="shared" si="305"/>
        <v>0</v>
      </c>
      <c r="J3163" s="1392">
        <f t="shared" si="300"/>
        <v>316.10000000000338</v>
      </c>
      <c r="K3163" s="1391">
        <f>(J3163*h01_MdeMgmt!$F$8)+1+$Q$126</f>
        <v>19.439166666666864</v>
      </c>
      <c r="L3163" s="1395">
        <f t="shared" si="301"/>
        <v>194.39166666666864</v>
      </c>
      <c r="M3163" s="1395">
        <f t="shared" si="302"/>
        <v>194</v>
      </c>
      <c r="N3163" s="1395">
        <f t="shared" si="303"/>
        <v>19.399999999999999</v>
      </c>
      <c r="O3163" t="str">
        <f t="shared" si="304"/>
        <v/>
      </c>
    </row>
    <row r="3164" spans="9:15" x14ac:dyDescent="0.55000000000000004">
      <c r="I3164" s="1394">
        <f t="shared" si="305"/>
        <v>0</v>
      </c>
      <c r="J3164" s="1392">
        <f t="shared" si="300"/>
        <v>316.2000000000034</v>
      </c>
      <c r="K3164" s="1391">
        <f>(J3164*h01_MdeMgmt!$F$8)+1+$Q$126</f>
        <v>19.445000000000199</v>
      </c>
      <c r="L3164" s="1395">
        <f t="shared" si="301"/>
        <v>194.45000000000198</v>
      </c>
      <c r="M3164" s="1395">
        <f t="shared" si="302"/>
        <v>194</v>
      </c>
      <c r="N3164" s="1395">
        <f t="shared" si="303"/>
        <v>19.399999999999999</v>
      </c>
      <c r="O3164" t="str">
        <f t="shared" si="304"/>
        <v/>
      </c>
    </row>
    <row r="3165" spans="9:15" x14ac:dyDescent="0.55000000000000004">
      <c r="I3165" s="1394">
        <f t="shared" si="305"/>
        <v>0</v>
      </c>
      <c r="J3165" s="1392">
        <f t="shared" si="300"/>
        <v>316.30000000000342</v>
      </c>
      <c r="K3165" s="1391">
        <f>(J3165*h01_MdeMgmt!$F$8)+1+$Q$126</f>
        <v>19.450833333333534</v>
      </c>
      <c r="L3165" s="1395">
        <f t="shared" si="301"/>
        <v>194.50833333333534</v>
      </c>
      <c r="M3165" s="1395">
        <f t="shared" si="302"/>
        <v>194</v>
      </c>
      <c r="N3165" s="1395">
        <f t="shared" si="303"/>
        <v>19.399999999999999</v>
      </c>
      <c r="O3165" t="str">
        <f t="shared" si="304"/>
        <v/>
      </c>
    </row>
    <row r="3166" spans="9:15" x14ac:dyDescent="0.55000000000000004">
      <c r="I3166" s="1394">
        <f t="shared" si="305"/>
        <v>0</v>
      </c>
      <c r="J3166" s="1392">
        <f t="shared" si="300"/>
        <v>316.40000000000344</v>
      </c>
      <c r="K3166" s="1391">
        <f>(J3166*h01_MdeMgmt!$F$8)+1+$Q$126</f>
        <v>19.45666666666687</v>
      </c>
      <c r="L3166" s="1395">
        <f t="shared" si="301"/>
        <v>194.56666666666871</v>
      </c>
      <c r="M3166" s="1395">
        <f t="shared" si="302"/>
        <v>194</v>
      </c>
      <c r="N3166" s="1395">
        <f t="shared" si="303"/>
        <v>19.399999999999999</v>
      </c>
      <c r="O3166" t="str">
        <f t="shared" si="304"/>
        <v/>
      </c>
    </row>
    <row r="3167" spans="9:15" x14ac:dyDescent="0.55000000000000004">
      <c r="I3167" s="1394">
        <f t="shared" si="305"/>
        <v>0</v>
      </c>
      <c r="J3167" s="1392">
        <f t="shared" si="300"/>
        <v>316.50000000000347</v>
      </c>
      <c r="K3167" s="1391">
        <f>(J3167*h01_MdeMgmt!$F$8)+1+$Q$126</f>
        <v>19.462500000000201</v>
      </c>
      <c r="L3167" s="1395">
        <f t="shared" si="301"/>
        <v>194.62500000000202</v>
      </c>
      <c r="M3167" s="1395">
        <f t="shared" si="302"/>
        <v>194</v>
      </c>
      <c r="N3167" s="1395">
        <f t="shared" si="303"/>
        <v>19.399999999999999</v>
      </c>
      <c r="O3167" t="str">
        <f t="shared" si="304"/>
        <v/>
      </c>
    </row>
    <row r="3168" spans="9:15" x14ac:dyDescent="0.55000000000000004">
      <c r="I3168" s="1394">
        <f t="shared" si="305"/>
        <v>0</v>
      </c>
      <c r="J3168" s="1392">
        <f t="shared" si="300"/>
        <v>316.60000000000349</v>
      </c>
      <c r="K3168" s="1391">
        <f>(J3168*h01_MdeMgmt!$F$8)+1+$Q$126</f>
        <v>19.468333333333536</v>
      </c>
      <c r="L3168" s="1395">
        <f t="shared" si="301"/>
        <v>194.68333333333536</v>
      </c>
      <c r="M3168" s="1395">
        <f t="shared" si="302"/>
        <v>194</v>
      </c>
      <c r="N3168" s="1395">
        <f t="shared" si="303"/>
        <v>19.399999999999999</v>
      </c>
      <c r="O3168" t="str">
        <f t="shared" si="304"/>
        <v/>
      </c>
    </row>
    <row r="3169" spans="9:15" x14ac:dyDescent="0.55000000000000004">
      <c r="I3169" s="1394">
        <f t="shared" si="305"/>
        <v>0</v>
      </c>
      <c r="J3169" s="1392">
        <f t="shared" si="300"/>
        <v>316.70000000000351</v>
      </c>
      <c r="K3169" s="1391">
        <f>(J3169*h01_MdeMgmt!$F$8)+1+$Q$126</f>
        <v>19.474166666666871</v>
      </c>
      <c r="L3169" s="1395">
        <f t="shared" si="301"/>
        <v>194.74166666666872</v>
      </c>
      <c r="M3169" s="1395">
        <f t="shared" si="302"/>
        <v>194</v>
      </c>
      <c r="N3169" s="1395">
        <f t="shared" si="303"/>
        <v>19.399999999999999</v>
      </c>
      <c r="O3169" t="str">
        <f t="shared" si="304"/>
        <v/>
      </c>
    </row>
    <row r="3170" spans="9:15" x14ac:dyDescent="0.55000000000000004">
      <c r="I3170" s="1394">
        <f t="shared" si="305"/>
        <v>0</v>
      </c>
      <c r="J3170" s="1392">
        <f t="shared" si="300"/>
        <v>316.80000000000354</v>
      </c>
      <c r="K3170" s="1391">
        <f>(J3170*h01_MdeMgmt!$F$8)+1+$Q$126</f>
        <v>19.480000000000206</v>
      </c>
      <c r="L3170" s="1395">
        <f t="shared" si="301"/>
        <v>194.80000000000206</v>
      </c>
      <c r="M3170" s="1395">
        <f t="shared" si="302"/>
        <v>194</v>
      </c>
      <c r="N3170" s="1395">
        <f t="shared" si="303"/>
        <v>19.399999999999999</v>
      </c>
      <c r="O3170" t="str">
        <f t="shared" si="304"/>
        <v/>
      </c>
    </row>
    <row r="3171" spans="9:15" x14ac:dyDescent="0.55000000000000004">
      <c r="I3171" s="1394">
        <f t="shared" si="305"/>
        <v>0</v>
      </c>
      <c r="J3171" s="1392">
        <f t="shared" si="300"/>
        <v>316.90000000000356</v>
      </c>
      <c r="K3171" s="1391">
        <f>(J3171*h01_MdeMgmt!$F$8)+1+$Q$126</f>
        <v>19.485833333333542</v>
      </c>
      <c r="L3171" s="1395">
        <f t="shared" si="301"/>
        <v>194.85833333333542</v>
      </c>
      <c r="M3171" s="1395">
        <f t="shared" si="302"/>
        <v>194</v>
      </c>
      <c r="N3171" s="1395">
        <f t="shared" si="303"/>
        <v>19.399999999999999</v>
      </c>
      <c r="O3171" t="str">
        <f t="shared" si="304"/>
        <v/>
      </c>
    </row>
    <row r="3172" spans="9:15" x14ac:dyDescent="0.55000000000000004">
      <c r="I3172" s="1394">
        <f t="shared" si="305"/>
        <v>0</v>
      </c>
      <c r="J3172" s="1392">
        <f t="shared" si="300"/>
        <v>317.00000000000358</v>
      </c>
      <c r="K3172" s="1391">
        <f>(J3172*h01_MdeMgmt!$F$8)+1+$Q$126</f>
        <v>19.491666666666877</v>
      </c>
      <c r="L3172" s="1395">
        <f t="shared" si="301"/>
        <v>194.91666666666876</v>
      </c>
      <c r="M3172" s="1395">
        <f t="shared" si="302"/>
        <v>194</v>
      </c>
      <c r="N3172" s="1395">
        <f t="shared" si="303"/>
        <v>19.399999999999999</v>
      </c>
      <c r="O3172" t="str">
        <f t="shared" si="304"/>
        <v/>
      </c>
    </row>
    <row r="3173" spans="9:15" x14ac:dyDescent="0.55000000000000004">
      <c r="I3173" s="1394">
        <f t="shared" si="305"/>
        <v>0</v>
      </c>
      <c r="J3173" s="1392">
        <f t="shared" si="300"/>
        <v>317.1000000000036</v>
      </c>
      <c r="K3173" s="1391">
        <f>(J3173*h01_MdeMgmt!$F$8)+1+$Q$126</f>
        <v>19.497500000000212</v>
      </c>
      <c r="L3173" s="1395">
        <f t="shared" si="301"/>
        <v>194.97500000000213</v>
      </c>
      <c r="M3173" s="1395">
        <f t="shared" si="302"/>
        <v>194</v>
      </c>
      <c r="N3173" s="1395">
        <f t="shared" si="303"/>
        <v>19.399999999999999</v>
      </c>
      <c r="O3173" t="str">
        <f t="shared" si="304"/>
        <v/>
      </c>
    </row>
    <row r="3174" spans="9:15" x14ac:dyDescent="0.55000000000000004">
      <c r="I3174" s="1394">
        <f t="shared" si="305"/>
        <v>0</v>
      </c>
      <c r="J3174" s="1392">
        <f t="shared" si="300"/>
        <v>317.20000000000363</v>
      </c>
      <c r="K3174" s="1391">
        <f>(J3174*h01_MdeMgmt!$F$8)+1+$Q$126</f>
        <v>19.503333333333543</v>
      </c>
      <c r="L3174" s="1395">
        <f t="shared" si="301"/>
        <v>195.03333333333543</v>
      </c>
      <c r="M3174" s="1395">
        <f t="shared" si="302"/>
        <v>195</v>
      </c>
      <c r="N3174" s="1395">
        <f t="shared" si="303"/>
        <v>19.5</v>
      </c>
      <c r="O3174" t="str">
        <f t="shared" si="304"/>
        <v/>
      </c>
    </row>
    <row r="3175" spans="9:15" x14ac:dyDescent="0.55000000000000004">
      <c r="I3175" s="1394">
        <f t="shared" si="305"/>
        <v>0</v>
      </c>
      <c r="J3175" s="1392">
        <f t="shared" si="300"/>
        <v>317.30000000000365</v>
      </c>
      <c r="K3175" s="1391">
        <f>(J3175*h01_MdeMgmt!$F$8)+1+$Q$126</f>
        <v>19.509166666666879</v>
      </c>
      <c r="L3175" s="1395">
        <f t="shared" si="301"/>
        <v>195.0916666666688</v>
      </c>
      <c r="M3175" s="1395">
        <f t="shared" si="302"/>
        <v>195</v>
      </c>
      <c r="N3175" s="1395">
        <f t="shared" si="303"/>
        <v>19.5</v>
      </c>
      <c r="O3175" t="str">
        <f t="shared" si="304"/>
        <v/>
      </c>
    </row>
    <row r="3176" spans="9:15" x14ac:dyDescent="0.55000000000000004">
      <c r="I3176" s="1394">
        <f t="shared" si="305"/>
        <v>0</v>
      </c>
      <c r="J3176" s="1392">
        <f t="shared" si="300"/>
        <v>317.40000000000367</v>
      </c>
      <c r="K3176" s="1391">
        <f>(J3176*h01_MdeMgmt!$F$8)+1+$Q$126</f>
        <v>19.515000000000214</v>
      </c>
      <c r="L3176" s="1395">
        <f t="shared" si="301"/>
        <v>195.15000000000214</v>
      </c>
      <c r="M3176" s="1395">
        <f t="shared" si="302"/>
        <v>195</v>
      </c>
      <c r="N3176" s="1395">
        <f t="shared" si="303"/>
        <v>19.5</v>
      </c>
      <c r="O3176" t="str">
        <f t="shared" si="304"/>
        <v/>
      </c>
    </row>
    <row r="3177" spans="9:15" x14ac:dyDescent="0.55000000000000004">
      <c r="I3177" s="1394">
        <f t="shared" si="305"/>
        <v>0</v>
      </c>
      <c r="J3177" s="1392">
        <f t="shared" si="300"/>
        <v>317.50000000000369</v>
      </c>
      <c r="K3177" s="1391">
        <f>(J3177*h01_MdeMgmt!$F$8)+1+$Q$126</f>
        <v>19.520833333333549</v>
      </c>
      <c r="L3177" s="1395">
        <f t="shared" si="301"/>
        <v>195.20833333333547</v>
      </c>
      <c r="M3177" s="1395">
        <f t="shared" si="302"/>
        <v>195</v>
      </c>
      <c r="N3177" s="1395">
        <f t="shared" si="303"/>
        <v>19.5</v>
      </c>
      <c r="O3177" t="str">
        <f t="shared" si="304"/>
        <v/>
      </c>
    </row>
    <row r="3178" spans="9:15" x14ac:dyDescent="0.55000000000000004">
      <c r="I3178" s="1394">
        <f t="shared" si="305"/>
        <v>0</v>
      </c>
      <c r="J3178" s="1392">
        <f t="shared" si="300"/>
        <v>317.60000000000372</v>
      </c>
      <c r="K3178" s="1391">
        <f>(J3178*h01_MdeMgmt!$F$8)+1+$Q$126</f>
        <v>19.526666666666884</v>
      </c>
      <c r="L3178" s="1395">
        <f t="shared" si="301"/>
        <v>195.26666666666884</v>
      </c>
      <c r="M3178" s="1395">
        <f t="shared" si="302"/>
        <v>195</v>
      </c>
      <c r="N3178" s="1395">
        <f t="shared" si="303"/>
        <v>19.5</v>
      </c>
      <c r="O3178" t="str">
        <f t="shared" si="304"/>
        <v/>
      </c>
    </row>
    <row r="3179" spans="9:15" x14ac:dyDescent="0.55000000000000004">
      <c r="I3179" s="1394">
        <f t="shared" si="305"/>
        <v>0</v>
      </c>
      <c r="J3179" s="1392">
        <f t="shared" si="300"/>
        <v>317.70000000000374</v>
      </c>
      <c r="K3179" s="1391">
        <f>(J3179*h01_MdeMgmt!$F$8)+1+$Q$126</f>
        <v>19.532500000000219</v>
      </c>
      <c r="L3179" s="1395">
        <f t="shared" si="301"/>
        <v>195.32500000000221</v>
      </c>
      <c r="M3179" s="1395">
        <f t="shared" si="302"/>
        <v>195</v>
      </c>
      <c r="N3179" s="1395">
        <f t="shared" si="303"/>
        <v>19.5</v>
      </c>
      <c r="O3179" t="str">
        <f t="shared" si="304"/>
        <v/>
      </c>
    </row>
    <row r="3180" spans="9:15" x14ac:dyDescent="0.55000000000000004">
      <c r="I3180" s="1394">
        <f t="shared" si="305"/>
        <v>0</v>
      </c>
      <c r="J3180" s="1392">
        <f t="shared" si="300"/>
        <v>317.80000000000376</v>
      </c>
      <c r="K3180" s="1391">
        <f>(J3180*h01_MdeMgmt!$F$8)+1+$Q$126</f>
        <v>19.538333333333554</v>
      </c>
      <c r="L3180" s="1395">
        <f t="shared" si="301"/>
        <v>195.38333333333554</v>
      </c>
      <c r="M3180" s="1395">
        <f t="shared" si="302"/>
        <v>195</v>
      </c>
      <c r="N3180" s="1395">
        <f t="shared" si="303"/>
        <v>19.5</v>
      </c>
      <c r="O3180" t="str">
        <f t="shared" si="304"/>
        <v/>
      </c>
    </row>
    <row r="3181" spans="9:15" x14ac:dyDescent="0.55000000000000004">
      <c r="I3181" s="1394">
        <f t="shared" si="305"/>
        <v>0</v>
      </c>
      <c r="J3181" s="1392">
        <f t="shared" si="300"/>
        <v>317.90000000000379</v>
      </c>
      <c r="K3181" s="1391">
        <f>(J3181*h01_MdeMgmt!$F$8)+1+$Q$126</f>
        <v>19.544166666666889</v>
      </c>
      <c r="L3181" s="1395">
        <f t="shared" si="301"/>
        <v>195.44166666666888</v>
      </c>
      <c r="M3181" s="1395">
        <f t="shared" si="302"/>
        <v>195</v>
      </c>
      <c r="N3181" s="1395">
        <f t="shared" si="303"/>
        <v>19.5</v>
      </c>
      <c r="O3181" t="str">
        <f t="shared" si="304"/>
        <v/>
      </c>
    </row>
    <row r="3182" spans="9:15" x14ac:dyDescent="0.55000000000000004">
      <c r="I3182" s="1394">
        <f t="shared" si="305"/>
        <v>0</v>
      </c>
      <c r="J3182" s="1392">
        <f t="shared" si="300"/>
        <v>318.00000000000381</v>
      </c>
      <c r="K3182" s="1391">
        <f>(J3182*h01_MdeMgmt!$F$8)+1+$Q$126</f>
        <v>19.550000000000221</v>
      </c>
      <c r="L3182" s="1395">
        <f t="shared" si="301"/>
        <v>195.50000000000222</v>
      </c>
      <c r="M3182" s="1395">
        <f t="shared" si="302"/>
        <v>195</v>
      </c>
      <c r="N3182" s="1395">
        <f t="shared" si="303"/>
        <v>19.5</v>
      </c>
      <c r="O3182" t="str">
        <f t="shared" si="304"/>
        <v/>
      </c>
    </row>
    <row r="3183" spans="9:15" x14ac:dyDescent="0.55000000000000004">
      <c r="I3183" s="1394">
        <f t="shared" si="305"/>
        <v>0</v>
      </c>
      <c r="J3183" s="1392">
        <f t="shared" si="300"/>
        <v>318.10000000000383</v>
      </c>
      <c r="K3183" s="1391">
        <f>(J3183*h01_MdeMgmt!$F$8)+1+$Q$126</f>
        <v>19.555833333333556</v>
      </c>
      <c r="L3183" s="1395">
        <f t="shared" si="301"/>
        <v>195.55833333333555</v>
      </c>
      <c r="M3183" s="1395">
        <f t="shared" si="302"/>
        <v>195</v>
      </c>
      <c r="N3183" s="1395">
        <f t="shared" si="303"/>
        <v>19.5</v>
      </c>
      <c r="O3183" t="str">
        <f t="shared" si="304"/>
        <v/>
      </c>
    </row>
    <row r="3184" spans="9:15" x14ac:dyDescent="0.55000000000000004">
      <c r="I3184" s="1394">
        <f t="shared" si="305"/>
        <v>0</v>
      </c>
      <c r="J3184" s="1392">
        <f t="shared" si="300"/>
        <v>318.20000000000385</v>
      </c>
      <c r="K3184" s="1391">
        <f>(J3184*h01_MdeMgmt!$F$8)+1+$Q$126</f>
        <v>19.561666666666891</v>
      </c>
      <c r="L3184" s="1395">
        <f t="shared" si="301"/>
        <v>195.61666666666892</v>
      </c>
      <c r="M3184" s="1395">
        <f t="shared" si="302"/>
        <v>195</v>
      </c>
      <c r="N3184" s="1395">
        <f t="shared" si="303"/>
        <v>19.5</v>
      </c>
      <c r="O3184" t="str">
        <f t="shared" si="304"/>
        <v/>
      </c>
    </row>
    <row r="3185" spans="9:15" x14ac:dyDescent="0.55000000000000004">
      <c r="I3185" s="1394">
        <f t="shared" si="305"/>
        <v>0</v>
      </c>
      <c r="J3185" s="1392">
        <f t="shared" si="300"/>
        <v>318.30000000000388</v>
      </c>
      <c r="K3185" s="1391">
        <f>(J3185*h01_MdeMgmt!$F$8)+1+$Q$126</f>
        <v>19.567500000000226</v>
      </c>
      <c r="L3185" s="1395">
        <f t="shared" si="301"/>
        <v>195.67500000000226</v>
      </c>
      <c r="M3185" s="1395">
        <f t="shared" si="302"/>
        <v>195</v>
      </c>
      <c r="N3185" s="1395">
        <f t="shared" si="303"/>
        <v>19.5</v>
      </c>
      <c r="O3185" t="str">
        <f t="shared" si="304"/>
        <v/>
      </c>
    </row>
    <row r="3186" spans="9:15" x14ac:dyDescent="0.55000000000000004">
      <c r="I3186" s="1394">
        <f t="shared" si="305"/>
        <v>0</v>
      </c>
      <c r="J3186" s="1392">
        <f t="shared" si="300"/>
        <v>318.4000000000039</v>
      </c>
      <c r="K3186" s="1391">
        <f>(J3186*h01_MdeMgmt!$F$8)+1+$Q$126</f>
        <v>19.573333333333562</v>
      </c>
      <c r="L3186" s="1395">
        <f t="shared" si="301"/>
        <v>195.73333333333562</v>
      </c>
      <c r="M3186" s="1395">
        <f t="shared" si="302"/>
        <v>195</v>
      </c>
      <c r="N3186" s="1395">
        <f t="shared" si="303"/>
        <v>19.5</v>
      </c>
      <c r="O3186" t="str">
        <f t="shared" si="304"/>
        <v/>
      </c>
    </row>
    <row r="3187" spans="9:15" x14ac:dyDescent="0.55000000000000004">
      <c r="I3187" s="1394">
        <f t="shared" si="305"/>
        <v>0</v>
      </c>
      <c r="J3187" s="1392">
        <f t="shared" si="300"/>
        <v>318.50000000000392</v>
      </c>
      <c r="K3187" s="1391">
        <f>(J3187*h01_MdeMgmt!$F$8)+1+$Q$126</f>
        <v>19.579166666666897</v>
      </c>
      <c r="L3187" s="1395">
        <f t="shared" si="301"/>
        <v>195.79166666666896</v>
      </c>
      <c r="M3187" s="1395">
        <f t="shared" si="302"/>
        <v>195</v>
      </c>
      <c r="N3187" s="1395">
        <f t="shared" si="303"/>
        <v>19.5</v>
      </c>
      <c r="O3187" t="str">
        <f t="shared" si="304"/>
        <v/>
      </c>
    </row>
    <row r="3188" spans="9:15" x14ac:dyDescent="0.55000000000000004">
      <c r="I3188" s="1394">
        <f t="shared" si="305"/>
        <v>0</v>
      </c>
      <c r="J3188" s="1392">
        <f t="shared" si="300"/>
        <v>318.60000000000394</v>
      </c>
      <c r="K3188" s="1391">
        <f>(J3188*h01_MdeMgmt!$F$8)+1+$Q$126</f>
        <v>19.585000000000232</v>
      </c>
      <c r="L3188" s="1395">
        <f t="shared" si="301"/>
        <v>195.85000000000232</v>
      </c>
      <c r="M3188" s="1395">
        <f t="shared" si="302"/>
        <v>195</v>
      </c>
      <c r="N3188" s="1395">
        <f t="shared" si="303"/>
        <v>19.5</v>
      </c>
      <c r="O3188" t="str">
        <f t="shared" si="304"/>
        <v/>
      </c>
    </row>
    <row r="3189" spans="9:15" x14ac:dyDescent="0.55000000000000004">
      <c r="I3189" s="1394">
        <f t="shared" si="305"/>
        <v>0</v>
      </c>
      <c r="J3189" s="1392">
        <f t="shared" si="300"/>
        <v>318.70000000000397</v>
      </c>
      <c r="K3189" s="1391">
        <f>(J3189*h01_MdeMgmt!$F$8)+1+$Q$126</f>
        <v>19.590833333333563</v>
      </c>
      <c r="L3189" s="1395">
        <f t="shared" si="301"/>
        <v>195.90833333333563</v>
      </c>
      <c r="M3189" s="1395">
        <f t="shared" si="302"/>
        <v>195</v>
      </c>
      <c r="N3189" s="1395">
        <f t="shared" si="303"/>
        <v>19.5</v>
      </c>
      <c r="O3189" t="str">
        <f t="shared" si="304"/>
        <v/>
      </c>
    </row>
    <row r="3190" spans="9:15" x14ac:dyDescent="0.55000000000000004">
      <c r="I3190" s="1394">
        <f t="shared" si="305"/>
        <v>0</v>
      </c>
      <c r="J3190" s="1392">
        <f t="shared" ref="J3190:J3253" si="306">J3189+$J$3</f>
        <v>318.80000000000399</v>
      </c>
      <c r="K3190" s="1391">
        <f>(J3190*h01_MdeMgmt!$F$8)+1+$Q$126</f>
        <v>19.596666666666898</v>
      </c>
      <c r="L3190" s="1395">
        <f t="shared" si="301"/>
        <v>195.96666666666897</v>
      </c>
      <c r="M3190" s="1395">
        <f t="shared" si="302"/>
        <v>195</v>
      </c>
      <c r="N3190" s="1395">
        <f t="shared" si="303"/>
        <v>19.5</v>
      </c>
      <c r="O3190" t="str">
        <f t="shared" si="304"/>
        <v/>
      </c>
    </row>
    <row r="3191" spans="9:15" x14ac:dyDescent="0.55000000000000004">
      <c r="I3191" s="1394">
        <f t="shared" si="305"/>
        <v>0</v>
      </c>
      <c r="J3191" s="1392">
        <f t="shared" si="306"/>
        <v>318.90000000000401</v>
      </c>
      <c r="K3191" s="1391">
        <f>(J3191*h01_MdeMgmt!$F$8)+1+$Q$126</f>
        <v>19.602500000000234</v>
      </c>
      <c r="L3191" s="1395">
        <f t="shared" si="301"/>
        <v>196.02500000000234</v>
      </c>
      <c r="M3191" s="1395">
        <f t="shared" si="302"/>
        <v>196</v>
      </c>
      <c r="N3191" s="1395">
        <f t="shared" si="303"/>
        <v>19.600000000000001</v>
      </c>
      <c r="O3191" t="str">
        <f t="shared" si="304"/>
        <v/>
      </c>
    </row>
    <row r="3192" spans="9:15" x14ac:dyDescent="0.55000000000000004">
      <c r="I3192" s="1394">
        <f t="shared" si="305"/>
        <v>0</v>
      </c>
      <c r="J3192" s="1392">
        <f t="shared" si="306"/>
        <v>319.00000000000404</v>
      </c>
      <c r="K3192" s="1391">
        <f>(J3192*h01_MdeMgmt!$F$8)+1+$Q$126</f>
        <v>19.608333333333569</v>
      </c>
      <c r="L3192" s="1395">
        <f t="shared" si="301"/>
        <v>196.0833333333357</v>
      </c>
      <c r="M3192" s="1395">
        <f t="shared" si="302"/>
        <v>196</v>
      </c>
      <c r="N3192" s="1395">
        <f t="shared" si="303"/>
        <v>19.600000000000001</v>
      </c>
      <c r="O3192" t="str">
        <f t="shared" si="304"/>
        <v/>
      </c>
    </row>
    <row r="3193" spans="9:15" x14ac:dyDescent="0.55000000000000004">
      <c r="I3193" s="1394">
        <f t="shared" si="305"/>
        <v>0</v>
      </c>
      <c r="J3193" s="1392">
        <f t="shared" si="306"/>
        <v>319.10000000000406</v>
      </c>
      <c r="K3193" s="1391">
        <f>(J3193*h01_MdeMgmt!$F$8)+1+$Q$126</f>
        <v>19.614166666666904</v>
      </c>
      <c r="L3193" s="1395">
        <f t="shared" si="301"/>
        <v>196.14166666666904</v>
      </c>
      <c r="M3193" s="1395">
        <f t="shared" si="302"/>
        <v>196</v>
      </c>
      <c r="N3193" s="1395">
        <f t="shared" si="303"/>
        <v>19.600000000000001</v>
      </c>
      <c r="O3193" t="str">
        <f t="shared" si="304"/>
        <v/>
      </c>
    </row>
    <row r="3194" spans="9:15" x14ac:dyDescent="0.55000000000000004">
      <c r="I3194" s="1394">
        <f t="shared" si="305"/>
        <v>0</v>
      </c>
      <c r="J3194" s="1392">
        <f t="shared" si="306"/>
        <v>319.20000000000408</v>
      </c>
      <c r="K3194" s="1391">
        <f>(J3194*h01_MdeMgmt!$F$8)+1+$Q$126</f>
        <v>19.620000000000239</v>
      </c>
      <c r="L3194" s="1395">
        <f t="shared" si="301"/>
        <v>196.20000000000238</v>
      </c>
      <c r="M3194" s="1395">
        <f t="shared" si="302"/>
        <v>196</v>
      </c>
      <c r="N3194" s="1395">
        <f t="shared" si="303"/>
        <v>19.600000000000001</v>
      </c>
      <c r="O3194" t="str">
        <f t="shared" si="304"/>
        <v/>
      </c>
    </row>
    <row r="3195" spans="9:15" x14ac:dyDescent="0.55000000000000004">
      <c r="I3195" s="1394">
        <f t="shared" si="305"/>
        <v>0</v>
      </c>
      <c r="J3195" s="1392">
        <f t="shared" si="306"/>
        <v>319.3000000000041</v>
      </c>
      <c r="K3195" s="1391">
        <f>(J3195*h01_MdeMgmt!$F$8)+1+$Q$126</f>
        <v>19.625833333333574</v>
      </c>
      <c r="L3195" s="1395">
        <f t="shared" si="301"/>
        <v>196.25833333333574</v>
      </c>
      <c r="M3195" s="1395">
        <f t="shared" si="302"/>
        <v>196</v>
      </c>
      <c r="N3195" s="1395">
        <f t="shared" si="303"/>
        <v>19.600000000000001</v>
      </c>
      <c r="O3195" t="str">
        <f t="shared" si="304"/>
        <v/>
      </c>
    </row>
    <row r="3196" spans="9:15" x14ac:dyDescent="0.55000000000000004">
      <c r="I3196" s="1394">
        <f t="shared" si="305"/>
        <v>0</v>
      </c>
      <c r="J3196" s="1392">
        <f t="shared" si="306"/>
        <v>319.40000000000413</v>
      </c>
      <c r="K3196" s="1391">
        <f>(J3196*h01_MdeMgmt!$F$8)+1+$Q$126</f>
        <v>19.631666666666909</v>
      </c>
      <c r="L3196" s="1395">
        <f t="shared" si="301"/>
        <v>196.31666666666911</v>
      </c>
      <c r="M3196" s="1395">
        <f t="shared" si="302"/>
        <v>196</v>
      </c>
      <c r="N3196" s="1395">
        <f t="shared" si="303"/>
        <v>19.600000000000001</v>
      </c>
      <c r="O3196" t="str">
        <f t="shared" si="304"/>
        <v/>
      </c>
    </row>
    <row r="3197" spans="9:15" x14ac:dyDescent="0.55000000000000004">
      <c r="I3197" s="1394">
        <f t="shared" si="305"/>
        <v>0</v>
      </c>
      <c r="J3197" s="1392">
        <f t="shared" si="306"/>
        <v>319.50000000000415</v>
      </c>
      <c r="K3197" s="1391">
        <f>(J3197*h01_MdeMgmt!$F$8)+1+$Q$126</f>
        <v>19.637500000000241</v>
      </c>
      <c r="L3197" s="1395">
        <f t="shared" si="301"/>
        <v>196.37500000000242</v>
      </c>
      <c r="M3197" s="1395">
        <f t="shared" si="302"/>
        <v>196</v>
      </c>
      <c r="N3197" s="1395">
        <f t="shared" si="303"/>
        <v>19.600000000000001</v>
      </c>
      <c r="O3197" t="str">
        <f t="shared" si="304"/>
        <v/>
      </c>
    </row>
    <row r="3198" spans="9:15" x14ac:dyDescent="0.55000000000000004">
      <c r="I3198" s="1394">
        <f t="shared" si="305"/>
        <v>0</v>
      </c>
      <c r="J3198" s="1392">
        <f t="shared" si="306"/>
        <v>319.60000000000417</v>
      </c>
      <c r="K3198" s="1391">
        <f>(J3198*h01_MdeMgmt!$F$8)+1+$Q$126</f>
        <v>19.643333333333576</v>
      </c>
      <c r="L3198" s="1395">
        <f t="shared" si="301"/>
        <v>196.43333333333575</v>
      </c>
      <c r="M3198" s="1395">
        <f t="shared" si="302"/>
        <v>196</v>
      </c>
      <c r="N3198" s="1395">
        <f t="shared" si="303"/>
        <v>19.600000000000001</v>
      </c>
      <c r="O3198" t="str">
        <f t="shared" si="304"/>
        <v/>
      </c>
    </row>
    <row r="3199" spans="9:15" x14ac:dyDescent="0.55000000000000004">
      <c r="I3199" s="1394">
        <f t="shared" si="305"/>
        <v>0</v>
      </c>
      <c r="J3199" s="1392">
        <f t="shared" si="306"/>
        <v>319.7000000000042</v>
      </c>
      <c r="K3199" s="1391">
        <f>(J3199*h01_MdeMgmt!$F$8)+1+$Q$126</f>
        <v>19.649166666666911</v>
      </c>
      <c r="L3199" s="1395">
        <f t="shared" si="301"/>
        <v>196.49166666666912</v>
      </c>
      <c r="M3199" s="1395">
        <f t="shared" si="302"/>
        <v>196</v>
      </c>
      <c r="N3199" s="1395">
        <f t="shared" si="303"/>
        <v>19.600000000000001</v>
      </c>
      <c r="O3199" t="str">
        <f t="shared" si="304"/>
        <v/>
      </c>
    </row>
    <row r="3200" spans="9:15" x14ac:dyDescent="0.55000000000000004">
      <c r="I3200" s="1394">
        <f t="shared" si="305"/>
        <v>0</v>
      </c>
      <c r="J3200" s="1392">
        <f t="shared" si="306"/>
        <v>319.80000000000422</v>
      </c>
      <c r="K3200" s="1391">
        <f>(J3200*h01_MdeMgmt!$F$8)+1+$Q$126</f>
        <v>19.655000000000246</v>
      </c>
      <c r="L3200" s="1395">
        <f t="shared" si="301"/>
        <v>196.55000000000246</v>
      </c>
      <c r="M3200" s="1395">
        <f t="shared" si="302"/>
        <v>196</v>
      </c>
      <c r="N3200" s="1395">
        <f t="shared" si="303"/>
        <v>19.600000000000001</v>
      </c>
      <c r="O3200" t="str">
        <f t="shared" si="304"/>
        <v/>
      </c>
    </row>
    <row r="3201" spans="9:15" x14ac:dyDescent="0.55000000000000004">
      <c r="I3201" s="1394">
        <f t="shared" si="305"/>
        <v>0</v>
      </c>
      <c r="J3201" s="1392">
        <f t="shared" si="306"/>
        <v>319.90000000000424</v>
      </c>
      <c r="K3201" s="1391">
        <f>(J3201*h01_MdeMgmt!$F$8)+1+$Q$126</f>
        <v>19.660833333333581</v>
      </c>
      <c r="L3201" s="1395">
        <f t="shared" si="301"/>
        <v>196.60833333333582</v>
      </c>
      <c r="M3201" s="1395">
        <f t="shared" si="302"/>
        <v>196</v>
      </c>
      <c r="N3201" s="1395">
        <f t="shared" si="303"/>
        <v>19.600000000000001</v>
      </c>
      <c r="O3201" t="str">
        <f t="shared" si="304"/>
        <v/>
      </c>
    </row>
    <row r="3202" spans="9:15" x14ac:dyDescent="0.55000000000000004">
      <c r="I3202" s="1394">
        <f t="shared" si="305"/>
        <v>0</v>
      </c>
      <c r="J3202" s="1392">
        <f t="shared" si="306"/>
        <v>320.00000000000426</v>
      </c>
      <c r="K3202" s="1391">
        <f>(J3202*h01_MdeMgmt!$F$8)+1+$Q$126</f>
        <v>19.666666666666917</v>
      </c>
      <c r="L3202" s="1395">
        <f t="shared" si="301"/>
        <v>196.66666666666916</v>
      </c>
      <c r="M3202" s="1395">
        <f t="shared" si="302"/>
        <v>196</v>
      </c>
      <c r="N3202" s="1395">
        <f t="shared" si="303"/>
        <v>19.600000000000001</v>
      </c>
      <c r="O3202" t="str">
        <f t="shared" si="304"/>
        <v/>
      </c>
    </row>
    <row r="3203" spans="9:15" x14ac:dyDescent="0.55000000000000004">
      <c r="I3203" s="1394">
        <f t="shared" si="305"/>
        <v>0</v>
      </c>
      <c r="J3203" s="1392">
        <f t="shared" si="306"/>
        <v>320.10000000000429</v>
      </c>
      <c r="K3203" s="1391">
        <f>(J3203*h01_MdeMgmt!$F$8)+1+$Q$126</f>
        <v>19.672500000000252</v>
      </c>
      <c r="L3203" s="1395">
        <f t="shared" ref="L3203:L3266" si="307">K3203*10</f>
        <v>196.72500000000252</v>
      </c>
      <c r="M3203" s="1395">
        <f t="shared" ref="M3203:M3266" si="308">INT(L3203)</f>
        <v>196</v>
      </c>
      <c r="N3203" s="1395">
        <f t="shared" ref="N3203:N3266" si="309">M3203/10</f>
        <v>19.600000000000001</v>
      </c>
      <c r="O3203" t="str">
        <f t="shared" ref="O3203:O3266" si="310">IF(INT(N3203)=N3203,N3203,"")</f>
        <v/>
      </c>
    </row>
    <row r="3204" spans="9:15" x14ac:dyDescent="0.55000000000000004">
      <c r="I3204" s="1394">
        <f t="shared" ref="I3204:I3267" si="311">INT(H3204)</f>
        <v>0</v>
      </c>
      <c r="J3204" s="1392">
        <f t="shared" si="306"/>
        <v>320.20000000000431</v>
      </c>
      <c r="K3204" s="1391">
        <f>(J3204*h01_MdeMgmt!$F$8)+1+$Q$126</f>
        <v>19.678333333333583</v>
      </c>
      <c r="L3204" s="1395">
        <f t="shared" si="307"/>
        <v>196.78333333333583</v>
      </c>
      <c r="M3204" s="1395">
        <f t="shared" si="308"/>
        <v>196</v>
      </c>
      <c r="N3204" s="1395">
        <f t="shared" si="309"/>
        <v>19.600000000000001</v>
      </c>
      <c r="O3204" t="str">
        <f t="shared" si="310"/>
        <v/>
      </c>
    </row>
    <row r="3205" spans="9:15" x14ac:dyDescent="0.55000000000000004">
      <c r="I3205" s="1394">
        <f t="shared" si="311"/>
        <v>0</v>
      </c>
      <c r="J3205" s="1392">
        <f t="shared" si="306"/>
        <v>320.30000000000433</v>
      </c>
      <c r="K3205" s="1391">
        <f>(J3205*h01_MdeMgmt!$F$8)+1+$Q$126</f>
        <v>19.684166666666918</v>
      </c>
      <c r="L3205" s="1395">
        <f t="shared" si="307"/>
        <v>196.8416666666692</v>
      </c>
      <c r="M3205" s="1395">
        <f t="shared" si="308"/>
        <v>196</v>
      </c>
      <c r="N3205" s="1395">
        <f t="shared" si="309"/>
        <v>19.600000000000001</v>
      </c>
      <c r="O3205" t="str">
        <f t="shared" si="310"/>
        <v/>
      </c>
    </row>
    <row r="3206" spans="9:15" x14ac:dyDescent="0.55000000000000004">
      <c r="I3206" s="1394">
        <f t="shared" si="311"/>
        <v>0</v>
      </c>
      <c r="J3206" s="1392">
        <f t="shared" si="306"/>
        <v>320.40000000000435</v>
      </c>
      <c r="K3206" s="1391">
        <f>(J3206*h01_MdeMgmt!$F$8)+1+$Q$126</f>
        <v>19.690000000000254</v>
      </c>
      <c r="L3206" s="1395">
        <f t="shared" si="307"/>
        <v>196.90000000000254</v>
      </c>
      <c r="M3206" s="1395">
        <f t="shared" si="308"/>
        <v>196</v>
      </c>
      <c r="N3206" s="1395">
        <f t="shared" si="309"/>
        <v>19.600000000000001</v>
      </c>
      <c r="O3206" t="str">
        <f t="shared" si="310"/>
        <v/>
      </c>
    </row>
    <row r="3207" spans="9:15" x14ac:dyDescent="0.55000000000000004">
      <c r="I3207" s="1394">
        <f t="shared" si="311"/>
        <v>0</v>
      </c>
      <c r="J3207" s="1392">
        <f t="shared" si="306"/>
        <v>320.50000000000438</v>
      </c>
      <c r="K3207" s="1391">
        <f>(J3207*h01_MdeMgmt!$F$8)+1+$Q$126</f>
        <v>19.695833333333589</v>
      </c>
      <c r="L3207" s="1395">
        <f t="shared" si="307"/>
        <v>196.95833333333587</v>
      </c>
      <c r="M3207" s="1395">
        <f t="shared" si="308"/>
        <v>196</v>
      </c>
      <c r="N3207" s="1395">
        <f t="shared" si="309"/>
        <v>19.600000000000001</v>
      </c>
      <c r="O3207" t="str">
        <f t="shared" si="310"/>
        <v/>
      </c>
    </row>
    <row r="3208" spans="9:15" x14ac:dyDescent="0.55000000000000004">
      <c r="I3208" s="1394">
        <f t="shared" si="311"/>
        <v>0</v>
      </c>
      <c r="J3208" s="1392">
        <f t="shared" si="306"/>
        <v>320.6000000000044</v>
      </c>
      <c r="K3208" s="1391">
        <f>(J3208*h01_MdeMgmt!$F$8)+1+$Q$126</f>
        <v>19.701666666666924</v>
      </c>
      <c r="L3208" s="1395">
        <f t="shared" si="307"/>
        <v>197.01666666666924</v>
      </c>
      <c r="M3208" s="1395">
        <f t="shared" si="308"/>
        <v>197</v>
      </c>
      <c r="N3208" s="1395">
        <f t="shared" si="309"/>
        <v>19.7</v>
      </c>
      <c r="O3208" t="str">
        <f t="shared" si="310"/>
        <v/>
      </c>
    </row>
    <row r="3209" spans="9:15" x14ac:dyDescent="0.55000000000000004">
      <c r="I3209" s="1394">
        <f t="shared" si="311"/>
        <v>0</v>
      </c>
      <c r="J3209" s="1392">
        <f t="shared" si="306"/>
        <v>320.70000000000442</v>
      </c>
      <c r="K3209" s="1391">
        <f>(J3209*h01_MdeMgmt!$F$8)+1+$Q$126</f>
        <v>19.707500000000259</v>
      </c>
      <c r="L3209" s="1395">
        <f t="shared" si="307"/>
        <v>197.0750000000026</v>
      </c>
      <c r="M3209" s="1395">
        <f t="shared" si="308"/>
        <v>197</v>
      </c>
      <c r="N3209" s="1395">
        <f t="shared" si="309"/>
        <v>19.7</v>
      </c>
      <c r="O3209" t="str">
        <f t="shared" si="310"/>
        <v/>
      </c>
    </row>
    <row r="3210" spans="9:15" x14ac:dyDescent="0.55000000000000004">
      <c r="I3210" s="1394">
        <f t="shared" si="311"/>
        <v>0</v>
      </c>
      <c r="J3210" s="1392">
        <f t="shared" si="306"/>
        <v>320.80000000000445</v>
      </c>
      <c r="K3210" s="1391">
        <f>(J3210*h01_MdeMgmt!$F$8)+1+$Q$126</f>
        <v>19.713333333333594</v>
      </c>
      <c r="L3210" s="1395">
        <f t="shared" si="307"/>
        <v>197.13333333333594</v>
      </c>
      <c r="M3210" s="1395">
        <f t="shared" si="308"/>
        <v>197</v>
      </c>
      <c r="N3210" s="1395">
        <f t="shared" si="309"/>
        <v>19.7</v>
      </c>
      <c r="O3210" t="str">
        <f t="shared" si="310"/>
        <v/>
      </c>
    </row>
    <row r="3211" spans="9:15" x14ac:dyDescent="0.55000000000000004">
      <c r="I3211" s="1394">
        <f t="shared" si="311"/>
        <v>0</v>
      </c>
      <c r="J3211" s="1392">
        <f t="shared" si="306"/>
        <v>320.90000000000447</v>
      </c>
      <c r="K3211" s="1391">
        <f>(J3211*h01_MdeMgmt!$F$8)+1+$Q$126</f>
        <v>19.719166666666929</v>
      </c>
      <c r="L3211" s="1395">
        <f t="shared" si="307"/>
        <v>197.19166666666928</v>
      </c>
      <c r="M3211" s="1395">
        <f t="shared" si="308"/>
        <v>197</v>
      </c>
      <c r="N3211" s="1395">
        <f t="shared" si="309"/>
        <v>19.7</v>
      </c>
      <c r="O3211" t="str">
        <f t="shared" si="310"/>
        <v/>
      </c>
    </row>
    <row r="3212" spans="9:15" x14ac:dyDescent="0.55000000000000004">
      <c r="I3212" s="1394">
        <f t="shared" si="311"/>
        <v>0</v>
      </c>
      <c r="J3212" s="1392">
        <f t="shared" si="306"/>
        <v>321.00000000000449</v>
      </c>
      <c r="K3212" s="1391">
        <f>(J3212*h01_MdeMgmt!$F$8)+1+$Q$126</f>
        <v>19.725000000000261</v>
      </c>
      <c r="L3212" s="1395">
        <f t="shared" si="307"/>
        <v>197.25000000000261</v>
      </c>
      <c r="M3212" s="1395">
        <f t="shared" si="308"/>
        <v>197</v>
      </c>
      <c r="N3212" s="1395">
        <f t="shared" si="309"/>
        <v>19.7</v>
      </c>
      <c r="O3212" t="str">
        <f t="shared" si="310"/>
        <v/>
      </c>
    </row>
    <row r="3213" spans="9:15" x14ac:dyDescent="0.55000000000000004">
      <c r="I3213" s="1394">
        <f t="shared" si="311"/>
        <v>0</v>
      </c>
      <c r="J3213" s="1392">
        <f t="shared" si="306"/>
        <v>321.10000000000451</v>
      </c>
      <c r="K3213" s="1391">
        <f>(J3213*h01_MdeMgmt!$F$8)+1+$Q$126</f>
        <v>19.730833333333596</v>
      </c>
      <c r="L3213" s="1395">
        <f t="shared" si="307"/>
        <v>197.30833333333595</v>
      </c>
      <c r="M3213" s="1395">
        <f t="shared" si="308"/>
        <v>197</v>
      </c>
      <c r="N3213" s="1395">
        <f t="shared" si="309"/>
        <v>19.7</v>
      </c>
      <c r="O3213" t="str">
        <f t="shared" si="310"/>
        <v/>
      </c>
    </row>
    <row r="3214" spans="9:15" x14ac:dyDescent="0.55000000000000004">
      <c r="I3214" s="1394">
        <f t="shared" si="311"/>
        <v>0</v>
      </c>
      <c r="J3214" s="1392">
        <f t="shared" si="306"/>
        <v>321.20000000000454</v>
      </c>
      <c r="K3214" s="1391">
        <f>(J3214*h01_MdeMgmt!$F$8)+1+$Q$126</f>
        <v>19.736666666666931</v>
      </c>
      <c r="L3214" s="1395">
        <f t="shared" si="307"/>
        <v>197.36666666666932</v>
      </c>
      <c r="M3214" s="1395">
        <f t="shared" si="308"/>
        <v>197</v>
      </c>
      <c r="N3214" s="1395">
        <f t="shared" si="309"/>
        <v>19.7</v>
      </c>
      <c r="O3214" t="str">
        <f t="shared" si="310"/>
        <v/>
      </c>
    </row>
    <row r="3215" spans="9:15" x14ac:dyDescent="0.55000000000000004">
      <c r="I3215" s="1394">
        <f t="shared" si="311"/>
        <v>0</v>
      </c>
      <c r="J3215" s="1392">
        <f t="shared" si="306"/>
        <v>321.30000000000456</v>
      </c>
      <c r="K3215" s="1391">
        <f>(J3215*h01_MdeMgmt!$F$8)+1+$Q$126</f>
        <v>19.742500000000266</v>
      </c>
      <c r="L3215" s="1395">
        <f t="shared" si="307"/>
        <v>197.42500000000265</v>
      </c>
      <c r="M3215" s="1395">
        <f t="shared" si="308"/>
        <v>197</v>
      </c>
      <c r="N3215" s="1395">
        <f t="shared" si="309"/>
        <v>19.7</v>
      </c>
      <c r="O3215" t="str">
        <f t="shared" si="310"/>
        <v/>
      </c>
    </row>
    <row r="3216" spans="9:15" x14ac:dyDescent="0.55000000000000004">
      <c r="I3216" s="1394">
        <f t="shared" si="311"/>
        <v>0</v>
      </c>
      <c r="J3216" s="1392">
        <f t="shared" si="306"/>
        <v>321.40000000000458</v>
      </c>
      <c r="K3216" s="1391">
        <f>(J3216*h01_MdeMgmt!$F$8)+1+$Q$126</f>
        <v>19.748333333333601</v>
      </c>
      <c r="L3216" s="1395">
        <f t="shared" si="307"/>
        <v>197.48333333333602</v>
      </c>
      <c r="M3216" s="1395">
        <f t="shared" si="308"/>
        <v>197</v>
      </c>
      <c r="N3216" s="1395">
        <f t="shared" si="309"/>
        <v>19.7</v>
      </c>
      <c r="O3216" t="str">
        <f t="shared" si="310"/>
        <v/>
      </c>
    </row>
    <row r="3217" spans="9:15" x14ac:dyDescent="0.55000000000000004">
      <c r="I3217" s="1394">
        <f t="shared" si="311"/>
        <v>0</v>
      </c>
      <c r="J3217" s="1392">
        <f t="shared" si="306"/>
        <v>321.5000000000046</v>
      </c>
      <c r="K3217" s="1391">
        <f>(J3217*h01_MdeMgmt!$F$8)+1+$Q$126</f>
        <v>19.754166666666936</v>
      </c>
      <c r="L3217" s="1395">
        <f t="shared" si="307"/>
        <v>197.54166666666936</v>
      </c>
      <c r="M3217" s="1395">
        <f t="shared" si="308"/>
        <v>197</v>
      </c>
      <c r="N3217" s="1395">
        <f t="shared" si="309"/>
        <v>19.7</v>
      </c>
      <c r="O3217" t="str">
        <f t="shared" si="310"/>
        <v/>
      </c>
    </row>
    <row r="3218" spans="9:15" x14ac:dyDescent="0.55000000000000004">
      <c r="I3218" s="1394">
        <f t="shared" si="311"/>
        <v>0</v>
      </c>
      <c r="J3218" s="1392">
        <f t="shared" si="306"/>
        <v>321.60000000000463</v>
      </c>
      <c r="K3218" s="1391">
        <f>(J3218*h01_MdeMgmt!$F$8)+1+$Q$126</f>
        <v>19.760000000000272</v>
      </c>
      <c r="L3218" s="1395">
        <f t="shared" si="307"/>
        <v>197.60000000000272</v>
      </c>
      <c r="M3218" s="1395">
        <f t="shared" si="308"/>
        <v>197</v>
      </c>
      <c r="N3218" s="1395">
        <f t="shared" si="309"/>
        <v>19.7</v>
      </c>
      <c r="O3218" t="str">
        <f t="shared" si="310"/>
        <v/>
      </c>
    </row>
    <row r="3219" spans="9:15" x14ac:dyDescent="0.55000000000000004">
      <c r="I3219" s="1394">
        <f t="shared" si="311"/>
        <v>0</v>
      </c>
      <c r="J3219" s="1392">
        <f t="shared" si="306"/>
        <v>321.70000000000465</v>
      </c>
      <c r="K3219" s="1391">
        <f>(J3219*h01_MdeMgmt!$F$8)+1+$Q$126</f>
        <v>19.765833333333603</v>
      </c>
      <c r="L3219" s="1395">
        <f t="shared" si="307"/>
        <v>197.65833333333603</v>
      </c>
      <c r="M3219" s="1395">
        <f t="shared" si="308"/>
        <v>197</v>
      </c>
      <c r="N3219" s="1395">
        <f t="shared" si="309"/>
        <v>19.7</v>
      </c>
      <c r="O3219" t="str">
        <f t="shared" si="310"/>
        <v/>
      </c>
    </row>
    <row r="3220" spans="9:15" x14ac:dyDescent="0.55000000000000004">
      <c r="I3220" s="1394">
        <f t="shared" si="311"/>
        <v>0</v>
      </c>
      <c r="J3220" s="1392">
        <f t="shared" si="306"/>
        <v>321.80000000000467</v>
      </c>
      <c r="K3220" s="1391">
        <f>(J3220*h01_MdeMgmt!$F$8)+1+$Q$126</f>
        <v>19.771666666666938</v>
      </c>
      <c r="L3220" s="1395">
        <f t="shared" si="307"/>
        <v>197.71666666666937</v>
      </c>
      <c r="M3220" s="1395">
        <f t="shared" si="308"/>
        <v>197</v>
      </c>
      <c r="N3220" s="1395">
        <f t="shared" si="309"/>
        <v>19.7</v>
      </c>
      <c r="O3220" t="str">
        <f t="shared" si="310"/>
        <v/>
      </c>
    </row>
    <row r="3221" spans="9:15" x14ac:dyDescent="0.55000000000000004">
      <c r="I3221" s="1394">
        <f t="shared" si="311"/>
        <v>0</v>
      </c>
      <c r="J3221" s="1392">
        <f t="shared" si="306"/>
        <v>321.9000000000047</v>
      </c>
      <c r="K3221" s="1391">
        <f>(J3221*h01_MdeMgmt!$F$8)+1+$Q$126</f>
        <v>19.777500000000273</v>
      </c>
      <c r="L3221" s="1395">
        <f t="shared" si="307"/>
        <v>197.77500000000273</v>
      </c>
      <c r="M3221" s="1395">
        <f t="shared" si="308"/>
        <v>197</v>
      </c>
      <c r="N3221" s="1395">
        <f t="shared" si="309"/>
        <v>19.7</v>
      </c>
      <c r="O3221" t="str">
        <f t="shared" si="310"/>
        <v/>
      </c>
    </row>
    <row r="3222" spans="9:15" x14ac:dyDescent="0.55000000000000004">
      <c r="I3222" s="1394">
        <f t="shared" si="311"/>
        <v>0</v>
      </c>
      <c r="J3222" s="1392">
        <f t="shared" si="306"/>
        <v>322.00000000000472</v>
      </c>
      <c r="K3222" s="1391">
        <f>(J3222*h01_MdeMgmt!$F$8)+1+$Q$126</f>
        <v>19.783333333333609</v>
      </c>
      <c r="L3222" s="1395">
        <f t="shared" si="307"/>
        <v>197.8333333333361</v>
      </c>
      <c r="M3222" s="1395">
        <f t="shared" si="308"/>
        <v>197</v>
      </c>
      <c r="N3222" s="1395">
        <f t="shared" si="309"/>
        <v>19.7</v>
      </c>
      <c r="O3222" t="str">
        <f t="shared" si="310"/>
        <v/>
      </c>
    </row>
    <row r="3223" spans="9:15" x14ac:dyDescent="0.55000000000000004">
      <c r="I3223" s="1394">
        <f t="shared" si="311"/>
        <v>0</v>
      </c>
      <c r="J3223" s="1392">
        <f t="shared" si="306"/>
        <v>322.10000000000474</v>
      </c>
      <c r="K3223" s="1391">
        <f>(J3223*h01_MdeMgmt!$F$8)+1+$Q$126</f>
        <v>19.789166666666944</v>
      </c>
      <c r="L3223" s="1395">
        <f t="shared" si="307"/>
        <v>197.89166666666944</v>
      </c>
      <c r="M3223" s="1395">
        <f t="shared" si="308"/>
        <v>197</v>
      </c>
      <c r="N3223" s="1395">
        <f t="shared" si="309"/>
        <v>19.7</v>
      </c>
      <c r="O3223" t="str">
        <f t="shared" si="310"/>
        <v/>
      </c>
    </row>
    <row r="3224" spans="9:15" x14ac:dyDescent="0.55000000000000004">
      <c r="I3224" s="1394">
        <f t="shared" si="311"/>
        <v>0</v>
      </c>
      <c r="J3224" s="1392">
        <f t="shared" si="306"/>
        <v>322.20000000000476</v>
      </c>
      <c r="K3224" s="1391">
        <f>(J3224*h01_MdeMgmt!$F$8)+1+$Q$126</f>
        <v>19.795000000000279</v>
      </c>
      <c r="L3224" s="1395">
        <f t="shared" si="307"/>
        <v>197.95000000000277</v>
      </c>
      <c r="M3224" s="1395">
        <f t="shared" si="308"/>
        <v>197</v>
      </c>
      <c r="N3224" s="1395">
        <f t="shared" si="309"/>
        <v>19.7</v>
      </c>
      <c r="O3224" t="str">
        <f t="shared" si="310"/>
        <v/>
      </c>
    </row>
    <row r="3225" spans="9:15" x14ac:dyDescent="0.55000000000000004">
      <c r="I3225" s="1394">
        <f t="shared" si="311"/>
        <v>0</v>
      </c>
      <c r="J3225" s="1392">
        <f t="shared" si="306"/>
        <v>322.30000000000479</v>
      </c>
      <c r="K3225" s="1391">
        <f>(J3225*h01_MdeMgmt!$F$8)+1+$Q$126</f>
        <v>19.800833333333614</v>
      </c>
      <c r="L3225" s="1395">
        <f t="shared" si="307"/>
        <v>198.00833333333614</v>
      </c>
      <c r="M3225" s="1395">
        <f t="shared" si="308"/>
        <v>198</v>
      </c>
      <c r="N3225" s="1395">
        <f t="shared" si="309"/>
        <v>19.8</v>
      </c>
      <c r="O3225" t="str">
        <f t="shared" si="310"/>
        <v/>
      </c>
    </row>
    <row r="3226" spans="9:15" x14ac:dyDescent="0.55000000000000004">
      <c r="I3226" s="1394">
        <f t="shared" si="311"/>
        <v>0</v>
      </c>
      <c r="J3226" s="1392">
        <f t="shared" si="306"/>
        <v>322.40000000000481</v>
      </c>
      <c r="K3226" s="1391">
        <f>(J3226*h01_MdeMgmt!$F$8)+1+$Q$126</f>
        <v>19.806666666666949</v>
      </c>
      <c r="L3226" s="1395">
        <f t="shared" si="307"/>
        <v>198.06666666666951</v>
      </c>
      <c r="M3226" s="1395">
        <f t="shared" si="308"/>
        <v>198</v>
      </c>
      <c r="N3226" s="1395">
        <f t="shared" si="309"/>
        <v>19.8</v>
      </c>
      <c r="O3226" t="str">
        <f t="shared" si="310"/>
        <v/>
      </c>
    </row>
    <row r="3227" spans="9:15" x14ac:dyDescent="0.55000000000000004">
      <c r="I3227" s="1394">
        <f t="shared" si="311"/>
        <v>0</v>
      </c>
      <c r="J3227" s="1392">
        <f t="shared" si="306"/>
        <v>322.50000000000483</v>
      </c>
      <c r="K3227" s="1391">
        <f>(J3227*h01_MdeMgmt!$F$8)+1+$Q$126</f>
        <v>19.812500000000281</v>
      </c>
      <c r="L3227" s="1395">
        <f t="shared" si="307"/>
        <v>198.12500000000281</v>
      </c>
      <c r="M3227" s="1395">
        <f t="shared" si="308"/>
        <v>198</v>
      </c>
      <c r="N3227" s="1395">
        <f t="shared" si="309"/>
        <v>19.8</v>
      </c>
      <c r="O3227" t="str">
        <f t="shared" si="310"/>
        <v/>
      </c>
    </row>
    <row r="3228" spans="9:15" x14ac:dyDescent="0.55000000000000004">
      <c r="I3228" s="1394">
        <f t="shared" si="311"/>
        <v>0</v>
      </c>
      <c r="J3228" s="1392">
        <f t="shared" si="306"/>
        <v>322.60000000000485</v>
      </c>
      <c r="K3228" s="1391">
        <f>(J3228*h01_MdeMgmt!$F$8)+1+$Q$126</f>
        <v>19.818333333333616</v>
      </c>
      <c r="L3228" s="1395">
        <f t="shared" si="307"/>
        <v>198.18333333333615</v>
      </c>
      <c r="M3228" s="1395">
        <f t="shared" si="308"/>
        <v>198</v>
      </c>
      <c r="N3228" s="1395">
        <f t="shared" si="309"/>
        <v>19.8</v>
      </c>
      <c r="O3228" t="str">
        <f t="shared" si="310"/>
        <v/>
      </c>
    </row>
    <row r="3229" spans="9:15" x14ac:dyDescent="0.55000000000000004">
      <c r="I3229" s="1394">
        <f t="shared" si="311"/>
        <v>0</v>
      </c>
      <c r="J3229" s="1392">
        <f t="shared" si="306"/>
        <v>322.70000000000488</v>
      </c>
      <c r="K3229" s="1391">
        <f>(J3229*h01_MdeMgmt!$F$8)+1+$Q$126</f>
        <v>19.824166666666951</v>
      </c>
      <c r="L3229" s="1395">
        <f t="shared" si="307"/>
        <v>198.24166666666952</v>
      </c>
      <c r="M3229" s="1395">
        <f t="shared" si="308"/>
        <v>198</v>
      </c>
      <c r="N3229" s="1395">
        <f t="shared" si="309"/>
        <v>19.8</v>
      </c>
      <c r="O3229" t="str">
        <f t="shared" si="310"/>
        <v/>
      </c>
    </row>
    <row r="3230" spans="9:15" x14ac:dyDescent="0.55000000000000004">
      <c r="I3230" s="1394">
        <f t="shared" si="311"/>
        <v>0</v>
      </c>
      <c r="J3230" s="1392">
        <f t="shared" si="306"/>
        <v>322.8000000000049</v>
      </c>
      <c r="K3230" s="1391">
        <f>(J3230*h01_MdeMgmt!$F$8)+1+$Q$126</f>
        <v>19.830000000000286</v>
      </c>
      <c r="L3230" s="1395">
        <f t="shared" si="307"/>
        <v>198.30000000000285</v>
      </c>
      <c r="M3230" s="1395">
        <f t="shared" si="308"/>
        <v>198</v>
      </c>
      <c r="N3230" s="1395">
        <f t="shared" si="309"/>
        <v>19.8</v>
      </c>
      <c r="O3230" t="str">
        <f t="shared" si="310"/>
        <v/>
      </c>
    </row>
    <row r="3231" spans="9:15" x14ac:dyDescent="0.55000000000000004">
      <c r="I3231" s="1394">
        <f t="shared" si="311"/>
        <v>0</v>
      </c>
      <c r="J3231" s="1392">
        <f t="shared" si="306"/>
        <v>322.90000000000492</v>
      </c>
      <c r="K3231" s="1391">
        <f>(J3231*h01_MdeMgmt!$F$8)+1+$Q$126</f>
        <v>19.835833333333621</v>
      </c>
      <c r="L3231" s="1395">
        <f t="shared" si="307"/>
        <v>198.35833333333622</v>
      </c>
      <c r="M3231" s="1395">
        <f t="shared" si="308"/>
        <v>198</v>
      </c>
      <c r="N3231" s="1395">
        <f t="shared" si="309"/>
        <v>19.8</v>
      </c>
      <c r="O3231" t="str">
        <f t="shared" si="310"/>
        <v/>
      </c>
    </row>
    <row r="3232" spans="9:15" x14ac:dyDescent="0.55000000000000004">
      <c r="I3232" s="1394">
        <f t="shared" si="311"/>
        <v>0</v>
      </c>
      <c r="J3232" s="1392">
        <f t="shared" si="306"/>
        <v>323.00000000000495</v>
      </c>
      <c r="K3232" s="1391">
        <f>(J3232*h01_MdeMgmt!$F$8)+1+$Q$126</f>
        <v>19.841666666666956</v>
      </c>
      <c r="L3232" s="1395">
        <f t="shared" si="307"/>
        <v>198.41666666666956</v>
      </c>
      <c r="M3232" s="1395">
        <f t="shared" si="308"/>
        <v>198</v>
      </c>
      <c r="N3232" s="1395">
        <f t="shared" si="309"/>
        <v>19.8</v>
      </c>
      <c r="O3232" t="str">
        <f t="shared" si="310"/>
        <v/>
      </c>
    </row>
    <row r="3233" spans="9:15" x14ac:dyDescent="0.55000000000000004">
      <c r="I3233" s="1394">
        <f t="shared" si="311"/>
        <v>0</v>
      </c>
      <c r="J3233" s="1392">
        <f t="shared" si="306"/>
        <v>323.10000000000497</v>
      </c>
      <c r="K3233" s="1391">
        <f>(J3233*h01_MdeMgmt!$F$8)+1+$Q$126</f>
        <v>19.847500000000291</v>
      </c>
      <c r="L3233" s="1395">
        <f t="shared" si="307"/>
        <v>198.47500000000292</v>
      </c>
      <c r="M3233" s="1395">
        <f t="shared" si="308"/>
        <v>198</v>
      </c>
      <c r="N3233" s="1395">
        <f t="shared" si="309"/>
        <v>19.8</v>
      </c>
      <c r="O3233" t="str">
        <f t="shared" si="310"/>
        <v/>
      </c>
    </row>
    <row r="3234" spans="9:15" x14ac:dyDescent="0.55000000000000004">
      <c r="I3234" s="1394">
        <f t="shared" si="311"/>
        <v>0</v>
      </c>
      <c r="J3234" s="1392">
        <f t="shared" si="306"/>
        <v>323.20000000000499</v>
      </c>
      <c r="K3234" s="1391">
        <f>(J3234*h01_MdeMgmt!$F$8)+1+$Q$126</f>
        <v>19.853333333333623</v>
      </c>
      <c r="L3234" s="1395">
        <f t="shared" si="307"/>
        <v>198.53333333333623</v>
      </c>
      <c r="M3234" s="1395">
        <f t="shared" si="308"/>
        <v>198</v>
      </c>
      <c r="N3234" s="1395">
        <f t="shared" si="309"/>
        <v>19.8</v>
      </c>
      <c r="O3234" t="str">
        <f t="shared" si="310"/>
        <v/>
      </c>
    </row>
    <row r="3235" spans="9:15" x14ac:dyDescent="0.55000000000000004">
      <c r="I3235" s="1394">
        <f t="shared" si="311"/>
        <v>0</v>
      </c>
      <c r="J3235" s="1392">
        <f t="shared" si="306"/>
        <v>323.30000000000501</v>
      </c>
      <c r="K3235" s="1391">
        <f>(J3235*h01_MdeMgmt!$F$8)+1+$Q$126</f>
        <v>19.859166666666958</v>
      </c>
      <c r="L3235" s="1395">
        <f t="shared" si="307"/>
        <v>198.5916666666696</v>
      </c>
      <c r="M3235" s="1395">
        <f t="shared" si="308"/>
        <v>198</v>
      </c>
      <c r="N3235" s="1395">
        <f t="shared" si="309"/>
        <v>19.8</v>
      </c>
      <c r="O3235" t="str">
        <f t="shared" si="310"/>
        <v/>
      </c>
    </row>
    <row r="3236" spans="9:15" x14ac:dyDescent="0.55000000000000004">
      <c r="I3236" s="1394">
        <f t="shared" si="311"/>
        <v>0</v>
      </c>
      <c r="J3236" s="1392">
        <f t="shared" si="306"/>
        <v>323.40000000000504</v>
      </c>
      <c r="K3236" s="1391">
        <f>(J3236*h01_MdeMgmt!$F$8)+1+$Q$126</f>
        <v>19.865000000000293</v>
      </c>
      <c r="L3236" s="1395">
        <f t="shared" si="307"/>
        <v>198.65000000000293</v>
      </c>
      <c r="M3236" s="1395">
        <f t="shared" si="308"/>
        <v>198</v>
      </c>
      <c r="N3236" s="1395">
        <f t="shared" si="309"/>
        <v>19.8</v>
      </c>
      <c r="O3236" t="str">
        <f t="shared" si="310"/>
        <v/>
      </c>
    </row>
    <row r="3237" spans="9:15" x14ac:dyDescent="0.55000000000000004">
      <c r="I3237" s="1394">
        <f t="shared" si="311"/>
        <v>0</v>
      </c>
      <c r="J3237" s="1392">
        <f t="shared" si="306"/>
        <v>323.50000000000506</v>
      </c>
      <c r="K3237" s="1391">
        <f>(J3237*h01_MdeMgmt!$F$8)+1+$Q$126</f>
        <v>19.870833333333628</v>
      </c>
      <c r="L3237" s="1395">
        <f t="shared" si="307"/>
        <v>198.70833333333627</v>
      </c>
      <c r="M3237" s="1395">
        <f t="shared" si="308"/>
        <v>198</v>
      </c>
      <c r="N3237" s="1395">
        <f t="shared" si="309"/>
        <v>19.8</v>
      </c>
      <c r="O3237" t="str">
        <f t="shared" si="310"/>
        <v/>
      </c>
    </row>
    <row r="3238" spans="9:15" x14ac:dyDescent="0.55000000000000004">
      <c r="I3238" s="1394">
        <f t="shared" si="311"/>
        <v>0</v>
      </c>
      <c r="J3238" s="1392">
        <f t="shared" si="306"/>
        <v>323.60000000000508</v>
      </c>
      <c r="K3238" s="1391">
        <f>(J3238*h01_MdeMgmt!$F$8)+1+$Q$126</f>
        <v>19.876666666666964</v>
      </c>
      <c r="L3238" s="1395">
        <f t="shared" si="307"/>
        <v>198.76666666666964</v>
      </c>
      <c r="M3238" s="1395">
        <f t="shared" si="308"/>
        <v>198</v>
      </c>
      <c r="N3238" s="1395">
        <f t="shared" si="309"/>
        <v>19.8</v>
      </c>
      <c r="O3238" t="str">
        <f t="shared" si="310"/>
        <v/>
      </c>
    </row>
    <row r="3239" spans="9:15" x14ac:dyDescent="0.55000000000000004">
      <c r="I3239" s="1394">
        <f t="shared" si="311"/>
        <v>0</v>
      </c>
      <c r="J3239" s="1392">
        <f t="shared" si="306"/>
        <v>323.7000000000051</v>
      </c>
      <c r="K3239" s="1391">
        <f>(J3239*h01_MdeMgmt!$F$8)+1+$Q$126</f>
        <v>19.882500000000299</v>
      </c>
      <c r="L3239" s="1395">
        <f t="shared" si="307"/>
        <v>198.825000000003</v>
      </c>
      <c r="M3239" s="1395">
        <f t="shared" si="308"/>
        <v>198</v>
      </c>
      <c r="N3239" s="1395">
        <f t="shared" si="309"/>
        <v>19.8</v>
      </c>
      <c r="O3239" t="str">
        <f t="shared" si="310"/>
        <v/>
      </c>
    </row>
    <row r="3240" spans="9:15" x14ac:dyDescent="0.55000000000000004">
      <c r="I3240" s="1394">
        <f t="shared" si="311"/>
        <v>0</v>
      </c>
      <c r="J3240" s="1392">
        <f t="shared" si="306"/>
        <v>323.80000000000513</v>
      </c>
      <c r="K3240" s="1391">
        <f>(J3240*h01_MdeMgmt!$F$8)+1+$Q$126</f>
        <v>19.888333333333634</v>
      </c>
      <c r="L3240" s="1395">
        <f t="shared" si="307"/>
        <v>198.88333333333634</v>
      </c>
      <c r="M3240" s="1395">
        <f t="shared" si="308"/>
        <v>198</v>
      </c>
      <c r="N3240" s="1395">
        <f t="shared" si="309"/>
        <v>19.8</v>
      </c>
      <c r="O3240" t="str">
        <f t="shared" si="310"/>
        <v/>
      </c>
    </row>
    <row r="3241" spans="9:15" x14ac:dyDescent="0.55000000000000004">
      <c r="I3241" s="1394">
        <f t="shared" si="311"/>
        <v>0</v>
      </c>
      <c r="J3241" s="1392">
        <f t="shared" si="306"/>
        <v>323.90000000000515</v>
      </c>
      <c r="K3241" s="1391">
        <f>(J3241*h01_MdeMgmt!$F$8)+1+$Q$126</f>
        <v>19.894166666666969</v>
      </c>
      <c r="L3241" s="1395">
        <f t="shared" si="307"/>
        <v>198.94166666666968</v>
      </c>
      <c r="M3241" s="1395">
        <f t="shared" si="308"/>
        <v>198</v>
      </c>
      <c r="N3241" s="1395">
        <f t="shared" si="309"/>
        <v>19.8</v>
      </c>
      <c r="O3241" t="str">
        <f t="shared" si="310"/>
        <v/>
      </c>
    </row>
    <row r="3242" spans="9:15" x14ac:dyDescent="0.55000000000000004">
      <c r="I3242" s="1394">
        <f t="shared" si="311"/>
        <v>0</v>
      </c>
      <c r="J3242" s="1392">
        <f t="shared" si="306"/>
        <v>324.00000000000517</v>
      </c>
      <c r="K3242" s="1391">
        <f>(J3242*h01_MdeMgmt!$F$8)+1+$Q$126</f>
        <v>19.900000000000301</v>
      </c>
      <c r="L3242" s="1395">
        <f t="shared" si="307"/>
        <v>199.00000000000301</v>
      </c>
      <c r="M3242" s="1395">
        <f t="shared" si="308"/>
        <v>199</v>
      </c>
      <c r="N3242" s="1395">
        <f t="shared" si="309"/>
        <v>19.899999999999999</v>
      </c>
      <c r="O3242" t="str">
        <f t="shared" si="310"/>
        <v/>
      </c>
    </row>
    <row r="3243" spans="9:15" x14ac:dyDescent="0.55000000000000004">
      <c r="I3243" s="1394">
        <f t="shared" si="311"/>
        <v>0</v>
      </c>
      <c r="J3243" s="1392">
        <f t="shared" si="306"/>
        <v>324.1000000000052</v>
      </c>
      <c r="K3243" s="1391">
        <f>(J3243*h01_MdeMgmt!$F$8)+1+$Q$126</f>
        <v>19.905833333333636</v>
      </c>
      <c r="L3243" s="1395">
        <f t="shared" si="307"/>
        <v>199.05833333333635</v>
      </c>
      <c r="M3243" s="1395">
        <f t="shared" si="308"/>
        <v>199</v>
      </c>
      <c r="N3243" s="1395">
        <f t="shared" si="309"/>
        <v>19.899999999999999</v>
      </c>
      <c r="O3243" t="str">
        <f t="shared" si="310"/>
        <v/>
      </c>
    </row>
    <row r="3244" spans="9:15" x14ac:dyDescent="0.55000000000000004">
      <c r="I3244" s="1394">
        <f t="shared" si="311"/>
        <v>0</v>
      </c>
      <c r="J3244" s="1392">
        <f t="shared" si="306"/>
        <v>324.20000000000522</v>
      </c>
      <c r="K3244" s="1391">
        <f>(J3244*h01_MdeMgmt!$F$8)+1+$Q$126</f>
        <v>19.911666666666971</v>
      </c>
      <c r="L3244" s="1395">
        <f t="shared" si="307"/>
        <v>199.11666666666972</v>
      </c>
      <c r="M3244" s="1395">
        <f t="shared" si="308"/>
        <v>199</v>
      </c>
      <c r="N3244" s="1395">
        <f t="shared" si="309"/>
        <v>19.899999999999999</v>
      </c>
      <c r="O3244" t="str">
        <f t="shared" si="310"/>
        <v/>
      </c>
    </row>
    <row r="3245" spans="9:15" x14ac:dyDescent="0.55000000000000004">
      <c r="I3245" s="1394">
        <f t="shared" si="311"/>
        <v>0</v>
      </c>
      <c r="J3245" s="1392">
        <f t="shared" si="306"/>
        <v>324.30000000000524</v>
      </c>
      <c r="K3245" s="1391">
        <f>(J3245*h01_MdeMgmt!$F$8)+1+$Q$126</f>
        <v>19.917500000000306</v>
      </c>
      <c r="L3245" s="1395">
        <f t="shared" si="307"/>
        <v>199.17500000000305</v>
      </c>
      <c r="M3245" s="1395">
        <f t="shared" si="308"/>
        <v>199</v>
      </c>
      <c r="N3245" s="1395">
        <f t="shared" si="309"/>
        <v>19.899999999999999</v>
      </c>
      <c r="O3245" t="str">
        <f t="shared" si="310"/>
        <v/>
      </c>
    </row>
    <row r="3246" spans="9:15" x14ac:dyDescent="0.55000000000000004">
      <c r="I3246" s="1394">
        <f t="shared" si="311"/>
        <v>0</v>
      </c>
      <c r="J3246" s="1392">
        <f t="shared" si="306"/>
        <v>324.40000000000526</v>
      </c>
      <c r="K3246" s="1391">
        <f>(J3246*h01_MdeMgmt!$F$8)+1+$Q$126</f>
        <v>19.923333333333641</v>
      </c>
      <c r="L3246" s="1395">
        <f t="shared" si="307"/>
        <v>199.23333333333642</v>
      </c>
      <c r="M3246" s="1395">
        <f t="shared" si="308"/>
        <v>199</v>
      </c>
      <c r="N3246" s="1395">
        <f t="shared" si="309"/>
        <v>19.899999999999999</v>
      </c>
      <c r="O3246" t="str">
        <f t="shared" si="310"/>
        <v/>
      </c>
    </row>
    <row r="3247" spans="9:15" x14ac:dyDescent="0.55000000000000004">
      <c r="I3247" s="1394">
        <f t="shared" si="311"/>
        <v>0</v>
      </c>
      <c r="J3247" s="1392">
        <f t="shared" si="306"/>
        <v>324.50000000000529</v>
      </c>
      <c r="K3247" s="1391">
        <f>(J3247*h01_MdeMgmt!$F$8)+1+$Q$126</f>
        <v>19.929166666666976</v>
      </c>
      <c r="L3247" s="1395">
        <f t="shared" si="307"/>
        <v>199.29166666666976</v>
      </c>
      <c r="M3247" s="1395">
        <f t="shared" si="308"/>
        <v>199</v>
      </c>
      <c r="N3247" s="1395">
        <f t="shared" si="309"/>
        <v>19.899999999999999</v>
      </c>
      <c r="O3247" t="str">
        <f t="shared" si="310"/>
        <v/>
      </c>
    </row>
    <row r="3248" spans="9:15" x14ac:dyDescent="0.55000000000000004">
      <c r="I3248" s="1394">
        <f t="shared" si="311"/>
        <v>0</v>
      </c>
      <c r="J3248" s="1392">
        <f t="shared" si="306"/>
        <v>324.60000000000531</v>
      </c>
      <c r="K3248" s="1391">
        <f>(J3248*h01_MdeMgmt!$F$8)+1+$Q$126</f>
        <v>19.935000000000311</v>
      </c>
      <c r="L3248" s="1395">
        <f t="shared" si="307"/>
        <v>199.35000000000312</v>
      </c>
      <c r="M3248" s="1395">
        <f t="shared" si="308"/>
        <v>199</v>
      </c>
      <c r="N3248" s="1395">
        <f t="shared" si="309"/>
        <v>19.899999999999999</v>
      </c>
      <c r="O3248" t="str">
        <f t="shared" si="310"/>
        <v/>
      </c>
    </row>
    <row r="3249" spans="9:15" x14ac:dyDescent="0.55000000000000004">
      <c r="I3249" s="1394">
        <f t="shared" si="311"/>
        <v>0</v>
      </c>
      <c r="J3249" s="1392">
        <f t="shared" si="306"/>
        <v>324.70000000000533</v>
      </c>
      <c r="K3249" s="1391">
        <f>(J3249*h01_MdeMgmt!$F$8)+1+$Q$126</f>
        <v>19.940833333333643</v>
      </c>
      <c r="L3249" s="1395">
        <f t="shared" si="307"/>
        <v>199.40833333333643</v>
      </c>
      <c r="M3249" s="1395">
        <f t="shared" si="308"/>
        <v>199</v>
      </c>
      <c r="N3249" s="1395">
        <f t="shared" si="309"/>
        <v>19.899999999999999</v>
      </c>
      <c r="O3249" t="str">
        <f t="shared" si="310"/>
        <v/>
      </c>
    </row>
    <row r="3250" spans="9:15" x14ac:dyDescent="0.55000000000000004">
      <c r="I3250" s="1394">
        <f t="shared" si="311"/>
        <v>0</v>
      </c>
      <c r="J3250" s="1392">
        <f t="shared" si="306"/>
        <v>324.80000000000535</v>
      </c>
      <c r="K3250" s="1391">
        <f>(J3250*h01_MdeMgmt!$F$8)+1+$Q$126</f>
        <v>19.946666666666978</v>
      </c>
      <c r="L3250" s="1395">
        <f t="shared" si="307"/>
        <v>199.46666666666977</v>
      </c>
      <c r="M3250" s="1395">
        <f t="shared" si="308"/>
        <v>199</v>
      </c>
      <c r="N3250" s="1395">
        <f t="shared" si="309"/>
        <v>19.899999999999999</v>
      </c>
      <c r="O3250" t="str">
        <f t="shared" si="310"/>
        <v/>
      </c>
    </row>
    <row r="3251" spans="9:15" x14ac:dyDescent="0.55000000000000004">
      <c r="I3251" s="1394">
        <f t="shared" si="311"/>
        <v>0</v>
      </c>
      <c r="J3251" s="1392">
        <f t="shared" si="306"/>
        <v>324.90000000000538</v>
      </c>
      <c r="K3251" s="1391">
        <f>(J3251*h01_MdeMgmt!$F$8)+1+$Q$126</f>
        <v>19.952500000000313</v>
      </c>
      <c r="L3251" s="1395">
        <f t="shared" si="307"/>
        <v>199.52500000000313</v>
      </c>
      <c r="M3251" s="1395">
        <f t="shared" si="308"/>
        <v>199</v>
      </c>
      <c r="N3251" s="1395">
        <f t="shared" si="309"/>
        <v>19.899999999999999</v>
      </c>
      <c r="O3251" t="str">
        <f t="shared" si="310"/>
        <v/>
      </c>
    </row>
    <row r="3252" spans="9:15" x14ac:dyDescent="0.55000000000000004">
      <c r="I3252" s="1394">
        <f t="shared" si="311"/>
        <v>0</v>
      </c>
      <c r="J3252" s="1392">
        <f t="shared" si="306"/>
        <v>325.0000000000054</v>
      </c>
      <c r="K3252" s="1391">
        <f>(J3252*h01_MdeMgmt!$F$8)+1+$Q$126</f>
        <v>19.958333333333648</v>
      </c>
      <c r="L3252" s="1395">
        <f t="shared" si="307"/>
        <v>199.5833333333365</v>
      </c>
      <c r="M3252" s="1395">
        <f t="shared" si="308"/>
        <v>199</v>
      </c>
      <c r="N3252" s="1395">
        <f t="shared" si="309"/>
        <v>19.899999999999999</v>
      </c>
      <c r="O3252" t="str">
        <f t="shared" si="310"/>
        <v/>
      </c>
    </row>
    <row r="3253" spans="9:15" x14ac:dyDescent="0.55000000000000004">
      <c r="I3253" s="1394">
        <f t="shared" si="311"/>
        <v>0</v>
      </c>
      <c r="J3253" s="1392">
        <f t="shared" si="306"/>
        <v>325.10000000000542</v>
      </c>
      <c r="K3253" s="1391">
        <f>(J3253*h01_MdeMgmt!$F$8)+1+$Q$126</f>
        <v>19.964166666666983</v>
      </c>
      <c r="L3253" s="1395">
        <f t="shared" si="307"/>
        <v>199.64166666666983</v>
      </c>
      <c r="M3253" s="1395">
        <f t="shared" si="308"/>
        <v>199</v>
      </c>
      <c r="N3253" s="1395">
        <f t="shared" si="309"/>
        <v>19.899999999999999</v>
      </c>
      <c r="O3253" t="str">
        <f t="shared" si="310"/>
        <v/>
      </c>
    </row>
    <row r="3254" spans="9:15" x14ac:dyDescent="0.55000000000000004">
      <c r="I3254" s="1394">
        <f t="shared" si="311"/>
        <v>0</v>
      </c>
      <c r="J3254" s="1392">
        <f t="shared" ref="J3254:J3317" si="312">J3253+$J$3</f>
        <v>325.20000000000545</v>
      </c>
      <c r="K3254" s="1391">
        <f>(J3254*h01_MdeMgmt!$F$8)+1+$Q$126</f>
        <v>19.970000000000319</v>
      </c>
      <c r="L3254" s="1395">
        <f t="shared" si="307"/>
        <v>199.70000000000317</v>
      </c>
      <c r="M3254" s="1395">
        <f t="shared" si="308"/>
        <v>199</v>
      </c>
      <c r="N3254" s="1395">
        <f t="shared" si="309"/>
        <v>19.899999999999999</v>
      </c>
      <c r="O3254" t="str">
        <f t="shared" si="310"/>
        <v/>
      </c>
    </row>
    <row r="3255" spans="9:15" x14ac:dyDescent="0.55000000000000004">
      <c r="I3255" s="1394">
        <f t="shared" si="311"/>
        <v>0</v>
      </c>
      <c r="J3255" s="1392">
        <f t="shared" si="312"/>
        <v>325.30000000000547</v>
      </c>
      <c r="K3255" s="1391">
        <f>(J3255*h01_MdeMgmt!$F$8)+1+$Q$126</f>
        <v>19.975833333333654</v>
      </c>
      <c r="L3255" s="1395">
        <f t="shared" si="307"/>
        <v>199.75833333333654</v>
      </c>
      <c r="M3255" s="1395">
        <f t="shared" si="308"/>
        <v>199</v>
      </c>
      <c r="N3255" s="1395">
        <f t="shared" si="309"/>
        <v>19.899999999999999</v>
      </c>
      <c r="O3255" t="str">
        <f t="shared" si="310"/>
        <v/>
      </c>
    </row>
    <row r="3256" spans="9:15" x14ac:dyDescent="0.55000000000000004">
      <c r="I3256" s="1394">
        <f t="shared" si="311"/>
        <v>0</v>
      </c>
      <c r="J3256" s="1392">
        <f t="shared" si="312"/>
        <v>325.40000000000549</v>
      </c>
      <c r="K3256" s="1391">
        <f>(J3256*h01_MdeMgmt!$F$8)+1+$Q$126</f>
        <v>19.981666666666989</v>
      </c>
      <c r="L3256" s="1395">
        <f t="shared" si="307"/>
        <v>199.8166666666699</v>
      </c>
      <c r="M3256" s="1395">
        <f t="shared" si="308"/>
        <v>199</v>
      </c>
      <c r="N3256" s="1395">
        <f t="shared" si="309"/>
        <v>19.899999999999999</v>
      </c>
      <c r="O3256" t="str">
        <f t="shared" si="310"/>
        <v/>
      </c>
    </row>
    <row r="3257" spans="9:15" x14ac:dyDescent="0.55000000000000004">
      <c r="I3257" s="1394">
        <f t="shared" si="311"/>
        <v>0</v>
      </c>
      <c r="J3257" s="1392">
        <f t="shared" si="312"/>
        <v>325.50000000000551</v>
      </c>
      <c r="K3257" s="1391">
        <f>(J3257*h01_MdeMgmt!$F$8)+1+$Q$126</f>
        <v>19.98750000000032</v>
      </c>
      <c r="L3257" s="1395">
        <f t="shared" si="307"/>
        <v>199.87500000000321</v>
      </c>
      <c r="M3257" s="1395">
        <f t="shared" si="308"/>
        <v>199</v>
      </c>
      <c r="N3257" s="1395">
        <f t="shared" si="309"/>
        <v>19.899999999999999</v>
      </c>
      <c r="O3257" t="str">
        <f t="shared" si="310"/>
        <v/>
      </c>
    </row>
    <row r="3258" spans="9:15" x14ac:dyDescent="0.55000000000000004">
      <c r="I3258" s="1394">
        <f t="shared" si="311"/>
        <v>0</v>
      </c>
      <c r="J3258" s="1392">
        <f t="shared" si="312"/>
        <v>325.60000000000554</v>
      </c>
      <c r="K3258" s="1391">
        <f>(J3258*h01_MdeMgmt!$F$8)+1+$Q$126</f>
        <v>19.993333333333656</v>
      </c>
      <c r="L3258" s="1395">
        <f t="shared" si="307"/>
        <v>199.93333333333655</v>
      </c>
      <c r="M3258" s="1395">
        <f t="shared" si="308"/>
        <v>199</v>
      </c>
      <c r="N3258" s="1395">
        <f t="shared" si="309"/>
        <v>19.899999999999999</v>
      </c>
      <c r="O3258" t="str">
        <f t="shared" si="310"/>
        <v/>
      </c>
    </row>
    <row r="3259" spans="9:15" x14ac:dyDescent="0.55000000000000004">
      <c r="I3259" s="1394">
        <f t="shared" si="311"/>
        <v>0</v>
      </c>
      <c r="J3259" s="1392">
        <f t="shared" si="312"/>
        <v>325.70000000000556</v>
      </c>
      <c r="K3259" s="1391">
        <f>(J3259*h01_MdeMgmt!$F$8)+1+$Q$126</f>
        <v>19.999166666666991</v>
      </c>
      <c r="L3259" s="1395">
        <f t="shared" si="307"/>
        <v>199.99166666666991</v>
      </c>
      <c r="M3259" s="1395">
        <f t="shared" si="308"/>
        <v>199</v>
      </c>
      <c r="N3259" s="1395">
        <f t="shared" si="309"/>
        <v>19.899999999999999</v>
      </c>
      <c r="O3259" t="str">
        <f t="shared" si="310"/>
        <v/>
      </c>
    </row>
    <row r="3260" spans="9:15" x14ac:dyDescent="0.55000000000000004">
      <c r="I3260" s="1394">
        <f t="shared" si="311"/>
        <v>0</v>
      </c>
      <c r="J3260" s="1392">
        <f t="shared" si="312"/>
        <v>325.80000000000558</v>
      </c>
      <c r="K3260" s="1391">
        <f>(J3260*h01_MdeMgmt!$F$8)+1+$Q$126</f>
        <v>20.005000000000326</v>
      </c>
      <c r="L3260" s="1395">
        <f t="shared" si="307"/>
        <v>200.05000000000325</v>
      </c>
      <c r="M3260" s="1395">
        <f t="shared" si="308"/>
        <v>200</v>
      </c>
      <c r="N3260" s="1395">
        <f t="shared" si="309"/>
        <v>20</v>
      </c>
      <c r="O3260">
        <f t="shared" si="310"/>
        <v>20</v>
      </c>
    </row>
    <row r="3261" spans="9:15" x14ac:dyDescent="0.55000000000000004">
      <c r="I3261" s="1394">
        <f t="shared" si="311"/>
        <v>0</v>
      </c>
      <c r="J3261" s="1392">
        <f t="shared" si="312"/>
        <v>325.9000000000056</v>
      </c>
      <c r="K3261" s="1391">
        <f>(J3261*h01_MdeMgmt!$F$8)+1+$Q$126</f>
        <v>20.010833333333661</v>
      </c>
      <c r="L3261" s="1395">
        <f t="shared" si="307"/>
        <v>200.10833333333662</v>
      </c>
      <c r="M3261" s="1395">
        <f t="shared" si="308"/>
        <v>200</v>
      </c>
      <c r="N3261" s="1395">
        <f t="shared" si="309"/>
        <v>20</v>
      </c>
      <c r="O3261">
        <f t="shared" si="310"/>
        <v>20</v>
      </c>
    </row>
    <row r="3262" spans="9:15" x14ac:dyDescent="0.55000000000000004">
      <c r="I3262" s="1394">
        <f t="shared" si="311"/>
        <v>0</v>
      </c>
      <c r="J3262" s="1392">
        <f t="shared" si="312"/>
        <v>326.00000000000563</v>
      </c>
      <c r="K3262" s="1391">
        <f>(J3262*h01_MdeMgmt!$F$8)+1+$Q$126</f>
        <v>20.016666666666996</v>
      </c>
      <c r="L3262" s="1395">
        <f t="shared" si="307"/>
        <v>200.16666666666995</v>
      </c>
      <c r="M3262" s="1395">
        <f t="shared" si="308"/>
        <v>200</v>
      </c>
      <c r="N3262" s="1395">
        <f t="shared" si="309"/>
        <v>20</v>
      </c>
      <c r="O3262">
        <f t="shared" si="310"/>
        <v>20</v>
      </c>
    </row>
    <row r="3263" spans="9:15" x14ac:dyDescent="0.55000000000000004">
      <c r="I3263" s="1394">
        <f t="shared" si="311"/>
        <v>0</v>
      </c>
      <c r="J3263" s="1392">
        <f t="shared" si="312"/>
        <v>326.10000000000565</v>
      </c>
      <c r="K3263" s="1391">
        <f>(J3263*h01_MdeMgmt!$F$8)+1+$Q$126</f>
        <v>20.022500000000331</v>
      </c>
      <c r="L3263" s="1395">
        <f t="shared" si="307"/>
        <v>200.22500000000332</v>
      </c>
      <c r="M3263" s="1395">
        <f t="shared" si="308"/>
        <v>200</v>
      </c>
      <c r="N3263" s="1395">
        <f t="shared" si="309"/>
        <v>20</v>
      </c>
      <c r="O3263">
        <f t="shared" si="310"/>
        <v>20</v>
      </c>
    </row>
    <row r="3264" spans="9:15" x14ac:dyDescent="0.55000000000000004">
      <c r="I3264" s="1394">
        <f t="shared" si="311"/>
        <v>0</v>
      </c>
      <c r="J3264" s="1392">
        <f t="shared" si="312"/>
        <v>326.20000000000567</v>
      </c>
      <c r="K3264" s="1391">
        <f>(J3264*h01_MdeMgmt!$F$8)+1+$Q$126</f>
        <v>20.028333333333663</v>
      </c>
      <c r="L3264" s="1395">
        <f t="shared" si="307"/>
        <v>200.28333333333663</v>
      </c>
      <c r="M3264" s="1395">
        <f t="shared" si="308"/>
        <v>200</v>
      </c>
      <c r="N3264" s="1395">
        <f t="shared" si="309"/>
        <v>20</v>
      </c>
      <c r="O3264">
        <f t="shared" si="310"/>
        <v>20</v>
      </c>
    </row>
    <row r="3265" spans="9:15" x14ac:dyDescent="0.55000000000000004">
      <c r="I3265" s="1394">
        <f t="shared" si="311"/>
        <v>0</v>
      </c>
      <c r="J3265" s="1392">
        <f t="shared" si="312"/>
        <v>326.3000000000057</v>
      </c>
      <c r="K3265" s="1391">
        <f>(J3265*h01_MdeMgmt!$F$8)+1+$Q$126</f>
        <v>20.034166666666998</v>
      </c>
      <c r="L3265" s="1395">
        <f t="shared" si="307"/>
        <v>200.34166666666999</v>
      </c>
      <c r="M3265" s="1395">
        <f t="shared" si="308"/>
        <v>200</v>
      </c>
      <c r="N3265" s="1395">
        <f t="shared" si="309"/>
        <v>20</v>
      </c>
      <c r="O3265">
        <f t="shared" si="310"/>
        <v>20</v>
      </c>
    </row>
    <row r="3266" spans="9:15" x14ac:dyDescent="0.55000000000000004">
      <c r="I3266" s="1394">
        <f t="shared" si="311"/>
        <v>0</v>
      </c>
      <c r="J3266" s="1392">
        <f t="shared" si="312"/>
        <v>326.40000000000572</v>
      </c>
      <c r="K3266" s="1391">
        <f>(J3266*h01_MdeMgmt!$F$8)+1+$Q$126</f>
        <v>20.040000000000333</v>
      </c>
      <c r="L3266" s="1395">
        <f t="shared" si="307"/>
        <v>200.40000000000333</v>
      </c>
      <c r="M3266" s="1395">
        <f t="shared" si="308"/>
        <v>200</v>
      </c>
      <c r="N3266" s="1395">
        <f t="shared" si="309"/>
        <v>20</v>
      </c>
      <c r="O3266">
        <f t="shared" si="310"/>
        <v>20</v>
      </c>
    </row>
    <row r="3267" spans="9:15" x14ac:dyDescent="0.55000000000000004">
      <c r="I3267" s="1394">
        <f t="shared" si="311"/>
        <v>0</v>
      </c>
      <c r="J3267" s="1392">
        <f t="shared" si="312"/>
        <v>326.50000000000574</v>
      </c>
      <c r="K3267" s="1391">
        <f>(J3267*h01_MdeMgmt!$F$8)+1+$Q$126</f>
        <v>20.045833333333668</v>
      </c>
      <c r="L3267" s="1395">
        <f t="shared" ref="L3267:L3330" si="313">K3267*10</f>
        <v>200.45833333333667</v>
      </c>
      <c r="M3267" s="1395">
        <f t="shared" ref="M3267:M3330" si="314">INT(L3267)</f>
        <v>200</v>
      </c>
      <c r="N3267" s="1395">
        <f t="shared" ref="N3267:N3330" si="315">M3267/10</f>
        <v>20</v>
      </c>
      <c r="O3267">
        <f t="shared" ref="O3267:O3330" si="316">IF(INT(N3267)=N3267,N3267,"")</f>
        <v>20</v>
      </c>
    </row>
    <row r="3268" spans="9:15" x14ac:dyDescent="0.55000000000000004">
      <c r="I3268" s="1394">
        <f t="shared" ref="I3268:I3331" si="317">INT(H3268)</f>
        <v>0</v>
      </c>
      <c r="J3268" s="1392">
        <f t="shared" si="312"/>
        <v>326.60000000000576</v>
      </c>
      <c r="K3268" s="1391">
        <f>(J3268*h01_MdeMgmt!$F$8)+1+$Q$126</f>
        <v>20.051666666667003</v>
      </c>
      <c r="L3268" s="1395">
        <f t="shared" si="313"/>
        <v>200.51666666667003</v>
      </c>
      <c r="M3268" s="1395">
        <f t="shared" si="314"/>
        <v>200</v>
      </c>
      <c r="N3268" s="1395">
        <f t="shared" si="315"/>
        <v>20</v>
      </c>
      <c r="O3268">
        <f t="shared" si="316"/>
        <v>20</v>
      </c>
    </row>
    <row r="3269" spans="9:15" x14ac:dyDescent="0.55000000000000004">
      <c r="I3269" s="1394">
        <f t="shared" si="317"/>
        <v>0</v>
      </c>
      <c r="J3269" s="1392">
        <f t="shared" si="312"/>
        <v>326.70000000000579</v>
      </c>
      <c r="K3269" s="1391">
        <f>(J3269*h01_MdeMgmt!$F$8)+1+$Q$126</f>
        <v>20.057500000000339</v>
      </c>
      <c r="L3269" s="1395">
        <f t="shared" si="313"/>
        <v>200.5750000000034</v>
      </c>
      <c r="M3269" s="1395">
        <f t="shared" si="314"/>
        <v>200</v>
      </c>
      <c r="N3269" s="1395">
        <f t="shared" si="315"/>
        <v>20</v>
      </c>
      <c r="O3269">
        <f t="shared" si="316"/>
        <v>20</v>
      </c>
    </row>
    <row r="3270" spans="9:15" x14ac:dyDescent="0.55000000000000004">
      <c r="I3270" s="1394">
        <f t="shared" si="317"/>
        <v>0</v>
      </c>
      <c r="J3270" s="1392">
        <f t="shared" si="312"/>
        <v>326.80000000000581</v>
      </c>
      <c r="K3270" s="1391">
        <f>(J3270*h01_MdeMgmt!$F$8)+1+$Q$126</f>
        <v>20.063333333333674</v>
      </c>
      <c r="L3270" s="1395">
        <f t="shared" si="313"/>
        <v>200.63333333333674</v>
      </c>
      <c r="M3270" s="1395">
        <f t="shared" si="314"/>
        <v>200</v>
      </c>
      <c r="N3270" s="1395">
        <f t="shared" si="315"/>
        <v>20</v>
      </c>
      <c r="O3270">
        <f t="shared" si="316"/>
        <v>20</v>
      </c>
    </row>
    <row r="3271" spans="9:15" x14ac:dyDescent="0.55000000000000004">
      <c r="I3271" s="1394">
        <f t="shared" si="317"/>
        <v>0</v>
      </c>
      <c r="J3271" s="1392">
        <f t="shared" si="312"/>
        <v>326.90000000000583</v>
      </c>
      <c r="K3271" s="1391">
        <f>(J3271*h01_MdeMgmt!$F$8)+1+$Q$126</f>
        <v>20.069166666667009</v>
      </c>
      <c r="L3271" s="1395">
        <f t="shared" si="313"/>
        <v>200.69166666667007</v>
      </c>
      <c r="M3271" s="1395">
        <f t="shared" si="314"/>
        <v>200</v>
      </c>
      <c r="N3271" s="1395">
        <f t="shared" si="315"/>
        <v>20</v>
      </c>
      <c r="O3271">
        <f t="shared" si="316"/>
        <v>20</v>
      </c>
    </row>
    <row r="3272" spans="9:15" x14ac:dyDescent="0.55000000000000004">
      <c r="I3272" s="1394">
        <f t="shared" si="317"/>
        <v>0</v>
      </c>
      <c r="J3272" s="1392">
        <f t="shared" si="312"/>
        <v>327.00000000000585</v>
      </c>
      <c r="K3272" s="1391">
        <f>(J3272*h01_MdeMgmt!$F$8)+1+$Q$126</f>
        <v>20.07500000000034</v>
      </c>
      <c r="L3272" s="1395">
        <f t="shared" si="313"/>
        <v>200.75000000000341</v>
      </c>
      <c r="M3272" s="1395">
        <f t="shared" si="314"/>
        <v>200</v>
      </c>
      <c r="N3272" s="1395">
        <f t="shared" si="315"/>
        <v>20</v>
      </c>
      <c r="O3272">
        <f t="shared" si="316"/>
        <v>20</v>
      </c>
    </row>
    <row r="3273" spans="9:15" x14ac:dyDescent="0.55000000000000004">
      <c r="I3273" s="1394">
        <f t="shared" si="317"/>
        <v>0</v>
      </c>
      <c r="J3273" s="1392">
        <f t="shared" si="312"/>
        <v>327.10000000000588</v>
      </c>
      <c r="K3273" s="1391">
        <f>(J3273*h01_MdeMgmt!$F$8)+1+$Q$126</f>
        <v>20.080833333333675</v>
      </c>
      <c r="L3273" s="1395">
        <f t="shared" si="313"/>
        <v>200.80833333333675</v>
      </c>
      <c r="M3273" s="1395">
        <f t="shared" si="314"/>
        <v>200</v>
      </c>
      <c r="N3273" s="1395">
        <f t="shared" si="315"/>
        <v>20</v>
      </c>
      <c r="O3273">
        <f t="shared" si="316"/>
        <v>20</v>
      </c>
    </row>
    <row r="3274" spans="9:15" x14ac:dyDescent="0.55000000000000004">
      <c r="I3274" s="1394">
        <f t="shared" si="317"/>
        <v>0</v>
      </c>
      <c r="J3274" s="1392">
        <f t="shared" si="312"/>
        <v>327.2000000000059</v>
      </c>
      <c r="K3274" s="1391">
        <f>(J3274*h01_MdeMgmt!$F$8)+1+$Q$126</f>
        <v>20.086666666667011</v>
      </c>
      <c r="L3274" s="1395">
        <f t="shared" si="313"/>
        <v>200.86666666667011</v>
      </c>
      <c r="M3274" s="1395">
        <f t="shared" si="314"/>
        <v>200</v>
      </c>
      <c r="N3274" s="1395">
        <f t="shared" si="315"/>
        <v>20</v>
      </c>
      <c r="O3274">
        <f t="shared" si="316"/>
        <v>20</v>
      </c>
    </row>
    <row r="3275" spans="9:15" x14ac:dyDescent="0.55000000000000004">
      <c r="I3275" s="1394">
        <f t="shared" si="317"/>
        <v>0</v>
      </c>
      <c r="J3275" s="1392">
        <f t="shared" si="312"/>
        <v>327.30000000000592</v>
      </c>
      <c r="K3275" s="1391">
        <f>(J3275*h01_MdeMgmt!$F$8)+1+$Q$126</f>
        <v>20.092500000000346</v>
      </c>
      <c r="L3275" s="1395">
        <f t="shared" si="313"/>
        <v>200.92500000000345</v>
      </c>
      <c r="M3275" s="1395">
        <f t="shared" si="314"/>
        <v>200</v>
      </c>
      <c r="N3275" s="1395">
        <f t="shared" si="315"/>
        <v>20</v>
      </c>
      <c r="O3275">
        <f t="shared" si="316"/>
        <v>20</v>
      </c>
    </row>
    <row r="3276" spans="9:15" x14ac:dyDescent="0.55000000000000004">
      <c r="I3276" s="1394">
        <f t="shared" si="317"/>
        <v>0</v>
      </c>
      <c r="J3276" s="1392">
        <f t="shared" si="312"/>
        <v>327.40000000000595</v>
      </c>
      <c r="K3276" s="1391">
        <f>(J3276*h01_MdeMgmt!$F$8)+1+$Q$126</f>
        <v>20.098333333333681</v>
      </c>
      <c r="L3276" s="1395">
        <f t="shared" si="313"/>
        <v>200.98333333333682</v>
      </c>
      <c r="M3276" s="1395">
        <f t="shared" si="314"/>
        <v>200</v>
      </c>
      <c r="N3276" s="1395">
        <f t="shared" si="315"/>
        <v>20</v>
      </c>
      <c r="O3276">
        <f t="shared" si="316"/>
        <v>20</v>
      </c>
    </row>
    <row r="3277" spans="9:15" x14ac:dyDescent="0.55000000000000004">
      <c r="I3277" s="1394">
        <f t="shared" si="317"/>
        <v>0</v>
      </c>
      <c r="J3277" s="1392">
        <f t="shared" si="312"/>
        <v>327.50000000000597</v>
      </c>
      <c r="K3277" s="1391">
        <f>(J3277*h01_MdeMgmt!$F$8)+1+$Q$126</f>
        <v>20.104166666667016</v>
      </c>
      <c r="L3277" s="1395">
        <f t="shared" si="313"/>
        <v>201.04166666667015</v>
      </c>
      <c r="M3277" s="1395">
        <f t="shared" si="314"/>
        <v>201</v>
      </c>
      <c r="N3277" s="1395">
        <f t="shared" si="315"/>
        <v>20.100000000000001</v>
      </c>
      <c r="O3277" t="str">
        <f t="shared" si="316"/>
        <v/>
      </c>
    </row>
    <row r="3278" spans="9:15" x14ac:dyDescent="0.55000000000000004">
      <c r="I3278" s="1394">
        <f t="shared" si="317"/>
        <v>0</v>
      </c>
      <c r="J3278" s="1392">
        <f t="shared" si="312"/>
        <v>327.60000000000599</v>
      </c>
      <c r="K3278" s="1391">
        <f>(J3278*h01_MdeMgmt!$F$8)+1+$Q$126</f>
        <v>20.110000000000351</v>
      </c>
      <c r="L3278" s="1395">
        <f t="shared" si="313"/>
        <v>201.10000000000352</v>
      </c>
      <c r="M3278" s="1395">
        <f t="shared" si="314"/>
        <v>201</v>
      </c>
      <c r="N3278" s="1395">
        <f t="shared" si="315"/>
        <v>20.100000000000001</v>
      </c>
      <c r="O3278" t="str">
        <f t="shared" si="316"/>
        <v/>
      </c>
    </row>
    <row r="3279" spans="9:15" x14ac:dyDescent="0.55000000000000004">
      <c r="I3279" s="1394">
        <f t="shared" si="317"/>
        <v>0</v>
      </c>
      <c r="J3279" s="1392">
        <f t="shared" si="312"/>
        <v>327.70000000000601</v>
      </c>
      <c r="K3279" s="1391">
        <f>(J3279*h01_MdeMgmt!$F$8)+1+$Q$126</f>
        <v>20.115833333333683</v>
      </c>
      <c r="L3279" s="1395">
        <f t="shared" si="313"/>
        <v>201.15833333333683</v>
      </c>
      <c r="M3279" s="1395">
        <f t="shared" si="314"/>
        <v>201</v>
      </c>
      <c r="N3279" s="1395">
        <f t="shared" si="315"/>
        <v>20.100000000000001</v>
      </c>
      <c r="O3279" t="str">
        <f t="shared" si="316"/>
        <v/>
      </c>
    </row>
    <row r="3280" spans="9:15" x14ac:dyDescent="0.55000000000000004">
      <c r="I3280" s="1394">
        <f t="shared" si="317"/>
        <v>0</v>
      </c>
      <c r="J3280" s="1392">
        <f t="shared" si="312"/>
        <v>327.80000000000604</v>
      </c>
      <c r="K3280" s="1391">
        <f>(J3280*h01_MdeMgmt!$F$8)+1+$Q$126</f>
        <v>20.121666666667018</v>
      </c>
      <c r="L3280" s="1395">
        <f t="shared" si="313"/>
        <v>201.21666666667016</v>
      </c>
      <c r="M3280" s="1395">
        <f t="shared" si="314"/>
        <v>201</v>
      </c>
      <c r="N3280" s="1395">
        <f t="shared" si="315"/>
        <v>20.100000000000001</v>
      </c>
      <c r="O3280" t="str">
        <f t="shared" si="316"/>
        <v/>
      </c>
    </row>
    <row r="3281" spans="9:15" x14ac:dyDescent="0.55000000000000004">
      <c r="I3281" s="1394">
        <f t="shared" si="317"/>
        <v>0</v>
      </c>
      <c r="J3281" s="1392">
        <f t="shared" si="312"/>
        <v>327.90000000000606</v>
      </c>
      <c r="K3281" s="1391">
        <f>(J3281*h01_MdeMgmt!$F$8)+1+$Q$126</f>
        <v>20.127500000000353</v>
      </c>
      <c r="L3281" s="1395">
        <f t="shared" si="313"/>
        <v>201.27500000000353</v>
      </c>
      <c r="M3281" s="1395">
        <f t="shared" si="314"/>
        <v>201</v>
      </c>
      <c r="N3281" s="1395">
        <f t="shared" si="315"/>
        <v>20.100000000000001</v>
      </c>
      <c r="O3281" t="str">
        <f t="shared" si="316"/>
        <v/>
      </c>
    </row>
    <row r="3282" spans="9:15" x14ac:dyDescent="0.55000000000000004">
      <c r="I3282" s="1394">
        <f t="shared" si="317"/>
        <v>0</v>
      </c>
      <c r="J3282" s="1392">
        <f t="shared" si="312"/>
        <v>328.00000000000608</v>
      </c>
      <c r="K3282" s="1391">
        <f>(J3282*h01_MdeMgmt!$F$8)+1+$Q$126</f>
        <v>20.133333333333688</v>
      </c>
      <c r="L3282" s="1395">
        <f t="shared" si="313"/>
        <v>201.3333333333369</v>
      </c>
      <c r="M3282" s="1395">
        <f t="shared" si="314"/>
        <v>201</v>
      </c>
      <c r="N3282" s="1395">
        <f t="shared" si="315"/>
        <v>20.100000000000001</v>
      </c>
      <c r="O3282" t="str">
        <f t="shared" si="316"/>
        <v/>
      </c>
    </row>
    <row r="3283" spans="9:15" x14ac:dyDescent="0.55000000000000004">
      <c r="I3283" s="1394">
        <f t="shared" si="317"/>
        <v>0</v>
      </c>
      <c r="J3283" s="1392">
        <f t="shared" si="312"/>
        <v>328.1000000000061</v>
      </c>
      <c r="K3283" s="1391">
        <f>(J3283*h01_MdeMgmt!$F$8)+1+$Q$126</f>
        <v>20.139166666667023</v>
      </c>
      <c r="L3283" s="1395">
        <f t="shared" si="313"/>
        <v>201.39166666667023</v>
      </c>
      <c r="M3283" s="1395">
        <f t="shared" si="314"/>
        <v>201</v>
      </c>
      <c r="N3283" s="1395">
        <f t="shared" si="315"/>
        <v>20.100000000000001</v>
      </c>
      <c r="O3283" t="str">
        <f t="shared" si="316"/>
        <v/>
      </c>
    </row>
    <row r="3284" spans="9:15" x14ac:dyDescent="0.55000000000000004">
      <c r="I3284" s="1394">
        <f t="shared" si="317"/>
        <v>0</v>
      </c>
      <c r="J3284" s="1392">
        <f t="shared" si="312"/>
        <v>328.20000000000613</v>
      </c>
      <c r="K3284" s="1391">
        <f>(J3284*h01_MdeMgmt!$F$8)+1+$Q$126</f>
        <v>20.145000000000358</v>
      </c>
      <c r="L3284" s="1395">
        <f t="shared" si="313"/>
        <v>201.45000000000357</v>
      </c>
      <c r="M3284" s="1395">
        <f t="shared" si="314"/>
        <v>201</v>
      </c>
      <c r="N3284" s="1395">
        <f t="shared" si="315"/>
        <v>20.100000000000001</v>
      </c>
      <c r="O3284" t="str">
        <f t="shared" si="316"/>
        <v/>
      </c>
    </row>
    <row r="3285" spans="9:15" x14ac:dyDescent="0.55000000000000004">
      <c r="I3285" s="1394">
        <f t="shared" si="317"/>
        <v>0</v>
      </c>
      <c r="J3285" s="1392">
        <f t="shared" si="312"/>
        <v>328.30000000000615</v>
      </c>
      <c r="K3285" s="1391">
        <f>(J3285*h01_MdeMgmt!$F$8)+1+$Q$126</f>
        <v>20.150833333333694</v>
      </c>
      <c r="L3285" s="1395">
        <f t="shared" si="313"/>
        <v>201.50833333333694</v>
      </c>
      <c r="M3285" s="1395">
        <f t="shared" si="314"/>
        <v>201</v>
      </c>
      <c r="N3285" s="1395">
        <f t="shared" si="315"/>
        <v>20.100000000000001</v>
      </c>
      <c r="O3285" t="str">
        <f t="shared" si="316"/>
        <v/>
      </c>
    </row>
    <row r="3286" spans="9:15" x14ac:dyDescent="0.55000000000000004">
      <c r="I3286" s="1394">
        <f t="shared" si="317"/>
        <v>0</v>
      </c>
      <c r="J3286" s="1392">
        <f t="shared" si="312"/>
        <v>328.40000000000617</v>
      </c>
      <c r="K3286" s="1391">
        <f>(J3286*h01_MdeMgmt!$F$8)+1+$Q$126</f>
        <v>20.156666666667029</v>
      </c>
      <c r="L3286" s="1395">
        <f t="shared" si="313"/>
        <v>201.5666666666703</v>
      </c>
      <c r="M3286" s="1395">
        <f t="shared" si="314"/>
        <v>201</v>
      </c>
      <c r="N3286" s="1395">
        <f t="shared" si="315"/>
        <v>20.100000000000001</v>
      </c>
      <c r="O3286" t="str">
        <f t="shared" si="316"/>
        <v/>
      </c>
    </row>
    <row r="3287" spans="9:15" x14ac:dyDescent="0.55000000000000004">
      <c r="I3287" s="1394">
        <f t="shared" si="317"/>
        <v>0</v>
      </c>
      <c r="J3287" s="1392">
        <f t="shared" si="312"/>
        <v>328.5000000000062</v>
      </c>
      <c r="K3287" s="1391">
        <f>(J3287*h01_MdeMgmt!$F$8)+1+$Q$126</f>
        <v>20.16250000000036</v>
      </c>
      <c r="L3287" s="1395">
        <f t="shared" si="313"/>
        <v>201.62500000000361</v>
      </c>
      <c r="M3287" s="1395">
        <f t="shared" si="314"/>
        <v>201</v>
      </c>
      <c r="N3287" s="1395">
        <f t="shared" si="315"/>
        <v>20.100000000000001</v>
      </c>
      <c r="O3287" t="str">
        <f t="shared" si="316"/>
        <v/>
      </c>
    </row>
    <row r="3288" spans="9:15" x14ac:dyDescent="0.55000000000000004">
      <c r="I3288" s="1394">
        <f t="shared" si="317"/>
        <v>0</v>
      </c>
      <c r="J3288" s="1392">
        <f t="shared" si="312"/>
        <v>328.60000000000622</v>
      </c>
      <c r="K3288" s="1391">
        <f>(J3288*h01_MdeMgmt!$F$8)+1+$Q$126</f>
        <v>20.168333333333695</v>
      </c>
      <c r="L3288" s="1395">
        <f t="shared" si="313"/>
        <v>201.68333333333695</v>
      </c>
      <c r="M3288" s="1395">
        <f t="shared" si="314"/>
        <v>201</v>
      </c>
      <c r="N3288" s="1395">
        <f t="shared" si="315"/>
        <v>20.100000000000001</v>
      </c>
      <c r="O3288" t="str">
        <f t="shared" si="316"/>
        <v/>
      </c>
    </row>
    <row r="3289" spans="9:15" x14ac:dyDescent="0.55000000000000004">
      <c r="I3289" s="1394">
        <f t="shared" si="317"/>
        <v>0</v>
      </c>
      <c r="J3289" s="1392">
        <f t="shared" si="312"/>
        <v>328.70000000000624</v>
      </c>
      <c r="K3289" s="1391">
        <f>(J3289*h01_MdeMgmt!$F$8)+1+$Q$126</f>
        <v>20.174166666667031</v>
      </c>
      <c r="L3289" s="1395">
        <f t="shared" si="313"/>
        <v>201.74166666667031</v>
      </c>
      <c r="M3289" s="1395">
        <f t="shared" si="314"/>
        <v>201</v>
      </c>
      <c r="N3289" s="1395">
        <f t="shared" si="315"/>
        <v>20.100000000000001</v>
      </c>
      <c r="O3289" t="str">
        <f t="shared" si="316"/>
        <v/>
      </c>
    </row>
    <row r="3290" spans="9:15" x14ac:dyDescent="0.55000000000000004">
      <c r="I3290" s="1394">
        <f t="shared" si="317"/>
        <v>0</v>
      </c>
      <c r="J3290" s="1392">
        <f t="shared" si="312"/>
        <v>328.80000000000626</v>
      </c>
      <c r="K3290" s="1391">
        <f>(J3290*h01_MdeMgmt!$F$8)+1+$Q$126</f>
        <v>20.180000000000366</v>
      </c>
      <c r="L3290" s="1395">
        <f t="shared" si="313"/>
        <v>201.80000000000365</v>
      </c>
      <c r="M3290" s="1395">
        <f t="shared" si="314"/>
        <v>201</v>
      </c>
      <c r="N3290" s="1395">
        <f t="shared" si="315"/>
        <v>20.100000000000001</v>
      </c>
      <c r="O3290" t="str">
        <f t="shared" si="316"/>
        <v/>
      </c>
    </row>
    <row r="3291" spans="9:15" x14ac:dyDescent="0.55000000000000004">
      <c r="I3291" s="1394">
        <f t="shared" si="317"/>
        <v>0</v>
      </c>
      <c r="J3291" s="1392">
        <f t="shared" si="312"/>
        <v>328.90000000000629</v>
      </c>
      <c r="K3291" s="1391">
        <f>(J3291*h01_MdeMgmt!$F$8)+1+$Q$126</f>
        <v>20.185833333333701</v>
      </c>
      <c r="L3291" s="1395">
        <f t="shared" si="313"/>
        <v>201.85833333333701</v>
      </c>
      <c r="M3291" s="1395">
        <f t="shared" si="314"/>
        <v>201</v>
      </c>
      <c r="N3291" s="1395">
        <f t="shared" si="315"/>
        <v>20.100000000000001</v>
      </c>
      <c r="O3291" t="str">
        <f t="shared" si="316"/>
        <v/>
      </c>
    </row>
    <row r="3292" spans="9:15" x14ac:dyDescent="0.55000000000000004">
      <c r="I3292" s="1394">
        <f t="shared" si="317"/>
        <v>0</v>
      </c>
      <c r="J3292" s="1392">
        <f t="shared" si="312"/>
        <v>329.00000000000631</v>
      </c>
      <c r="K3292" s="1391">
        <f>(J3292*h01_MdeMgmt!$F$8)+1+$Q$126</f>
        <v>20.191666666667036</v>
      </c>
      <c r="L3292" s="1395">
        <f t="shared" si="313"/>
        <v>201.91666666667035</v>
      </c>
      <c r="M3292" s="1395">
        <f t="shared" si="314"/>
        <v>201</v>
      </c>
      <c r="N3292" s="1395">
        <f t="shared" si="315"/>
        <v>20.100000000000001</v>
      </c>
      <c r="O3292" t="str">
        <f t="shared" si="316"/>
        <v/>
      </c>
    </row>
    <row r="3293" spans="9:15" x14ac:dyDescent="0.55000000000000004">
      <c r="I3293" s="1394">
        <f t="shared" si="317"/>
        <v>0</v>
      </c>
      <c r="J3293" s="1392">
        <f t="shared" si="312"/>
        <v>329.10000000000633</v>
      </c>
      <c r="K3293" s="1391">
        <f>(J3293*h01_MdeMgmt!$F$8)+1+$Q$126</f>
        <v>20.197500000000371</v>
      </c>
      <c r="L3293" s="1395">
        <f t="shared" si="313"/>
        <v>201.97500000000372</v>
      </c>
      <c r="M3293" s="1395">
        <f t="shared" si="314"/>
        <v>201</v>
      </c>
      <c r="N3293" s="1395">
        <f t="shared" si="315"/>
        <v>20.100000000000001</v>
      </c>
      <c r="O3293" t="str">
        <f t="shared" si="316"/>
        <v/>
      </c>
    </row>
    <row r="3294" spans="9:15" x14ac:dyDescent="0.55000000000000004">
      <c r="I3294" s="1394">
        <f t="shared" si="317"/>
        <v>0</v>
      </c>
      <c r="J3294" s="1392">
        <f t="shared" si="312"/>
        <v>329.20000000000636</v>
      </c>
      <c r="K3294" s="1391">
        <f>(J3294*h01_MdeMgmt!$F$8)+1+$Q$126</f>
        <v>20.203333333333703</v>
      </c>
      <c r="L3294" s="1395">
        <f t="shared" si="313"/>
        <v>202.03333333333703</v>
      </c>
      <c r="M3294" s="1395">
        <f t="shared" si="314"/>
        <v>202</v>
      </c>
      <c r="N3294" s="1395">
        <f t="shared" si="315"/>
        <v>20.2</v>
      </c>
      <c r="O3294" t="str">
        <f t="shared" si="316"/>
        <v/>
      </c>
    </row>
    <row r="3295" spans="9:15" x14ac:dyDescent="0.55000000000000004">
      <c r="I3295" s="1394">
        <f t="shared" si="317"/>
        <v>0</v>
      </c>
      <c r="J3295" s="1392">
        <f t="shared" si="312"/>
        <v>329.30000000000638</v>
      </c>
      <c r="K3295" s="1391">
        <f>(J3295*h01_MdeMgmt!$F$8)+1+$Q$126</f>
        <v>20.209166666667038</v>
      </c>
      <c r="L3295" s="1395">
        <f t="shared" si="313"/>
        <v>202.09166666667039</v>
      </c>
      <c r="M3295" s="1395">
        <f t="shared" si="314"/>
        <v>202</v>
      </c>
      <c r="N3295" s="1395">
        <f t="shared" si="315"/>
        <v>20.2</v>
      </c>
      <c r="O3295" t="str">
        <f t="shared" si="316"/>
        <v/>
      </c>
    </row>
    <row r="3296" spans="9:15" x14ac:dyDescent="0.55000000000000004">
      <c r="I3296" s="1394">
        <f t="shared" si="317"/>
        <v>0</v>
      </c>
      <c r="J3296" s="1392">
        <f t="shared" si="312"/>
        <v>329.4000000000064</v>
      </c>
      <c r="K3296" s="1391">
        <f>(J3296*h01_MdeMgmt!$F$8)+1+$Q$126</f>
        <v>20.215000000000373</v>
      </c>
      <c r="L3296" s="1395">
        <f t="shared" si="313"/>
        <v>202.15000000000373</v>
      </c>
      <c r="M3296" s="1395">
        <f t="shared" si="314"/>
        <v>202</v>
      </c>
      <c r="N3296" s="1395">
        <f t="shared" si="315"/>
        <v>20.2</v>
      </c>
      <c r="O3296" t="str">
        <f t="shared" si="316"/>
        <v/>
      </c>
    </row>
    <row r="3297" spans="9:15" x14ac:dyDescent="0.55000000000000004">
      <c r="I3297" s="1394">
        <f t="shared" si="317"/>
        <v>0</v>
      </c>
      <c r="J3297" s="1392">
        <f t="shared" si="312"/>
        <v>329.50000000000642</v>
      </c>
      <c r="K3297" s="1391">
        <f>(J3297*h01_MdeMgmt!$F$8)+1+$Q$126</f>
        <v>20.220833333333708</v>
      </c>
      <c r="L3297" s="1395">
        <f t="shared" si="313"/>
        <v>202.20833333333707</v>
      </c>
      <c r="M3297" s="1395">
        <f t="shared" si="314"/>
        <v>202</v>
      </c>
      <c r="N3297" s="1395">
        <f t="shared" si="315"/>
        <v>20.2</v>
      </c>
      <c r="O3297" t="str">
        <f t="shared" si="316"/>
        <v/>
      </c>
    </row>
    <row r="3298" spans="9:15" x14ac:dyDescent="0.55000000000000004">
      <c r="I3298" s="1394">
        <f t="shared" si="317"/>
        <v>0</v>
      </c>
      <c r="J3298" s="1392">
        <f t="shared" si="312"/>
        <v>329.60000000000645</v>
      </c>
      <c r="K3298" s="1391">
        <f>(J3298*h01_MdeMgmt!$F$8)+1+$Q$126</f>
        <v>20.226666666667043</v>
      </c>
      <c r="L3298" s="1395">
        <f t="shared" si="313"/>
        <v>202.26666666667043</v>
      </c>
      <c r="M3298" s="1395">
        <f t="shared" si="314"/>
        <v>202</v>
      </c>
      <c r="N3298" s="1395">
        <f t="shared" si="315"/>
        <v>20.2</v>
      </c>
      <c r="O3298" t="str">
        <f t="shared" si="316"/>
        <v/>
      </c>
    </row>
    <row r="3299" spans="9:15" x14ac:dyDescent="0.55000000000000004">
      <c r="I3299" s="1394">
        <f t="shared" si="317"/>
        <v>0</v>
      </c>
      <c r="J3299" s="1392">
        <f t="shared" si="312"/>
        <v>329.70000000000647</v>
      </c>
      <c r="K3299" s="1391">
        <f>(J3299*h01_MdeMgmt!$F$8)+1+$Q$126</f>
        <v>20.232500000000378</v>
      </c>
      <c r="L3299" s="1395">
        <f t="shared" si="313"/>
        <v>202.3250000000038</v>
      </c>
      <c r="M3299" s="1395">
        <f t="shared" si="314"/>
        <v>202</v>
      </c>
      <c r="N3299" s="1395">
        <f t="shared" si="315"/>
        <v>20.2</v>
      </c>
      <c r="O3299" t="str">
        <f t="shared" si="316"/>
        <v/>
      </c>
    </row>
    <row r="3300" spans="9:15" x14ac:dyDescent="0.55000000000000004">
      <c r="I3300" s="1394">
        <f t="shared" si="317"/>
        <v>0</v>
      </c>
      <c r="J3300" s="1392">
        <f t="shared" si="312"/>
        <v>329.80000000000649</v>
      </c>
      <c r="K3300" s="1391">
        <f>(J3300*h01_MdeMgmt!$F$8)+1+$Q$126</f>
        <v>20.238333333333713</v>
      </c>
      <c r="L3300" s="1395">
        <f t="shared" si="313"/>
        <v>202.38333333333713</v>
      </c>
      <c r="M3300" s="1395">
        <f t="shared" si="314"/>
        <v>202</v>
      </c>
      <c r="N3300" s="1395">
        <f t="shared" si="315"/>
        <v>20.2</v>
      </c>
      <c r="O3300" t="str">
        <f t="shared" si="316"/>
        <v/>
      </c>
    </row>
    <row r="3301" spans="9:15" x14ac:dyDescent="0.55000000000000004">
      <c r="I3301" s="1394">
        <f t="shared" si="317"/>
        <v>0</v>
      </c>
      <c r="J3301" s="1392">
        <f t="shared" si="312"/>
        <v>329.90000000000651</v>
      </c>
      <c r="K3301" s="1391">
        <f>(J3301*h01_MdeMgmt!$F$8)+1+$Q$126</f>
        <v>20.244166666667049</v>
      </c>
      <c r="L3301" s="1395">
        <f t="shared" si="313"/>
        <v>202.44166666667047</v>
      </c>
      <c r="M3301" s="1395">
        <f t="shared" si="314"/>
        <v>202</v>
      </c>
      <c r="N3301" s="1395">
        <f t="shared" si="315"/>
        <v>20.2</v>
      </c>
      <c r="O3301" t="str">
        <f t="shared" si="316"/>
        <v/>
      </c>
    </row>
    <row r="3302" spans="9:15" x14ac:dyDescent="0.55000000000000004">
      <c r="I3302" s="1394">
        <f t="shared" si="317"/>
        <v>0</v>
      </c>
      <c r="J3302" s="1392">
        <f t="shared" si="312"/>
        <v>330.00000000000654</v>
      </c>
      <c r="K3302" s="1391">
        <f>(J3302*h01_MdeMgmt!$F$8)+1+$Q$126</f>
        <v>20.25000000000038</v>
      </c>
      <c r="L3302" s="1395">
        <f t="shared" si="313"/>
        <v>202.50000000000381</v>
      </c>
      <c r="M3302" s="1395">
        <f t="shared" si="314"/>
        <v>202</v>
      </c>
      <c r="N3302" s="1395">
        <f t="shared" si="315"/>
        <v>20.2</v>
      </c>
      <c r="O3302" t="str">
        <f t="shared" si="316"/>
        <v/>
      </c>
    </row>
    <row r="3303" spans="9:15" x14ac:dyDescent="0.55000000000000004">
      <c r="I3303" s="1394">
        <f t="shared" si="317"/>
        <v>0</v>
      </c>
      <c r="J3303" s="1392">
        <f t="shared" si="312"/>
        <v>330.10000000000656</v>
      </c>
      <c r="K3303" s="1391">
        <f>(J3303*h01_MdeMgmt!$F$8)+1+$Q$126</f>
        <v>20.255833333333715</v>
      </c>
      <c r="L3303" s="1395">
        <f t="shared" si="313"/>
        <v>202.55833333333715</v>
      </c>
      <c r="M3303" s="1395">
        <f t="shared" si="314"/>
        <v>202</v>
      </c>
      <c r="N3303" s="1395">
        <f t="shared" si="315"/>
        <v>20.2</v>
      </c>
      <c r="O3303" t="str">
        <f t="shared" si="316"/>
        <v/>
      </c>
    </row>
    <row r="3304" spans="9:15" x14ac:dyDescent="0.55000000000000004">
      <c r="I3304" s="1394">
        <f t="shared" si="317"/>
        <v>0</v>
      </c>
      <c r="J3304" s="1392">
        <f t="shared" si="312"/>
        <v>330.20000000000658</v>
      </c>
      <c r="K3304" s="1391">
        <f>(J3304*h01_MdeMgmt!$F$8)+1+$Q$126</f>
        <v>20.26166666666705</v>
      </c>
      <c r="L3304" s="1395">
        <f t="shared" si="313"/>
        <v>202.61666666667051</v>
      </c>
      <c r="M3304" s="1395">
        <f t="shared" si="314"/>
        <v>202</v>
      </c>
      <c r="N3304" s="1395">
        <f t="shared" si="315"/>
        <v>20.2</v>
      </c>
      <c r="O3304" t="str">
        <f t="shared" si="316"/>
        <v/>
      </c>
    </row>
    <row r="3305" spans="9:15" x14ac:dyDescent="0.55000000000000004">
      <c r="I3305" s="1394">
        <f t="shared" si="317"/>
        <v>0</v>
      </c>
      <c r="J3305" s="1392">
        <f t="shared" si="312"/>
        <v>330.30000000000661</v>
      </c>
      <c r="K3305" s="1391">
        <f>(J3305*h01_MdeMgmt!$F$8)+1+$Q$126</f>
        <v>20.267500000000386</v>
      </c>
      <c r="L3305" s="1395">
        <f t="shared" si="313"/>
        <v>202.67500000000385</v>
      </c>
      <c r="M3305" s="1395">
        <f t="shared" si="314"/>
        <v>202</v>
      </c>
      <c r="N3305" s="1395">
        <f t="shared" si="315"/>
        <v>20.2</v>
      </c>
      <c r="O3305" t="str">
        <f t="shared" si="316"/>
        <v/>
      </c>
    </row>
    <row r="3306" spans="9:15" x14ac:dyDescent="0.55000000000000004">
      <c r="I3306" s="1394">
        <f t="shared" si="317"/>
        <v>0</v>
      </c>
      <c r="J3306" s="1392">
        <f t="shared" si="312"/>
        <v>330.40000000000663</v>
      </c>
      <c r="K3306" s="1391">
        <f>(J3306*h01_MdeMgmt!$F$8)+1+$Q$126</f>
        <v>20.273333333333721</v>
      </c>
      <c r="L3306" s="1395">
        <f t="shared" si="313"/>
        <v>202.73333333333721</v>
      </c>
      <c r="M3306" s="1395">
        <f t="shared" si="314"/>
        <v>202</v>
      </c>
      <c r="N3306" s="1395">
        <f t="shared" si="315"/>
        <v>20.2</v>
      </c>
      <c r="O3306" t="str">
        <f t="shared" si="316"/>
        <v/>
      </c>
    </row>
    <row r="3307" spans="9:15" x14ac:dyDescent="0.55000000000000004">
      <c r="I3307" s="1394">
        <f t="shared" si="317"/>
        <v>0</v>
      </c>
      <c r="J3307" s="1392">
        <f t="shared" si="312"/>
        <v>330.50000000000665</v>
      </c>
      <c r="K3307" s="1391">
        <f>(J3307*h01_MdeMgmt!$F$8)+1+$Q$126</f>
        <v>20.279166666667056</v>
      </c>
      <c r="L3307" s="1395">
        <f t="shared" si="313"/>
        <v>202.79166666667055</v>
      </c>
      <c r="M3307" s="1395">
        <f t="shared" si="314"/>
        <v>202</v>
      </c>
      <c r="N3307" s="1395">
        <f t="shared" si="315"/>
        <v>20.2</v>
      </c>
      <c r="O3307" t="str">
        <f t="shared" si="316"/>
        <v/>
      </c>
    </row>
    <row r="3308" spans="9:15" x14ac:dyDescent="0.55000000000000004">
      <c r="I3308" s="1394">
        <f t="shared" si="317"/>
        <v>0</v>
      </c>
      <c r="J3308" s="1392">
        <f t="shared" si="312"/>
        <v>330.60000000000667</v>
      </c>
      <c r="K3308" s="1391">
        <f>(J3308*h01_MdeMgmt!$F$8)+1+$Q$126</f>
        <v>20.285000000000391</v>
      </c>
      <c r="L3308" s="1395">
        <f t="shared" si="313"/>
        <v>202.85000000000392</v>
      </c>
      <c r="M3308" s="1395">
        <f t="shared" si="314"/>
        <v>202</v>
      </c>
      <c r="N3308" s="1395">
        <f t="shared" si="315"/>
        <v>20.2</v>
      </c>
      <c r="O3308" t="str">
        <f t="shared" si="316"/>
        <v/>
      </c>
    </row>
    <row r="3309" spans="9:15" x14ac:dyDescent="0.55000000000000004">
      <c r="I3309" s="1394">
        <f t="shared" si="317"/>
        <v>0</v>
      </c>
      <c r="J3309" s="1392">
        <f t="shared" si="312"/>
        <v>330.7000000000067</v>
      </c>
      <c r="K3309" s="1391">
        <f>(J3309*h01_MdeMgmt!$F$8)+1+$Q$126</f>
        <v>20.290833333333723</v>
      </c>
      <c r="L3309" s="1395">
        <f t="shared" si="313"/>
        <v>202.90833333333723</v>
      </c>
      <c r="M3309" s="1395">
        <f t="shared" si="314"/>
        <v>202</v>
      </c>
      <c r="N3309" s="1395">
        <f t="shared" si="315"/>
        <v>20.2</v>
      </c>
      <c r="O3309" t="str">
        <f t="shared" si="316"/>
        <v/>
      </c>
    </row>
    <row r="3310" spans="9:15" x14ac:dyDescent="0.55000000000000004">
      <c r="I3310" s="1394">
        <f t="shared" si="317"/>
        <v>0</v>
      </c>
      <c r="J3310" s="1392">
        <f t="shared" si="312"/>
        <v>330.80000000000672</v>
      </c>
      <c r="K3310" s="1391">
        <f>(J3310*h01_MdeMgmt!$F$8)+1+$Q$126</f>
        <v>20.296666666667058</v>
      </c>
      <c r="L3310" s="1395">
        <f t="shared" si="313"/>
        <v>202.96666666667056</v>
      </c>
      <c r="M3310" s="1395">
        <f t="shared" si="314"/>
        <v>202</v>
      </c>
      <c r="N3310" s="1395">
        <f t="shared" si="315"/>
        <v>20.2</v>
      </c>
      <c r="O3310" t="str">
        <f t="shared" si="316"/>
        <v/>
      </c>
    </row>
    <row r="3311" spans="9:15" x14ac:dyDescent="0.55000000000000004">
      <c r="I3311" s="1394">
        <f t="shared" si="317"/>
        <v>0</v>
      </c>
      <c r="J3311" s="1392">
        <f t="shared" si="312"/>
        <v>330.90000000000674</v>
      </c>
      <c r="K3311" s="1391">
        <f>(J3311*h01_MdeMgmt!$F$8)+1+$Q$126</f>
        <v>20.302500000000393</v>
      </c>
      <c r="L3311" s="1395">
        <f t="shared" si="313"/>
        <v>203.02500000000393</v>
      </c>
      <c r="M3311" s="1395">
        <f t="shared" si="314"/>
        <v>203</v>
      </c>
      <c r="N3311" s="1395">
        <f t="shared" si="315"/>
        <v>20.3</v>
      </c>
      <c r="O3311" t="str">
        <f t="shared" si="316"/>
        <v/>
      </c>
    </row>
    <row r="3312" spans="9:15" x14ac:dyDescent="0.55000000000000004">
      <c r="I3312" s="1394">
        <f t="shared" si="317"/>
        <v>0</v>
      </c>
      <c r="J3312" s="1392">
        <f t="shared" si="312"/>
        <v>331.00000000000676</v>
      </c>
      <c r="K3312" s="1391">
        <f>(J3312*h01_MdeMgmt!$F$8)+1+$Q$126</f>
        <v>20.308333333333728</v>
      </c>
      <c r="L3312" s="1395">
        <f t="shared" si="313"/>
        <v>203.08333333333729</v>
      </c>
      <c r="M3312" s="1395">
        <f t="shared" si="314"/>
        <v>203</v>
      </c>
      <c r="N3312" s="1395">
        <f t="shared" si="315"/>
        <v>20.3</v>
      </c>
      <c r="O3312" t="str">
        <f t="shared" si="316"/>
        <v/>
      </c>
    </row>
    <row r="3313" spans="9:15" x14ac:dyDescent="0.55000000000000004">
      <c r="I3313" s="1394">
        <f t="shared" si="317"/>
        <v>0</v>
      </c>
      <c r="J3313" s="1392">
        <f t="shared" si="312"/>
        <v>331.10000000000679</v>
      </c>
      <c r="K3313" s="1391">
        <f>(J3313*h01_MdeMgmt!$F$8)+1+$Q$126</f>
        <v>20.314166666667063</v>
      </c>
      <c r="L3313" s="1395">
        <f t="shared" si="313"/>
        <v>203.14166666667063</v>
      </c>
      <c r="M3313" s="1395">
        <f t="shared" si="314"/>
        <v>203</v>
      </c>
      <c r="N3313" s="1395">
        <f t="shared" si="315"/>
        <v>20.3</v>
      </c>
      <c r="O3313" t="str">
        <f t="shared" si="316"/>
        <v/>
      </c>
    </row>
    <row r="3314" spans="9:15" x14ac:dyDescent="0.55000000000000004">
      <c r="I3314" s="1394">
        <f t="shared" si="317"/>
        <v>0</v>
      </c>
      <c r="J3314" s="1392">
        <f t="shared" si="312"/>
        <v>331.20000000000681</v>
      </c>
      <c r="K3314" s="1391">
        <f>(J3314*h01_MdeMgmt!$F$8)+1+$Q$126</f>
        <v>20.320000000000398</v>
      </c>
      <c r="L3314" s="1395">
        <f t="shared" si="313"/>
        <v>203.20000000000397</v>
      </c>
      <c r="M3314" s="1395">
        <f t="shared" si="314"/>
        <v>203</v>
      </c>
      <c r="N3314" s="1395">
        <f t="shared" si="315"/>
        <v>20.3</v>
      </c>
      <c r="O3314" t="str">
        <f t="shared" si="316"/>
        <v/>
      </c>
    </row>
    <row r="3315" spans="9:15" x14ac:dyDescent="0.55000000000000004">
      <c r="I3315" s="1394">
        <f t="shared" si="317"/>
        <v>0</v>
      </c>
      <c r="J3315" s="1392">
        <f t="shared" si="312"/>
        <v>331.30000000000683</v>
      </c>
      <c r="K3315" s="1391">
        <f>(J3315*h01_MdeMgmt!$F$8)+1+$Q$126</f>
        <v>20.325833333333733</v>
      </c>
      <c r="L3315" s="1395">
        <f t="shared" si="313"/>
        <v>203.25833333333733</v>
      </c>
      <c r="M3315" s="1395">
        <f t="shared" si="314"/>
        <v>203</v>
      </c>
      <c r="N3315" s="1395">
        <f t="shared" si="315"/>
        <v>20.3</v>
      </c>
      <c r="O3315" t="str">
        <f t="shared" si="316"/>
        <v/>
      </c>
    </row>
    <row r="3316" spans="9:15" x14ac:dyDescent="0.55000000000000004">
      <c r="I3316" s="1394">
        <f t="shared" si="317"/>
        <v>0</v>
      </c>
      <c r="J3316" s="1392">
        <f t="shared" si="312"/>
        <v>331.40000000000686</v>
      </c>
      <c r="K3316" s="1391">
        <f>(J3316*h01_MdeMgmt!$F$8)+1+$Q$126</f>
        <v>20.331666666667068</v>
      </c>
      <c r="L3316" s="1395">
        <f t="shared" si="313"/>
        <v>203.3166666666707</v>
      </c>
      <c r="M3316" s="1395">
        <f t="shared" si="314"/>
        <v>203</v>
      </c>
      <c r="N3316" s="1395">
        <f t="shared" si="315"/>
        <v>20.3</v>
      </c>
      <c r="O3316" t="str">
        <f t="shared" si="316"/>
        <v/>
      </c>
    </row>
    <row r="3317" spans="9:15" x14ac:dyDescent="0.55000000000000004">
      <c r="I3317" s="1394">
        <f t="shared" si="317"/>
        <v>0</v>
      </c>
      <c r="J3317" s="1392">
        <f t="shared" si="312"/>
        <v>331.50000000000688</v>
      </c>
      <c r="K3317" s="1391">
        <f>(J3317*h01_MdeMgmt!$F$8)+1+$Q$126</f>
        <v>20.3375000000004</v>
      </c>
      <c r="L3317" s="1395">
        <f t="shared" si="313"/>
        <v>203.37500000000401</v>
      </c>
      <c r="M3317" s="1395">
        <f t="shared" si="314"/>
        <v>203</v>
      </c>
      <c r="N3317" s="1395">
        <f t="shared" si="315"/>
        <v>20.3</v>
      </c>
      <c r="O3317" t="str">
        <f t="shared" si="316"/>
        <v/>
      </c>
    </row>
    <row r="3318" spans="9:15" x14ac:dyDescent="0.55000000000000004">
      <c r="I3318" s="1394">
        <f t="shared" si="317"/>
        <v>0</v>
      </c>
      <c r="J3318" s="1392">
        <f t="shared" ref="J3318:J3381" si="318">J3317+$J$3</f>
        <v>331.6000000000069</v>
      </c>
      <c r="K3318" s="1391">
        <f>(J3318*h01_MdeMgmt!$F$8)+1+$Q$126</f>
        <v>20.343333333333735</v>
      </c>
      <c r="L3318" s="1395">
        <f t="shared" si="313"/>
        <v>203.43333333333734</v>
      </c>
      <c r="M3318" s="1395">
        <f t="shared" si="314"/>
        <v>203</v>
      </c>
      <c r="N3318" s="1395">
        <f t="shared" si="315"/>
        <v>20.3</v>
      </c>
      <c r="O3318" t="str">
        <f t="shared" si="316"/>
        <v/>
      </c>
    </row>
    <row r="3319" spans="9:15" x14ac:dyDescent="0.55000000000000004">
      <c r="I3319" s="1394">
        <f t="shared" si="317"/>
        <v>0</v>
      </c>
      <c r="J3319" s="1392">
        <f t="shared" si="318"/>
        <v>331.70000000000692</v>
      </c>
      <c r="K3319" s="1391">
        <f>(J3319*h01_MdeMgmt!$F$8)+1+$Q$126</f>
        <v>20.34916666666707</v>
      </c>
      <c r="L3319" s="1395">
        <f t="shared" si="313"/>
        <v>203.49166666667071</v>
      </c>
      <c r="M3319" s="1395">
        <f t="shared" si="314"/>
        <v>203</v>
      </c>
      <c r="N3319" s="1395">
        <f t="shared" si="315"/>
        <v>20.3</v>
      </c>
      <c r="O3319" t="str">
        <f t="shared" si="316"/>
        <v/>
      </c>
    </row>
    <row r="3320" spans="9:15" x14ac:dyDescent="0.55000000000000004">
      <c r="I3320" s="1394">
        <f t="shared" si="317"/>
        <v>0</v>
      </c>
      <c r="J3320" s="1392">
        <f t="shared" si="318"/>
        <v>331.80000000000695</v>
      </c>
      <c r="K3320" s="1391">
        <f>(J3320*h01_MdeMgmt!$F$8)+1+$Q$126</f>
        <v>20.355000000000405</v>
      </c>
      <c r="L3320" s="1395">
        <f t="shared" si="313"/>
        <v>203.55000000000405</v>
      </c>
      <c r="M3320" s="1395">
        <f t="shared" si="314"/>
        <v>203</v>
      </c>
      <c r="N3320" s="1395">
        <f t="shared" si="315"/>
        <v>20.3</v>
      </c>
      <c r="O3320" t="str">
        <f t="shared" si="316"/>
        <v/>
      </c>
    </row>
    <row r="3321" spans="9:15" x14ac:dyDescent="0.55000000000000004">
      <c r="I3321" s="1394">
        <f t="shared" si="317"/>
        <v>0</v>
      </c>
      <c r="J3321" s="1392">
        <f t="shared" si="318"/>
        <v>331.90000000000697</v>
      </c>
      <c r="K3321" s="1391">
        <f>(J3321*h01_MdeMgmt!$F$8)+1+$Q$126</f>
        <v>20.360833333333741</v>
      </c>
      <c r="L3321" s="1395">
        <f t="shared" si="313"/>
        <v>203.60833333333741</v>
      </c>
      <c r="M3321" s="1395">
        <f t="shared" si="314"/>
        <v>203</v>
      </c>
      <c r="N3321" s="1395">
        <f t="shared" si="315"/>
        <v>20.3</v>
      </c>
      <c r="O3321" t="str">
        <f t="shared" si="316"/>
        <v/>
      </c>
    </row>
    <row r="3322" spans="9:15" x14ac:dyDescent="0.55000000000000004">
      <c r="I3322" s="1394">
        <f t="shared" si="317"/>
        <v>0</v>
      </c>
      <c r="J3322" s="1392">
        <f t="shared" si="318"/>
        <v>332.00000000000699</v>
      </c>
      <c r="K3322" s="1391">
        <f>(J3322*h01_MdeMgmt!$F$8)+1+$Q$126</f>
        <v>20.366666666667076</v>
      </c>
      <c r="L3322" s="1395">
        <f t="shared" si="313"/>
        <v>203.66666666667075</v>
      </c>
      <c r="M3322" s="1395">
        <f t="shared" si="314"/>
        <v>203</v>
      </c>
      <c r="N3322" s="1395">
        <f t="shared" si="315"/>
        <v>20.3</v>
      </c>
      <c r="O3322" t="str">
        <f t="shared" si="316"/>
        <v/>
      </c>
    </row>
    <row r="3323" spans="9:15" x14ac:dyDescent="0.55000000000000004">
      <c r="I3323" s="1394">
        <f t="shared" si="317"/>
        <v>0</v>
      </c>
      <c r="J3323" s="1392">
        <f t="shared" si="318"/>
        <v>332.10000000000701</v>
      </c>
      <c r="K3323" s="1391">
        <f>(J3323*h01_MdeMgmt!$F$8)+1+$Q$126</f>
        <v>20.372500000000411</v>
      </c>
      <c r="L3323" s="1395">
        <f t="shared" si="313"/>
        <v>203.72500000000412</v>
      </c>
      <c r="M3323" s="1395">
        <f t="shared" si="314"/>
        <v>203</v>
      </c>
      <c r="N3323" s="1395">
        <f t="shared" si="315"/>
        <v>20.3</v>
      </c>
      <c r="O3323" t="str">
        <f t="shared" si="316"/>
        <v/>
      </c>
    </row>
    <row r="3324" spans="9:15" x14ac:dyDescent="0.55000000000000004">
      <c r="I3324" s="1394">
        <f t="shared" si="317"/>
        <v>0</v>
      </c>
      <c r="J3324" s="1392">
        <f t="shared" si="318"/>
        <v>332.20000000000704</v>
      </c>
      <c r="K3324" s="1391">
        <f>(J3324*h01_MdeMgmt!$F$8)+1+$Q$126</f>
        <v>20.378333333333742</v>
      </c>
      <c r="L3324" s="1395">
        <f t="shared" si="313"/>
        <v>203.78333333333742</v>
      </c>
      <c r="M3324" s="1395">
        <f t="shared" si="314"/>
        <v>203</v>
      </c>
      <c r="N3324" s="1395">
        <f t="shared" si="315"/>
        <v>20.3</v>
      </c>
      <c r="O3324" t="str">
        <f t="shared" si="316"/>
        <v/>
      </c>
    </row>
    <row r="3325" spans="9:15" x14ac:dyDescent="0.55000000000000004">
      <c r="I3325" s="1394">
        <f t="shared" si="317"/>
        <v>0</v>
      </c>
      <c r="J3325" s="1392">
        <f t="shared" si="318"/>
        <v>332.30000000000706</v>
      </c>
      <c r="K3325" s="1391">
        <f>(J3325*h01_MdeMgmt!$F$8)+1+$Q$126</f>
        <v>20.384166666667078</v>
      </c>
      <c r="L3325" s="1395">
        <f t="shared" si="313"/>
        <v>203.84166666667079</v>
      </c>
      <c r="M3325" s="1395">
        <f t="shared" si="314"/>
        <v>203</v>
      </c>
      <c r="N3325" s="1395">
        <f t="shared" si="315"/>
        <v>20.3</v>
      </c>
      <c r="O3325" t="str">
        <f t="shared" si="316"/>
        <v/>
      </c>
    </row>
    <row r="3326" spans="9:15" x14ac:dyDescent="0.55000000000000004">
      <c r="I3326" s="1394">
        <f t="shared" si="317"/>
        <v>0</v>
      </c>
      <c r="J3326" s="1392">
        <f t="shared" si="318"/>
        <v>332.40000000000708</v>
      </c>
      <c r="K3326" s="1391">
        <f>(J3326*h01_MdeMgmt!$F$8)+1+$Q$126</f>
        <v>20.390000000000413</v>
      </c>
      <c r="L3326" s="1395">
        <f t="shared" si="313"/>
        <v>203.90000000000413</v>
      </c>
      <c r="M3326" s="1395">
        <f t="shared" si="314"/>
        <v>203</v>
      </c>
      <c r="N3326" s="1395">
        <f t="shared" si="315"/>
        <v>20.3</v>
      </c>
      <c r="O3326" t="str">
        <f t="shared" si="316"/>
        <v/>
      </c>
    </row>
    <row r="3327" spans="9:15" x14ac:dyDescent="0.55000000000000004">
      <c r="I3327" s="1394">
        <f t="shared" si="317"/>
        <v>0</v>
      </c>
      <c r="J3327" s="1392">
        <f t="shared" si="318"/>
        <v>332.50000000000711</v>
      </c>
      <c r="K3327" s="1391">
        <f>(J3327*h01_MdeMgmt!$F$8)+1+$Q$126</f>
        <v>20.395833333333748</v>
      </c>
      <c r="L3327" s="1395">
        <f t="shared" si="313"/>
        <v>203.95833333333746</v>
      </c>
      <c r="M3327" s="1395">
        <f t="shared" si="314"/>
        <v>203</v>
      </c>
      <c r="N3327" s="1395">
        <f t="shared" si="315"/>
        <v>20.3</v>
      </c>
      <c r="O3327" t="str">
        <f t="shared" si="316"/>
        <v/>
      </c>
    </row>
    <row r="3328" spans="9:15" x14ac:dyDescent="0.55000000000000004">
      <c r="I3328" s="1394">
        <f t="shared" si="317"/>
        <v>0</v>
      </c>
      <c r="J3328" s="1392">
        <f t="shared" si="318"/>
        <v>332.60000000000713</v>
      </c>
      <c r="K3328" s="1391">
        <f>(J3328*h01_MdeMgmt!$F$8)+1+$Q$126</f>
        <v>20.401666666667083</v>
      </c>
      <c r="L3328" s="1395">
        <f t="shared" si="313"/>
        <v>204.01666666667083</v>
      </c>
      <c r="M3328" s="1395">
        <f t="shared" si="314"/>
        <v>204</v>
      </c>
      <c r="N3328" s="1395">
        <f t="shared" si="315"/>
        <v>20.399999999999999</v>
      </c>
      <c r="O3328" t="str">
        <f t="shared" si="316"/>
        <v/>
      </c>
    </row>
    <row r="3329" spans="9:15" x14ac:dyDescent="0.55000000000000004">
      <c r="I3329" s="1394">
        <f t="shared" si="317"/>
        <v>0</v>
      </c>
      <c r="J3329" s="1392">
        <f t="shared" si="318"/>
        <v>332.70000000000715</v>
      </c>
      <c r="K3329" s="1391">
        <f>(J3329*h01_MdeMgmt!$F$8)+1+$Q$126</f>
        <v>20.407500000000418</v>
      </c>
      <c r="L3329" s="1395">
        <f t="shared" si="313"/>
        <v>204.0750000000042</v>
      </c>
      <c r="M3329" s="1395">
        <f t="shared" si="314"/>
        <v>204</v>
      </c>
      <c r="N3329" s="1395">
        <f t="shared" si="315"/>
        <v>20.399999999999999</v>
      </c>
      <c r="O3329" t="str">
        <f t="shared" si="316"/>
        <v/>
      </c>
    </row>
    <row r="3330" spans="9:15" x14ac:dyDescent="0.55000000000000004">
      <c r="I3330" s="1394">
        <f t="shared" si="317"/>
        <v>0</v>
      </c>
      <c r="J3330" s="1392">
        <f t="shared" si="318"/>
        <v>332.80000000000717</v>
      </c>
      <c r="K3330" s="1391">
        <f>(J3330*h01_MdeMgmt!$F$8)+1+$Q$126</f>
        <v>20.413333333333753</v>
      </c>
      <c r="L3330" s="1395">
        <f t="shared" si="313"/>
        <v>204.13333333333753</v>
      </c>
      <c r="M3330" s="1395">
        <f t="shared" si="314"/>
        <v>204</v>
      </c>
      <c r="N3330" s="1395">
        <f t="shared" si="315"/>
        <v>20.399999999999999</v>
      </c>
      <c r="O3330" t="str">
        <f t="shared" si="316"/>
        <v/>
      </c>
    </row>
    <row r="3331" spans="9:15" x14ac:dyDescent="0.55000000000000004">
      <c r="I3331" s="1394">
        <f t="shared" si="317"/>
        <v>0</v>
      </c>
      <c r="J3331" s="1392">
        <f t="shared" si="318"/>
        <v>332.9000000000072</v>
      </c>
      <c r="K3331" s="1391">
        <f>(J3331*h01_MdeMgmt!$F$8)+1+$Q$126</f>
        <v>20.419166666667088</v>
      </c>
      <c r="L3331" s="1395">
        <f t="shared" ref="L3331:L3394" si="319">K3331*10</f>
        <v>204.19166666667087</v>
      </c>
      <c r="M3331" s="1395">
        <f t="shared" ref="M3331:M3394" si="320">INT(L3331)</f>
        <v>204</v>
      </c>
      <c r="N3331" s="1395">
        <f t="shared" ref="N3331:N3394" si="321">M3331/10</f>
        <v>20.399999999999999</v>
      </c>
      <c r="O3331" t="str">
        <f t="shared" ref="O3331:O3394" si="322">IF(INT(N3331)=N3331,N3331,"")</f>
        <v/>
      </c>
    </row>
    <row r="3332" spans="9:15" x14ac:dyDescent="0.55000000000000004">
      <c r="I3332" s="1394">
        <f t="shared" ref="I3332:I3395" si="323">INT(H3332)</f>
        <v>0</v>
      </c>
      <c r="J3332" s="1392">
        <f t="shared" si="318"/>
        <v>333.00000000000722</v>
      </c>
      <c r="K3332" s="1391">
        <f>(J3332*h01_MdeMgmt!$F$8)+1+$Q$126</f>
        <v>20.42500000000042</v>
      </c>
      <c r="L3332" s="1395">
        <f t="shared" si="319"/>
        <v>204.25000000000421</v>
      </c>
      <c r="M3332" s="1395">
        <f t="shared" si="320"/>
        <v>204</v>
      </c>
      <c r="N3332" s="1395">
        <f t="shared" si="321"/>
        <v>20.399999999999999</v>
      </c>
      <c r="O3332" t="str">
        <f t="shared" si="322"/>
        <v/>
      </c>
    </row>
    <row r="3333" spans="9:15" x14ac:dyDescent="0.55000000000000004">
      <c r="I3333" s="1394">
        <f t="shared" si="323"/>
        <v>0</v>
      </c>
      <c r="J3333" s="1392">
        <f t="shared" si="318"/>
        <v>333.10000000000724</v>
      </c>
      <c r="K3333" s="1391">
        <f>(J3333*h01_MdeMgmt!$F$8)+1+$Q$126</f>
        <v>20.430833333333755</v>
      </c>
      <c r="L3333" s="1395">
        <f t="shared" si="319"/>
        <v>204.30833333333754</v>
      </c>
      <c r="M3333" s="1395">
        <f t="shared" si="320"/>
        <v>204</v>
      </c>
      <c r="N3333" s="1395">
        <f t="shared" si="321"/>
        <v>20.399999999999999</v>
      </c>
      <c r="O3333" t="str">
        <f t="shared" si="322"/>
        <v/>
      </c>
    </row>
    <row r="3334" spans="9:15" x14ac:dyDescent="0.55000000000000004">
      <c r="I3334" s="1394">
        <f t="shared" si="323"/>
        <v>0</v>
      </c>
      <c r="J3334" s="1392">
        <f t="shared" si="318"/>
        <v>333.20000000000726</v>
      </c>
      <c r="K3334" s="1391">
        <f>(J3334*h01_MdeMgmt!$F$8)+1+$Q$126</f>
        <v>20.43666666666709</v>
      </c>
      <c r="L3334" s="1395">
        <f t="shared" si="319"/>
        <v>204.36666666667091</v>
      </c>
      <c r="M3334" s="1395">
        <f t="shared" si="320"/>
        <v>204</v>
      </c>
      <c r="N3334" s="1395">
        <f t="shared" si="321"/>
        <v>20.399999999999999</v>
      </c>
      <c r="O3334" t="str">
        <f t="shared" si="322"/>
        <v/>
      </c>
    </row>
    <row r="3335" spans="9:15" x14ac:dyDescent="0.55000000000000004">
      <c r="I3335" s="1394">
        <f t="shared" si="323"/>
        <v>0</v>
      </c>
      <c r="J3335" s="1392">
        <f t="shared" si="318"/>
        <v>333.30000000000729</v>
      </c>
      <c r="K3335" s="1391">
        <f>(J3335*h01_MdeMgmt!$F$8)+1+$Q$126</f>
        <v>20.442500000000425</v>
      </c>
      <c r="L3335" s="1395">
        <f t="shared" si="319"/>
        <v>204.42500000000425</v>
      </c>
      <c r="M3335" s="1395">
        <f t="shared" si="320"/>
        <v>204</v>
      </c>
      <c r="N3335" s="1395">
        <f t="shared" si="321"/>
        <v>20.399999999999999</v>
      </c>
      <c r="O3335" t="str">
        <f t="shared" si="322"/>
        <v/>
      </c>
    </row>
    <row r="3336" spans="9:15" x14ac:dyDescent="0.55000000000000004">
      <c r="I3336" s="1394">
        <f t="shared" si="323"/>
        <v>0</v>
      </c>
      <c r="J3336" s="1392">
        <f t="shared" si="318"/>
        <v>333.40000000000731</v>
      </c>
      <c r="K3336" s="1391">
        <f>(J3336*h01_MdeMgmt!$F$8)+1+$Q$126</f>
        <v>20.44833333333376</v>
      </c>
      <c r="L3336" s="1395">
        <f t="shared" si="319"/>
        <v>204.48333333333761</v>
      </c>
      <c r="M3336" s="1395">
        <f t="shared" si="320"/>
        <v>204</v>
      </c>
      <c r="N3336" s="1395">
        <f t="shared" si="321"/>
        <v>20.399999999999999</v>
      </c>
      <c r="O3336" t="str">
        <f t="shared" si="322"/>
        <v/>
      </c>
    </row>
    <row r="3337" spans="9:15" x14ac:dyDescent="0.55000000000000004">
      <c r="I3337" s="1394">
        <f t="shared" si="323"/>
        <v>0</v>
      </c>
      <c r="J3337" s="1392">
        <f t="shared" si="318"/>
        <v>333.50000000000733</v>
      </c>
      <c r="K3337" s="1391">
        <f>(J3337*h01_MdeMgmt!$F$8)+1+$Q$126</f>
        <v>20.454166666667096</v>
      </c>
      <c r="L3337" s="1395">
        <f t="shared" si="319"/>
        <v>204.54166666667095</v>
      </c>
      <c r="M3337" s="1395">
        <f t="shared" si="320"/>
        <v>204</v>
      </c>
      <c r="N3337" s="1395">
        <f t="shared" si="321"/>
        <v>20.399999999999999</v>
      </c>
      <c r="O3337" t="str">
        <f t="shared" si="322"/>
        <v/>
      </c>
    </row>
    <row r="3338" spans="9:15" x14ac:dyDescent="0.55000000000000004">
      <c r="I3338" s="1394">
        <f t="shared" si="323"/>
        <v>0</v>
      </c>
      <c r="J3338" s="1392">
        <f t="shared" si="318"/>
        <v>333.60000000000736</v>
      </c>
      <c r="K3338" s="1391">
        <f>(J3338*h01_MdeMgmt!$F$8)+1+$Q$126</f>
        <v>20.460000000000431</v>
      </c>
      <c r="L3338" s="1395">
        <f t="shared" si="319"/>
        <v>204.60000000000431</v>
      </c>
      <c r="M3338" s="1395">
        <f t="shared" si="320"/>
        <v>204</v>
      </c>
      <c r="N3338" s="1395">
        <f t="shared" si="321"/>
        <v>20.399999999999999</v>
      </c>
      <c r="O3338" t="str">
        <f t="shared" si="322"/>
        <v/>
      </c>
    </row>
    <row r="3339" spans="9:15" x14ac:dyDescent="0.55000000000000004">
      <c r="I3339" s="1394">
        <f t="shared" si="323"/>
        <v>0</v>
      </c>
      <c r="J3339" s="1392">
        <f t="shared" si="318"/>
        <v>333.70000000000738</v>
      </c>
      <c r="K3339" s="1391">
        <f>(J3339*h01_MdeMgmt!$F$8)+1+$Q$126</f>
        <v>20.465833333333762</v>
      </c>
      <c r="L3339" s="1395">
        <f t="shared" si="319"/>
        <v>204.65833333333762</v>
      </c>
      <c r="M3339" s="1395">
        <f t="shared" si="320"/>
        <v>204</v>
      </c>
      <c r="N3339" s="1395">
        <f t="shared" si="321"/>
        <v>20.399999999999999</v>
      </c>
      <c r="O3339" t="str">
        <f t="shared" si="322"/>
        <v/>
      </c>
    </row>
    <row r="3340" spans="9:15" x14ac:dyDescent="0.55000000000000004">
      <c r="I3340" s="1394">
        <f t="shared" si="323"/>
        <v>0</v>
      </c>
      <c r="J3340" s="1392">
        <f t="shared" si="318"/>
        <v>333.8000000000074</v>
      </c>
      <c r="K3340" s="1391">
        <f>(J3340*h01_MdeMgmt!$F$8)+1+$Q$126</f>
        <v>20.471666666667097</v>
      </c>
      <c r="L3340" s="1395">
        <f t="shared" si="319"/>
        <v>204.71666666667096</v>
      </c>
      <c r="M3340" s="1395">
        <f t="shared" si="320"/>
        <v>204</v>
      </c>
      <c r="N3340" s="1395">
        <f t="shared" si="321"/>
        <v>20.399999999999999</v>
      </c>
      <c r="O3340" t="str">
        <f t="shared" si="322"/>
        <v/>
      </c>
    </row>
    <row r="3341" spans="9:15" x14ac:dyDescent="0.55000000000000004">
      <c r="I3341" s="1394">
        <f t="shared" si="323"/>
        <v>0</v>
      </c>
      <c r="J3341" s="1392">
        <f t="shared" si="318"/>
        <v>333.90000000000742</v>
      </c>
      <c r="K3341" s="1391">
        <f>(J3341*h01_MdeMgmt!$F$8)+1+$Q$126</f>
        <v>20.477500000000433</v>
      </c>
      <c r="L3341" s="1395">
        <f t="shared" si="319"/>
        <v>204.77500000000433</v>
      </c>
      <c r="M3341" s="1395">
        <f t="shared" si="320"/>
        <v>204</v>
      </c>
      <c r="N3341" s="1395">
        <f t="shared" si="321"/>
        <v>20.399999999999999</v>
      </c>
      <c r="O3341" t="str">
        <f t="shared" si="322"/>
        <v/>
      </c>
    </row>
    <row r="3342" spans="9:15" x14ac:dyDescent="0.55000000000000004">
      <c r="I3342" s="1394">
        <f t="shared" si="323"/>
        <v>0</v>
      </c>
      <c r="J3342" s="1392">
        <f t="shared" si="318"/>
        <v>334.00000000000745</v>
      </c>
      <c r="K3342" s="1391">
        <f>(J3342*h01_MdeMgmt!$F$8)+1+$Q$126</f>
        <v>20.483333333333768</v>
      </c>
      <c r="L3342" s="1395">
        <f t="shared" si="319"/>
        <v>204.83333333333769</v>
      </c>
      <c r="M3342" s="1395">
        <f t="shared" si="320"/>
        <v>204</v>
      </c>
      <c r="N3342" s="1395">
        <f t="shared" si="321"/>
        <v>20.399999999999999</v>
      </c>
      <c r="O3342" t="str">
        <f t="shared" si="322"/>
        <v/>
      </c>
    </row>
    <row r="3343" spans="9:15" x14ac:dyDescent="0.55000000000000004">
      <c r="I3343" s="1394">
        <f t="shared" si="323"/>
        <v>0</v>
      </c>
      <c r="J3343" s="1392">
        <f t="shared" si="318"/>
        <v>334.10000000000747</v>
      </c>
      <c r="K3343" s="1391">
        <f>(J3343*h01_MdeMgmt!$F$8)+1+$Q$126</f>
        <v>20.489166666667103</v>
      </c>
      <c r="L3343" s="1395">
        <f t="shared" si="319"/>
        <v>204.89166666667103</v>
      </c>
      <c r="M3343" s="1395">
        <f t="shared" si="320"/>
        <v>204</v>
      </c>
      <c r="N3343" s="1395">
        <f t="shared" si="321"/>
        <v>20.399999999999999</v>
      </c>
      <c r="O3343" t="str">
        <f t="shared" si="322"/>
        <v/>
      </c>
    </row>
    <row r="3344" spans="9:15" x14ac:dyDescent="0.55000000000000004">
      <c r="I3344" s="1394">
        <f t="shared" si="323"/>
        <v>0</v>
      </c>
      <c r="J3344" s="1392">
        <f t="shared" si="318"/>
        <v>334.20000000000749</v>
      </c>
      <c r="K3344" s="1391">
        <f>(J3344*h01_MdeMgmt!$F$8)+1+$Q$126</f>
        <v>20.495000000000438</v>
      </c>
      <c r="L3344" s="1395">
        <f t="shared" si="319"/>
        <v>204.95000000000437</v>
      </c>
      <c r="M3344" s="1395">
        <f t="shared" si="320"/>
        <v>204</v>
      </c>
      <c r="N3344" s="1395">
        <f t="shared" si="321"/>
        <v>20.399999999999999</v>
      </c>
      <c r="O3344" t="str">
        <f t="shared" si="322"/>
        <v/>
      </c>
    </row>
    <row r="3345" spans="9:15" x14ac:dyDescent="0.55000000000000004">
      <c r="I3345" s="1394">
        <f t="shared" si="323"/>
        <v>0</v>
      </c>
      <c r="J3345" s="1392">
        <f t="shared" si="318"/>
        <v>334.30000000000751</v>
      </c>
      <c r="K3345" s="1391">
        <f>(J3345*h01_MdeMgmt!$F$8)+1+$Q$126</f>
        <v>20.500833333333773</v>
      </c>
      <c r="L3345" s="1395">
        <f t="shared" si="319"/>
        <v>205.00833333333773</v>
      </c>
      <c r="M3345" s="1395">
        <f t="shared" si="320"/>
        <v>205</v>
      </c>
      <c r="N3345" s="1395">
        <f t="shared" si="321"/>
        <v>20.5</v>
      </c>
      <c r="O3345" t="str">
        <f t="shared" si="322"/>
        <v/>
      </c>
    </row>
    <row r="3346" spans="9:15" x14ac:dyDescent="0.55000000000000004">
      <c r="I3346" s="1394">
        <f t="shared" si="323"/>
        <v>0</v>
      </c>
      <c r="J3346" s="1392">
        <f t="shared" si="318"/>
        <v>334.40000000000754</v>
      </c>
      <c r="K3346" s="1391">
        <f>(J3346*h01_MdeMgmt!$F$8)+1+$Q$126</f>
        <v>20.506666666667108</v>
      </c>
      <c r="L3346" s="1395">
        <f t="shared" si="319"/>
        <v>205.0666666666711</v>
      </c>
      <c r="M3346" s="1395">
        <f t="shared" si="320"/>
        <v>205</v>
      </c>
      <c r="N3346" s="1395">
        <f t="shared" si="321"/>
        <v>20.5</v>
      </c>
      <c r="O3346" t="str">
        <f t="shared" si="322"/>
        <v/>
      </c>
    </row>
    <row r="3347" spans="9:15" x14ac:dyDescent="0.55000000000000004">
      <c r="I3347" s="1394">
        <f t="shared" si="323"/>
        <v>0</v>
      </c>
      <c r="J3347" s="1392">
        <f t="shared" si="318"/>
        <v>334.50000000000756</v>
      </c>
      <c r="K3347" s="1391">
        <f>(J3347*h01_MdeMgmt!$F$8)+1+$Q$126</f>
        <v>20.51250000000044</v>
      </c>
      <c r="L3347" s="1395">
        <f t="shared" si="319"/>
        <v>205.12500000000441</v>
      </c>
      <c r="M3347" s="1395">
        <f t="shared" si="320"/>
        <v>205</v>
      </c>
      <c r="N3347" s="1395">
        <f t="shared" si="321"/>
        <v>20.5</v>
      </c>
      <c r="O3347" t="str">
        <f t="shared" si="322"/>
        <v/>
      </c>
    </row>
    <row r="3348" spans="9:15" x14ac:dyDescent="0.55000000000000004">
      <c r="I3348" s="1394">
        <f t="shared" si="323"/>
        <v>0</v>
      </c>
      <c r="J3348" s="1392">
        <f t="shared" si="318"/>
        <v>334.60000000000758</v>
      </c>
      <c r="K3348" s="1391">
        <f>(J3348*h01_MdeMgmt!$F$8)+1+$Q$126</f>
        <v>20.518333333333775</v>
      </c>
      <c r="L3348" s="1395">
        <f t="shared" si="319"/>
        <v>205.18333333333774</v>
      </c>
      <c r="M3348" s="1395">
        <f t="shared" si="320"/>
        <v>205</v>
      </c>
      <c r="N3348" s="1395">
        <f t="shared" si="321"/>
        <v>20.5</v>
      </c>
      <c r="O3348" t="str">
        <f t="shared" si="322"/>
        <v/>
      </c>
    </row>
    <row r="3349" spans="9:15" x14ac:dyDescent="0.55000000000000004">
      <c r="I3349" s="1394">
        <f t="shared" si="323"/>
        <v>0</v>
      </c>
      <c r="J3349" s="1392">
        <f t="shared" si="318"/>
        <v>334.70000000000761</v>
      </c>
      <c r="K3349" s="1391">
        <f>(J3349*h01_MdeMgmt!$F$8)+1+$Q$126</f>
        <v>20.52416666666711</v>
      </c>
      <c r="L3349" s="1395">
        <f t="shared" si="319"/>
        <v>205.24166666667111</v>
      </c>
      <c r="M3349" s="1395">
        <f t="shared" si="320"/>
        <v>205</v>
      </c>
      <c r="N3349" s="1395">
        <f t="shared" si="321"/>
        <v>20.5</v>
      </c>
      <c r="O3349" t="str">
        <f t="shared" si="322"/>
        <v/>
      </c>
    </row>
    <row r="3350" spans="9:15" x14ac:dyDescent="0.55000000000000004">
      <c r="I3350" s="1394">
        <f t="shared" si="323"/>
        <v>0</v>
      </c>
      <c r="J3350" s="1392">
        <f t="shared" si="318"/>
        <v>334.80000000000763</v>
      </c>
      <c r="K3350" s="1391">
        <f>(J3350*h01_MdeMgmt!$F$8)+1+$Q$126</f>
        <v>20.530000000000445</v>
      </c>
      <c r="L3350" s="1395">
        <f t="shared" si="319"/>
        <v>205.30000000000445</v>
      </c>
      <c r="M3350" s="1395">
        <f t="shared" si="320"/>
        <v>205</v>
      </c>
      <c r="N3350" s="1395">
        <f t="shared" si="321"/>
        <v>20.5</v>
      </c>
      <c r="O3350" t="str">
        <f t="shared" si="322"/>
        <v/>
      </c>
    </row>
    <row r="3351" spans="9:15" x14ac:dyDescent="0.55000000000000004">
      <c r="I3351" s="1394">
        <f t="shared" si="323"/>
        <v>0</v>
      </c>
      <c r="J3351" s="1392">
        <f t="shared" si="318"/>
        <v>334.90000000000765</v>
      </c>
      <c r="K3351" s="1391">
        <f>(J3351*h01_MdeMgmt!$F$8)+1+$Q$126</f>
        <v>20.53583333333378</v>
      </c>
      <c r="L3351" s="1395">
        <f t="shared" si="319"/>
        <v>205.35833333333781</v>
      </c>
      <c r="M3351" s="1395">
        <f t="shared" si="320"/>
        <v>205</v>
      </c>
      <c r="N3351" s="1395">
        <f t="shared" si="321"/>
        <v>20.5</v>
      </c>
      <c r="O3351" t="str">
        <f t="shared" si="322"/>
        <v/>
      </c>
    </row>
    <row r="3352" spans="9:15" x14ac:dyDescent="0.55000000000000004">
      <c r="I3352" s="1394">
        <f t="shared" si="323"/>
        <v>0</v>
      </c>
      <c r="J3352" s="1392">
        <f t="shared" si="318"/>
        <v>335.00000000000767</v>
      </c>
      <c r="K3352" s="1391">
        <f>(J3352*h01_MdeMgmt!$F$8)+1+$Q$126</f>
        <v>20.541666666667115</v>
      </c>
      <c r="L3352" s="1395">
        <f t="shared" si="319"/>
        <v>205.41666666667115</v>
      </c>
      <c r="M3352" s="1395">
        <f t="shared" si="320"/>
        <v>205</v>
      </c>
      <c r="N3352" s="1395">
        <f t="shared" si="321"/>
        <v>20.5</v>
      </c>
      <c r="O3352" t="str">
        <f t="shared" si="322"/>
        <v/>
      </c>
    </row>
    <row r="3353" spans="9:15" x14ac:dyDescent="0.55000000000000004">
      <c r="I3353" s="1394">
        <f t="shared" si="323"/>
        <v>0</v>
      </c>
      <c r="J3353" s="1392">
        <f t="shared" si="318"/>
        <v>335.1000000000077</v>
      </c>
      <c r="K3353" s="1391">
        <f>(J3353*h01_MdeMgmt!$F$8)+1+$Q$126</f>
        <v>20.547500000000451</v>
      </c>
      <c r="L3353" s="1395">
        <f t="shared" si="319"/>
        <v>205.47500000000451</v>
      </c>
      <c r="M3353" s="1395">
        <f t="shared" si="320"/>
        <v>205</v>
      </c>
      <c r="N3353" s="1395">
        <f t="shared" si="321"/>
        <v>20.5</v>
      </c>
      <c r="O3353" t="str">
        <f t="shared" si="322"/>
        <v/>
      </c>
    </row>
    <row r="3354" spans="9:15" x14ac:dyDescent="0.55000000000000004">
      <c r="I3354" s="1394">
        <f t="shared" si="323"/>
        <v>0</v>
      </c>
      <c r="J3354" s="1392">
        <f t="shared" si="318"/>
        <v>335.20000000000772</v>
      </c>
      <c r="K3354" s="1391">
        <f>(J3354*h01_MdeMgmt!$F$8)+1+$Q$126</f>
        <v>20.553333333333782</v>
      </c>
      <c r="L3354" s="1395">
        <f t="shared" si="319"/>
        <v>205.53333333333782</v>
      </c>
      <c r="M3354" s="1395">
        <f t="shared" si="320"/>
        <v>205</v>
      </c>
      <c r="N3354" s="1395">
        <f t="shared" si="321"/>
        <v>20.5</v>
      </c>
      <c r="O3354" t="str">
        <f t="shared" si="322"/>
        <v/>
      </c>
    </row>
    <row r="3355" spans="9:15" x14ac:dyDescent="0.55000000000000004">
      <c r="I3355" s="1394">
        <f t="shared" si="323"/>
        <v>0</v>
      </c>
      <c r="J3355" s="1392">
        <f t="shared" si="318"/>
        <v>335.30000000000774</v>
      </c>
      <c r="K3355" s="1391">
        <f>(J3355*h01_MdeMgmt!$F$8)+1+$Q$126</f>
        <v>20.559166666667117</v>
      </c>
      <c r="L3355" s="1395">
        <f t="shared" si="319"/>
        <v>205.59166666667119</v>
      </c>
      <c r="M3355" s="1395">
        <f t="shared" si="320"/>
        <v>205</v>
      </c>
      <c r="N3355" s="1395">
        <f t="shared" si="321"/>
        <v>20.5</v>
      </c>
      <c r="O3355" t="str">
        <f t="shared" si="322"/>
        <v/>
      </c>
    </row>
    <row r="3356" spans="9:15" x14ac:dyDescent="0.55000000000000004">
      <c r="I3356" s="1394">
        <f t="shared" si="323"/>
        <v>0</v>
      </c>
      <c r="J3356" s="1392">
        <f t="shared" si="318"/>
        <v>335.40000000000776</v>
      </c>
      <c r="K3356" s="1391">
        <f>(J3356*h01_MdeMgmt!$F$8)+1+$Q$126</f>
        <v>20.565000000000452</v>
      </c>
      <c r="L3356" s="1395">
        <f t="shared" si="319"/>
        <v>205.65000000000452</v>
      </c>
      <c r="M3356" s="1395">
        <f t="shared" si="320"/>
        <v>205</v>
      </c>
      <c r="N3356" s="1395">
        <f t="shared" si="321"/>
        <v>20.5</v>
      </c>
      <c r="O3356" t="str">
        <f t="shared" si="322"/>
        <v/>
      </c>
    </row>
    <row r="3357" spans="9:15" x14ac:dyDescent="0.55000000000000004">
      <c r="I3357" s="1394">
        <f t="shared" si="323"/>
        <v>0</v>
      </c>
      <c r="J3357" s="1392">
        <f t="shared" si="318"/>
        <v>335.50000000000779</v>
      </c>
      <c r="K3357" s="1391">
        <f>(J3357*h01_MdeMgmt!$F$8)+1+$Q$126</f>
        <v>20.570833333333788</v>
      </c>
      <c r="L3357" s="1395">
        <f t="shared" si="319"/>
        <v>205.70833333333786</v>
      </c>
      <c r="M3357" s="1395">
        <f t="shared" si="320"/>
        <v>205</v>
      </c>
      <c r="N3357" s="1395">
        <f t="shared" si="321"/>
        <v>20.5</v>
      </c>
      <c r="O3357" t="str">
        <f t="shared" si="322"/>
        <v/>
      </c>
    </row>
    <row r="3358" spans="9:15" x14ac:dyDescent="0.55000000000000004">
      <c r="I3358" s="1394">
        <f t="shared" si="323"/>
        <v>0</v>
      </c>
      <c r="J3358" s="1392">
        <f t="shared" si="318"/>
        <v>335.60000000000781</v>
      </c>
      <c r="K3358" s="1391">
        <f>(J3358*h01_MdeMgmt!$F$8)+1+$Q$126</f>
        <v>20.576666666667123</v>
      </c>
      <c r="L3358" s="1395">
        <f t="shared" si="319"/>
        <v>205.76666666667123</v>
      </c>
      <c r="M3358" s="1395">
        <f t="shared" si="320"/>
        <v>205</v>
      </c>
      <c r="N3358" s="1395">
        <f t="shared" si="321"/>
        <v>20.5</v>
      </c>
      <c r="O3358" t="str">
        <f t="shared" si="322"/>
        <v/>
      </c>
    </row>
    <row r="3359" spans="9:15" x14ac:dyDescent="0.55000000000000004">
      <c r="I3359" s="1394">
        <f t="shared" si="323"/>
        <v>0</v>
      </c>
      <c r="J3359" s="1392">
        <f t="shared" si="318"/>
        <v>335.70000000000783</v>
      </c>
      <c r="K3359" s="1391">
        <f>(J3359*h01_MdeMgmt!$F$8)+1+$Q$126</f>
        <v>20.582500000000458</v>
      </c>
      <c r="L3359" s="1395">
        <f t="shared" si="319"/>
        <v>205.82500000000459</v>
      </c>
      <c r="M3359" s="1395">
        <f t="shared" si="320"/>
        <v>205</v>
      </c>
      <c r="N3359" s="1395">
        <f t="shared" si="321"/>
        <v>20.5</v>
      </c>
      <c r="O3359" t="str">
        <f t="shared" si="322"/>
        <v/>
      </c>
    </row>
    <row r="3360" spans="9:15" x14ac:dyDescent="0.55000000000000004">
      <c r="I3360" s="1394">
        <f t="shared" si="323"/>
        <v>0</v>
      </c>
      <c r="J3360" s="1392">
        <f t="shared" si="318"/>
        <v>335.80000000000786</v>
      </c>
      <c r="K3360" s="1391">
        <f>(J3360*h01_MdeMgmt!$F$8)+1+$Q$126</f>
        <v>20.588333333333793</v>
      </c>
      <c r="L3360" s="1395">
        <f t="shared" si="319"/>
        <v>205.88333333333793</v>
      </c>
      <c r="M3360" s="1395">
        <f t="shared" si="320"/>
        <v>205</v>
      </c>
      <c r="N3360" s="1395">
        <f t="shared" si="321"/>
        <v>20.5</v>
      </c>
      <c r="O3360" t="str">
        <f t="shared" si="322"/>
        <v/>
      </c>
    </row>
    <row r="3361" spans="9:15" x14ac:dyDescent="0.55000000000000004">
      <c r="I3361" s="1394">
        <f t="shared" si="323"/>
        <v>0</v>
      </c>
      <c r="J3361" s="1392">
        <f t="shared" si="318"/>
        <v>335.90000000000788</v>
      </c>
      <c r="K3361" s="1391">
        <f>(J3361*h01_MdeMgmt!$F$8)+1+$Q$126</f>
        <v>20.594166666667128</v>
      </c>
      <c r="L3361" s="1395">
        <f t="shared" si="319"/>
        <v>205.94166666667127</v>
      </c>
      <c r="M3361" s="1395">
        <f t="shared" si="320"/>
        <v>205</v>
      </c>
      <c r="N3361" s="1395">
        <f t="shared" si="321"/>
        <v>20.5</v>
      </c>
      <c r="O3361" t="str">
        <f t="shared" si="322"/>
        <v/>
      </c>
    </row>
    <row r="3362" spans="9:15" x14ac:dyDescent="0.55000000000000004">
      <c r="I3362" s="1394">
        <f t="shared" si="323"/>
        <v>0</v>
      </c>
      <c r="J3362" s="1392">
        <f t="shared" si="318"/>
        <v>336.0000000000079</v>
      </c>
      <c r="K3362" s="1391">
        <f>(J3362*h01_MdeMgmt!$F$8)+1+$Q$126</f>
        <v>20.60000000000046</v>
      </c>
      <c r="L3362" s="1395">
        <f t="shared" si="319"/>
        <v>206.0000000000046</v>
      </c>
      <c r="M3362" s="1395">
        <f t="shared" si="320"/>
        <v>206</v>
      </c>
      <c r="N3362" s="1395">
        <f t="shared" si="321"/>
        <v>20.6</v>
      </c>
      <c r="O3362" t="str">
        <f t="shared" si="322"/>
        <v/>
      </c>
    </row>
    <row r="3363" spans="9:15" x14ac:dyDescent="0.55000000000000004">
      <c r="I3363" s="1394">
        <f t="shared" si="323"/>
        <v>0</v>
      </c>
      <c r="J3363" s="1392">
        <f t="shared" si="318"/>
        <v>336.10000000000792</v>
      </c>
      <c r="K3363" s="1391">
        <f>(J3363*h01_MdeMgmt!$F$8)+1+$Q$126</f>
        <v>20.605833333333795</v>
      </c>
      <c r="L3363" s="1395">
        <f t="shared" si="319"/>
        <v>206.05833333333794</v>
      </c>
      <c r="M3363" s="1395">
        <f t="shared" si="320"/>
        <v>206</v>
      </c>
      <c r="N3363" s="1395">
        <f t="shared" si="321"/>
        <v>20.6</v>
      </c>
      <c r="O3363" t="str">
        <f t="shared" si="322"/>
        <v/>
      </c>
    </row>
    <row r="3364" spans="9:15" x14ac:dyDescent="0.55000000000000004">
      <c r="I3364" s="1394">
        <f t="shared" si="323"/>
        <v>0</v>
      </c>
      <c r="J3364" s="1392">
        <f t="shared" si="318"/>
        <v>336.20000000000795</v>
      </c>
      <c r="K3364" s="1391">
        <f>(J3364*h01_MdeMgmt!$F$8)+1+$Q$126</f>
        <v>20.61166666666713</v>
      </c>
      <c r="L3364" s="1395">
        <f t="shared" si="319"/>
        <v>206.11666666667131</v>
      </c>
      <c r="M3364" s="1395">
        <f t="shared" si="320"/>
        <v>206</v>
      </c>
      <c r="N3364" s="1395">
        <f t="shared" si="321"/>
        <v>20.6</v>
      </c>
      <c r="O3364" t="str">
        <f t="shared" si="322"/>
        <v/>
      </c>
    </row>
    <row r="3365" spans="9:15" x14ac:dyDescent="0.55000000000000004">
      <c r="I3365" s="1394">
        <f t="shared" si="323"/>
        <v>0</v>
      </c>
      <c r="J3365" s="1392">
        <f t="shared" si="318"/>
        <v>336.30000000000797</v>
      </c>
      <c r="K3365" s="1391">
        <f>(J3365*h01_MdeMgmt!$F$8)+1+$Q$126</f>
        <v>20.617500000000465</v>
      </c>
      <c r="L3365" s="1395">
        <f t="shared" si="319"/>
        <v>206.17500000000464</v>
      </c>
      <c r="M3365" s="1395">
        <f t="shared" si="320"/>
        <v>206</v>
      </c>
      <c r="N3365" s="1395">
        <f t="shared" si="321"/>
        <v>20.6</v>
      </c>
      <c r="O3365" t="str">
        <f t="shared" si="322"/>
        <v/>
      </c>
    </row>
    <row r="3366" spans="9:15" x14ac:dyDescent="0.55000000000000004">
      <c r="I3366" s="1394">
        <f t="shared" si="323"/>
        <v>0</v>
      </c>
      <c r="J3366" s="1392">
        <f t="shared" si="318"/>
        <v>336.40000000000799</v>
      </c>
      <c r="K3366" s="1391">
        <f>(J3366*h01_MdeMgmt!$F$8)+1+$Q$126</f>
        <v>20.6233333333338</v>
      </c>
      <c r="L3366" s="1395">
        <f t="shared" si="319"/>
        <v>206.23333333333801</v>
      </c>
      <c r="M3366" s="1395">
        <f t="shared" si="320"/>
        <v>206</v>
      </c>
      <c r="N3366" s="1395">
        <f t="shared" si="321"/>
        <v>20.6</v>
      </c>
      <c r="O3366" t="str">
        <f t="shared" si="322"/>
        <v/>
      </c>
    </row>
    <row r="3367" spans="9:15" x14ac:dyDescent="0.55000000000000004">
      <c r="I3367" s="1394">
        <f t="shared" si="323"/>
        <v>0</v>
      </c>
      <c r="J3367" s="1392">
        <f t="shared" si="318"/>
        <v>336.50000000000801</v>
      </c>
      <c r="K3367" s="1391">
        <f>(J3367*h01_MdeMgmt!$F$8)+1+$Q$126</f>
        <v>20.629166666667135</v>
      </c>
      <c r="L3367" s="1395">
        <f t="shared" si="319"/>
        <v>206.29166666667135</v>
      </c>
      <c r="M3367" s="1395">
        <f t="shared" si="320"/>
        <v>206</v>
      </c>
      <c r="N3367" s="1395">
        <f t="shared" si="321"/>
        <v>20.6</v>
      </c>
      <c r="O3367" t="str">
        <f t="shared" si="322"/>
        <v/>
      </c>
    </row>
    <row r="3368" spans="9:15" x14ac:dyDescent="0.55000000000000004">
      <c r="I3368" s="1394">
        <f t="shared" si="323"/>
        <v>0</v>
      </c>
      <c r="J3368" s="1392">
        <f t="shared" si="318"/>
        <v>336.60000000000804</v>
      </c>
      <c r="K3368" s="1391">
        <f>(J3368*h01_MdeMgmt!$F$8)+1+$Q$126</f>
        <v>20.635000000000471</v>
      </c>
      <c r="L3368" s="1395">
        <f t="shared" si="319"/>
        <v>206.35000000000471</v>
      </c>
      <c r="M3368" s="1395">
        <f t="shared" si="320"/>
        <v>206</v>
      </c>
      <c r="N3368" s="1395">
        <f t="shared" si="321"/>
        <v>20.6</v>
      </c>
      <c r="O3368" t="str">
        <f t="shared" si="322"/>
        <v/>
      </c>
    </row>
    <row r="3369" spans="9:15" x14ac:dyDescent="0.55000000000000004">
      <c r="I3369" s="1394">
        <f t="shared" si="323"/>
        <v>0</v>
      </c>
      <c r="J3369" s="1392">
        <f t="shared" si="318"/>
        <v>336.70000000000806</v>
      </c>
      <c r="K3369" s="1391">
        <f>(J3369*h01_MdeMgmt!$F$8)+1+$Q$126</f>
        <v>20.640833333333802</v>
      </c>
      <c r="L3369" s="1395">
        <f t="shared" si="319"/>
        <v>206.40833333333802</v>
      </c>
      <c r="M3369" s="1395">
        <f t="shared" si="320"/>
        <v>206</v>
      </c>
      <c r="N3369" s="1395">
        <f t="shared" si="321"/>
        <v>20.6</v>
      </c>
      <c r="O3369" t="str">
        <f t="shared" si="322"/>
        <v/>
      </c>
    </row>
    <row r="3370" spans="9:15" x14ac:dyDescent="0.55000000000000004">
      <c r="I3370" s="1394">
        <f t="shared" si="323"/>
        <v>0</v>
      </c>
      <c r="J3370" s="1392">
        <f t="shared" si="318"/>
        <v>336.80000000000808</v>
      </c>
      <c r="K3370" s="1391">
        <f>(J3370*h01_MdeMgmt!$F$8)+1+$Q$126</f>
        <v>20.646666666667137</v>
      </c>
      <c r="L3370" s="1395">
        <f t="shared" si="319"/>
        <v>206.46666666667136</v>
      </c>
      <c r="M3370" s="1395">
        <f t="shared" si="320"/>
        <v>206</v>
      </c>
      <c r="N3370" s="1395">
        <f t="shared" si="321"/>
        <v>20.6</v>
      </c>
      <c r="O3370" t="str">
        <f t="shared" si="322"/>
        <v/>
      </c>
    </row>
    <row r="3371" spans="9:15" x14ac:dyDescent="0.55000000000000004">
      <c r="I3371" s="1394">
        <f t="shared" si="323"/>
        <v>0</v>
      </c>
      <c r="J3371" s="1392">
        <f t="shared" si="318"/>
        <v>336.90000000000811</v>
      </c>
      <c r="K3371" s="1391">
        <f>(J3371*h01_MdeMgmt!$F$8)+1+$Q$126</f>
        <v>20.652500000000472</v>
      </c>
      <c r="L3371" s="1395">
        <f t="shared" si="319"/>
        <v>206.52500000000472</v>
      </c>
      <c r="M3371" s="1395">
        <f t="shared" si="320"/>
        <v>206</v>
      </c>
      <c r="N3371" s="1395">
        <f t="shared" si="321"/>
        <v>20.6</v>
      </c>
      <c r="O3371" t="str">
        <f t="shared" si="322"/>
        <v/>
      </c>
    </row>
    <row r="3372" spans="9:15" x14ac:dyDescent="0.55000000000000004">
      <c r="I3372" s="1394">
        <f t="shared" si="323"/>
        <v>0</v>
      </c>
      <c r="J3372" s="1392">
        <f t="shared" si="318"/>
        <v>337.00000000000813</v>
      </c>
      <c r="K3372" s="1391">
        <f>(J3372*h01_MdeMgmt!$F$8)+1+$Q$126</f>
        <v>20.658333333333808</v>
      </c>
      <c r="L3372" s="1395">
        <f t="shared" si="319"/>
        <v>206.58333333333809</v>
      </c>
      <c r="M3372" s="1395">
        <f t="shared" si="320"/>
        <v>206</v>
      </c>
      <c r="N3372" s="1395">
        <f t="shared" si="321"/>
        <v>20.6</v>
      </c>
      <c r="O3372" t="str">
        <f t="shared" si="322"/>
        <v/>
      </c>
    </row>
    <row r="3373" spans="9:15" x14ac:dyDescent="0.55000000000000004">
      <c r="I3373" s="1394">
        <f t="shared" si="323"/>
        <v>0</v>
      </c>
      <c r="J3373" s="1392">
        <f t="shared" si="318"/>
        <v>337.10000000000815</v>
      </c>
      <c r="K3373" s="1391">
        <f>(J3373*h01_MdeMgmt!$F$8)+1+$Q$126</f>
        <v>20.664166666667143</v>
      </c>
      <c r="L3373" s="1395">
        <f t="shared" si="319"/>
        <v>206.64166666667143</v>
      </c>
      <c r="M3373" s="1395">
        <f t="shared" si="320"/>
        <v>206</v>
      </c>
      <c r="N3373" s="1395">
        <f t="shared" si="321"/>
        <v>20.6</v>
      </c>
      <c r="O3373" t="str">
        <f t="shared" si="322"/>
        <v/>
      </c>
    </row>
    <row r="3374" spans="9:15" x14ac:dyDescent="0.55000000000000004">
      <c r="I3374" s="1394">
        <f t="shared" si="323"/>
        <v>0</v>
      </c>
      <c r="J3374" s="1392">
        <f t="shared" si="318"/>
        <v>337.20000000000817</v>
      </c>
      <c r="K3374" s="1391">
        <f>(J3374*h01_MdeMgmt!$F$8)+1+$Q$126</f>
        <v>20.670000000000478</v>
      </c>
      <c r="L3374" s="1395">
        <f t="shared" si="319"/>
        <v>206.70000000000476</v>
      </c>
      <c r="M3374" s="1395">
        <f t="shared" si="320"/>
        <v>206</v>
      </c>
      <c r="N3374" s="1395">
        <f t="shared" si="321"/>
        <v>20.6</v>
      </c>
      <c r="O3374" t="str">
        <f t="shared" si="322"/>
        <v/>
      </c>
    </row>
    <row r="3375" spans="9:15" x14ac:dyDescent="0.55000000000000004">
      <c r="I3375" s="1394">
        <f t="shared" si="323"/>
        <v>0</v>
      </c>
      <c r="J3375" s="1392">
        <f t="shared" si="318"/>
        <v>337.3000000000082</v>
      </c>
      <c r="K3375" s="1391">
        <f>(J3375*h01_MdeMgmt!$F$8)+1+$Q$126</f>
        <v>20.675833333333813</v>
      </c>
      <c r="L3375" s="1395">
        <f t="shared" si="319"/>
        <v>206.75833333333813</v>
      </c>
      <c r="M3375" s="1395">
        <f t="shared" si="320"/>
        <v>206</v>
      </c>
      <c r="N3375" s="1395">
        <f t="shared" si="321"/>
        <v>20.6</v>
      </c>
      <c r="O3375" t="str">
        <f t="shared" si="322"/>
        <v/>
      </c>
    </row>
    <row r="3376" spans="9:15" x14ac:dyDescent="0.55000000000000004">
      <c r="I3376" s="1394">
        <f t="shared" si="323"/>
        <v>0</v>
      </c>
      <c r="J3376" s="1392">
        <f t="shared" si="318"/>
        <v>337.40000000000822</v>
      </c>
      <c r="K3376" s="1391">
        <f>(J3376*h01_MdeMgmt!$F$8)+1+$Q$126</f>
        <v>20.681666666667148</v>
      </c>
      <c r="L3376" s="1395">
        <f t="shared" si="319"/>
        <v>206.81666666667149</v>
      </c>
      <c r="M3376" s="1395">
        <f t="shared" si="320"/>
        <v>206</v>
      </c>
      <c r="N3376" s="1395">
        <f t="shared" si="321"/>
        <v>20.6</v>
      </c>
      <c r="O3376" t="str">
        <f t="shared" si="322"/>
        <v/>
      </c>
    </row>
    <row r="3377" spans="9:15" x14ac:dyDescent="0.55000000000000004">
      <c r="I3377" s="1394">
        <f t="shared" si="323"/>
        <v>0</v>
      </c>
      <c r="J3377" s="1392">
        <f t="shared" si="318"/>
        <v>337.50000000000824</v>
      </c>
      <c r="K3377" s="1391">
        <f>(J3377*h01_MdeMgmt!$F$8)+1+$Q$126</f>
        <v>20.68750000000048</v>
      </c>
      <c r="L3377" s="1395">
        <f t="shared" si="319"/>
        <v>206.8750000000048</v>
      </c>
      <c r="M3377" s="1395">
        <f t="shared" si="320"/>
        <v>206</v>
      </c>
      <c r="N3377" s="1395">
        <f t="shared" si="321"/>
        <v>20.6</v>
      </c>
      <c r="O3377" t="str">
        <f t="shared" si="322"/>
        <v/>
      </c>
    </row>
    <row r="3378" spans="9:15" x14ac:dyDescent="0.55000000000000004">
      <c r="I3378" s="1394">
        <f t="shared" si="323"/>
        <v>0</v>
      </c>
      <c r="J3378" s="1392">
        <f t="shared" si="318"/>
        <v>337.60000000000827</v>
      </c>
      <c r="K3378" s="1391">
        <f>(J3378*h01_MdeMgmt!$F$8)+1+$Q$126</f>
        <v>20.693333333333815</v>
      </c>
      <c r="L3378" s="1395">
        <f t="shared" si="319"/>
        <v>206.93333333333814</v>
      </c>
      <c r="M3378" s="1395">
        <f t="shared" si="320"/>
        <v>206</v>
      </c>
      <c r="N3378" s="1395">
        <f t="shared" si="321"/>
        <v>20.6</v>
      </c>
      <c r="O3378" t="str">
        <f t="shared" si="322"/>
        <v/>
      </c>
    </row>
    <row r="3379" spans="9:15" x14ac:dyDescent="0.55000000000000004">
      <c r="I3379" s="1394">
        <f t="shared" si="323"/>
        <v>0</v>
      </c>
      <c r="J3379" s="1392">
        <f t="shared" si="318"/>
        <v>337.70000000000829</v>
      </c>
      <c r="K3379" s="1391">
        <f>(J3379*h01_MdeMgmt!$F$8)+1+$Q$126</f>
        <v>20.69916666666715</v>
      </c>
      <c r="L3379" s="1395">
        <f t="shared" si="319"/>
        <v>206.99166666667151</v>
      </c>
      <c r="M3379" s="1395">
        <f t="shared" si="320"/>
        <v>206</v>
      </c>
      <c r="N3379" s="1395">
        <f t="shared" si="321"/>
        <v>20.6</v>
      </c>
      <c r="O3379" t="str">
        <f t="shared" si="322"/>
        <v/>
      </c>
    </row>
    <row r="3380" spans="9:15" x14ac:dyDescent="0.55000000000000004">
      <c r="I3380" s="1394">
        <f t="shared" si="323"/>
        <v>0</v>
      </c>
      <c r="J3380" s="1392">
        <f t="shared" si="318"/>
        <v>337.80000000000831</v>
      </c>
      <c r="K3380" s="1391">
        <f>(J3380*h01_MdeMgmt!$F$8)+1+$Q$126</f>
        <v>20.705000000000485</v>
      </c>
      <c r="L3380" s="1395">
        <f t="shared" si="319"/>
        <v>207.05000000000484</v>
      </c>
      <c r="M3380" s="1395">
        <f t="shared" si="320"/>
        <v>207</v>
      </c>
      <c r="N3380" s="1395">
        <f t="shared" si="321"/>
        <v>20.7</v>
      </c>
      <c r="O3380" t="str">
        <f t="shared" si="322"/>
        <v/>
      </c>
    </row>
    <row r="3381" spans="9:15" x14ac:dyDescent="0.55000000000000004">
      <c r="I3381" s="1394">
        <f t="shared" si="323"/>
        <v>0</v>
      </c>
      <c r="J3381" s="1392">
        <f t="shared" si="318"/>
        <v>337.90000000000833</v>
      </c>
      <c r="K3381" s="1391">
        <f>(J3381*h01_MdeMgmt!$F$8)+1+$Q$126</f>
        <v>20.71083333333382</v>
      </c>
      <c r="L3381" s="1395">
        <f t="shared" si="319"/>
        <v>207.10833333333821</v>
      </c>
      <c r="M3381" s="1395">
        <f t="shared" si="320"/>
        <v>207</v>
      </c>
      <c r="N3381" s="1395">
        <f t="shared" si="321"/>
        <v>20.7</v>
      </c>
      <c r="O3381" t="str">
        <f t="shared" si="322"/>
        <v/>
      </c>
    </row>
    <row r="3382" spans="9:15" x14ac:dyDescent="0.55000000000000004">
      <c r="I3382" s="1394">
        <f t="shared" si="323"/>
        <v>0</v>
      </c>
      <c r="J3382" s="1392">
        <f t="shared" ref="J3382:J3445" si="324">J3381+$J$3</f>
        <v>338.00000000000836</v>
      </c>
      <c r="K3382" s="1391">
        <f>(J3382*h01_MdeMgmt!$F$8)+1+$Q$126</f>
        <v>20.716666666667155</v>
      </c>
      <c r="L3382" s="1395">
        <f t="shared" si="319"/>
        <v>207.16666666667155</v>
      </c>
      <c r="M3382" s="1395">
        <f t="shared" si="320"/>
        <v>207</v>
      </c>
      <c r="N3382" s="1395">
        <f t="shared" si="321"/>
        <v>20.7</v>
      </c>
      <c r="O3382" t="str">
        <f t="shared" si="322"/>
        <v/>
      </c>
    </row>
    <row r="3383" spans="9:15" x14ac:dyDescent="0.55000000000000004">
      <c r="I3383" s="1394">
        <f t="shared" si="323"/>
        <v>0</v>
      </c>
      <c r="J3383" s="1392">
        <f t="shared" si="324"/>
        <v>338.10000000000838</v>
      </c>
      <c r="K3383" s="1391">
        <f>(J3383*h01_MdeMgmt!$F$8)+1+$Q$126</f>
        <v>20.72250000000049</v>
      </c>
      <c r="L3383" s="1395">
        <f t="shared" si="319"/>
        <v>207.22500000000491</v>
      </c>
      <c r="M3383" s="1395">
        <f t="shared" si="320"/>
        <v>207</v>
      </c>
      <c r="N3383" s="1395">
        <f t="shared" si="321"/>
        <v>20.7</v>
      </c>
      <c r="O3383" t="str">
        <f t="shared" si="322"/>
        <v/>
      </c>
    </row>
    <row r="3384" spans="9:15" x14ac:dyDescent="0.55000000000000004">
      <c r="I3384" s="1394">
        <f t="shared" si="323"/>
        <v>0</v>
      </c>
      <c r="J3384" s="1392">
        <f t="shared" si="324"/>
        <v>338.2000000000084</v>
      </c>
      <c r="K3384" s="1391">
        <f>(J3384*h01_MdeMgmt!$F$8)+1+$Q$126</f>
        <v>20.728333333333822</v>
      </c>
      <c r="L3384" s="1395">
        <f t="shared" si="319"/>
        <v>207.28333333333822</v>
      </c>
      <c r="M3384" s="1395">
        <f t="shared" si="320"/>
        <v>207</v>
      </c>
      <c r="N3384" s="1395">
        <f t="shared" si="321"/>
        <v>20.7</v>
      </c>
      <c r="O3384" t="str">
        <f t="shared" si="322"/>
        <v/>
      </c>
    </row>
    <row r="3385" spans="9:15" x14ac:dyDescent="0.55000000000000004">
      <c r="I3385" s="1394">
        <f t="shared" si="323"/>
        <v>0</v>
      </c>
      <c r="J3385" s="1392">
        <f t="shared" si="324"/>
        <v>338.30000000000842</v>
      </c>
      <c r="K3385" s="1391">
        <f>(J3385*h01_MdeMgmt!$F$8)+1+$Q$126</f>
        <v>20.734166666667157</v>
      </c>
      <c r="L3385" s="1395">
        <f t="shared" si="319"/>
        <v>207.34166666667159</v>
      </c>
      <c r="M3385" s="1395">
        <f t="shared" si="320"/>
        <v>207</v>
      </c>
      <c r="N3385" s="1395">
        <f t="shared" si="321"/>
        <v>20.7</v>
      </c>
      <c r="O3385" t="str">
        <f t="shared" si="322"/>
        <v/>
      </c>
    </row>
    <row r="3386" spans="9:15" x14ac:dyDescent="0.55000000000000004">
      <c r="I3386" s="1394">
        <f t="shared" si="323"/>
        <v>0</v>
      </c>
      <c r="J3386" s="1392">
        <f t="shared" si="324"/>
        <v>338.40000000000845</v>
      </c>
      <c r="K3386" s="1391">
        <f>(J3386*h01_MdeMgmt!$F$8)+1+$Q$126</f>
        <v>20.740000000000492</v>
      </c>
      <c r="L3386" s="1395">
        <f t="shared" si="319"/>
        <v>207.40000000000492</v>
      </c>
      <c r="M3386" s="1395">
        <f t="shared" si="320"/>
        <v>207</v>
      </c>
      <c r="N3386" s="1395">
        <f t="shared" si="321"/>
        <v>20.7</v>
      </c>
      <c r="O3386" t="str">
        <f t="shared" si="322"/>
        <v/>
      </c>
    </row>
    <row r="3387" spans="9:15" x14ac:dyDescent="0.55000000000000004">
      <c r="I3387" s="1394">
        <f t="shared" si="323"/>
        <v>0</v>
      </c>
      <c r="J3387" s="1392">
        <f t="shared" si="324"/>
        <v>338.50000000000847</v>
      </c>
      <c r="K3387" s="1391">
        <f>(J3387*h01_MdeMgmt!$F$8)+1+$Q$126</f>
        <v>20.745833333333827</v>
      </c>
      <c r="L3387" s="1395">
        <f t="shared" si="319"/>
        <v>207.45833333333826</v>
      </c>
      <c r="M3387" s="1395">
        <f t="shared" si="320"/>
        <v>207</v>
      </c>
      <c r="N3387" s="1395">
        <f t="shared" si="321"/>
        <v>20.7</v>
      </c>
      <c r="O3387" t="str">
        <f t="shared" si="322"/>
        <v/>
      </c>
    </row>
    <row r="3388" spans="9:15" x14ac:dyDescent="0.55000000000000004">
      <c r="I3388" s="1394">
        <f t="shared" si="323"/>
        <v>0</v>
      </c>
      <c r="J3388" s="1392">
        <f t="shared" si="324"/>
        <v>338.60000000000849</v>
      </c>
      <c r="K3388" s="1391">
        <f>(J3388*h01_MdeMgmt!$F$8)+1+$Q$126</f>
        <v>20.751666666667163</v>
      </c>
      <c r="L3388" s="1395">
        <f t="shared" si="319"/>
        <v>207.51666666667163</v>
      </c>
      <c r="M3388" s="1395">
        <f t="shared" si="320"/>
        <v>207</v>
      </c>
      <c r="N3388" s="1395">
        <f t="shared" si="321"/>
        <v>20.7</v>
      </c>
      <c r="O3388" t="str">
        <f t="shared" si="322"/>
        <v/>
      </c>
    </row>
    <row r="3389" spans="9:15" x14ac:dyDescent="0.55000000000000004">
      <c r="I3389" s="1394">
        <f t="shared" si="323"/>
        <v>0</v>
      </c>
      <c r="J3389" s="1392">
        <f t="shared" si="324"/>
        <v>338.70000000000852</v>
      </c>
      <c r="K3389" s="1391">
        <f>(J3389*h01_MdeMgmt!$F$8)+1+$Q$126</f>
        <v>20.757500000000498</v>
      </c>
      <c r="L3389" s="1395">
        <f t="shared" si="319"/>
        <v>207.57500000000499</v>
      </c>
      <c r="M3389" s="1395">
        <f t="shared" si="320"/>
        <v>207</v>
      </c>
      <c r="N3389" s="1395">
        <f t="shared" si="321"/>
        <v>20.7</v>
      </c>
      <c r="O3389" t="str">
        <f t="shared" si="322"/>
        <v/>
      </c>
    </row>
    <row r="3390" spans="9:15" x14ac:dyDescent="0.55000000000000004">
      <c r="I3390" s="1394">
        <f t="shared" si="323"/>
        <v>0</v>
      </c>
      <c r="J3390" s="1392">
        <f t="shared" si="324"/>
        <v>338.80000000000854</v>
      </c>
      <c r="K3390" s="1391">
        <f>(J3390*h01_MdeMgmt!$F$8)+1+$Q$126</f>
        <v>20.763333333333833</v>
      </c>
      <c r="L3390" s="1395">
        <f t="shared" si="319"/>
        <v>207.63333333333833</v>
      </c>
      <c r="M3390" s="1395">
        <f t="shared" si="320"/>
        <v>207</v>
      </c>
      <c r="N3390" s="1395">
        <f t="shared" si="321"/>
        <v>20.7</v>
      </c>
      <c r="O3390" t="str">
        <f t="shared" si="322"/>
        <v/>
      </c>
    </row>
    <row r="3391" spans="9:15" x14ac:dyDescent="0.55000000000000004">
      <c r="I3391" s="1394">
        <f t="shared" si="323"/>
        <v>0</v>
      </c>
      <c r="J3391" s="1392">
        <f t="shared" si="324"/>
        <v>338.90000000000856</v>
      </c>
      <c r="K3391" s="1391">
        <f>(J3391*h01_MdeMgmt!$F$8)+1+$Q$126</f>
        <v>20.769166666667168</v>
      </c>
      <c r="L3391" s="1395">
        <f t="shared" si="319"/>
        <v>207.69166666667167</v>
      </c>
      <c r="M3391" s="1395">
        <f t="shared" si="320"/>
        <v>207</v>
      </c>
      <c r="N3391" s="1395">
        <f t="shared" si="321"/>
        <v>20.7</v>
      </c>
      <c r="O3391" t="str">
        <f t="shared" si="322"/>
        <v/>
      </c>
    </row>
    <row r="3392" spans="9:15" x14ac:dyDescent="0.55000000000000004">
      <c r="I3392" s="1394">
        <f t="shared" si="323"/>
        <v>0</v>
      </c>
      <c r="J3392" s="1392">
        <f t="shared" si="324"/>
        <v>339.00000000000858</v>
      </c>
      <c r="K3392" s="1391">
        <f>(J3392*h01_MdeMgmt!$F$8)+1+$Q$126</f>
        <v>20.7750000000005</v>
      </c>
      <c r="L3392" s="1395">
        <f t="shared" si="319"/>
        <v>207.750000000005</v>
      </c>
      <c r="M3392" s="1395">
        <f t="shared" si="320"/>
        <v>207</v>
      </c>
      <c r="N3392" s="1395">
        <f t="shared" si="321"/>
        <v>20.7</v>
      </c>
      <c r="O3392" t="str">
        <f t="shared" si="322"/>
        <v/>
      </c>
    </row>
    <row r="3393" spans="9:15" x14ac:dyDescent="0.55000000000000004">
      <c r="I3393" s="1394">
        <f t="shared" si="323"/>
        <v>0</v>
      </c>
      <c r="J3393" s="1392">
        <f t="shared" si="324"/>
        <v>339.10000000000861</v>
      </c>
      <c r="K3393" s="1391">
        <f>(J3393*h01_MdeMgmt!$F$8)+1+$Q$126</f>
        <v>20.780833333333835</v>
      </c>
      <c r="L3393" s="1395">
        <f t="shared" si="319"/>
        <v>207.80833333333834</v>
      </c>
      <c r="M3393" s="1395">
        <f t="shared" si="320"/>
        <v>207</v>
      </c>
      <c r="N3393" s="1395">
        <f t="shared" si="321"/>
        <v>20.7</v>
      </c>
      <c r="O3393" t="str">
        <f t="shared" si="322"/>
        <v/>
      </c>
    </row>
    <row r="3394" spans="9:15" x14ac:dyDescent="0.55000000000000004">
      <c r="I3394" s="1394">
        <f t="shared" si="323"/>
        <v>0</v>
      </c>
      <c r="J3394" s="1392">
        <f t="shared" si="324"/>
        <v>339.20000000000863</v>
      </c>
      <c r="K3394" s="1391">
        <f>(J3394*h01_MdeMgmt!$F$8)+1+$Q$126</f>
        <v>20.78666666666717</v>
      </c>
      <c r="L3394" s="1395">
        <f t="shared" si="319"/>
        <v>207.8666666666717</v>
      </c>
      <c r="M3394" s="1395">
        <f t="shared" si="320"/>
        <v>207</v>
      </c>
      <c r="N3394" s="1395">
        <f t="shared" si="321"/>
        <v>20.7</v>
      </c>
      <c r="O3394" t="str">
        <f t="shared" si="322"/>
        <v/>
      </c>
    </row>
    <row r="3395" spans="9:15" x14ac:dyDescent="0.55000000000000004">
      <c r="I3395" s="1394">
        <f t="shared" si="323"/>
        <v>0</v>
      </c>
      <c r="J3395" s="1392">
        <f t="shared" si="324"/>
        <v>339.30000000000865</v>
      </c>
      <c r="K3395" s="1391">
        <f>(J3395*h01_MdeMgmt!$F$8)+1+$Q$126</f>
        <v>20.792500000000505</v>
      </c>
      <c r="L3395" s="1395">
        <f t="shared" ref="L3395:L3458" si="325">K3395*10</f>
        <v>207.92500000000504</v>
      </c>
      <c r="M3395" s="1395">
        <f t="shared" ref="M3395:M3458" si="326">INT(L3395)</f>
        <v>207</v>
      </c>
      <c r="N3395" s="1395">
        <f t="shared" ref="N3395:N3458" si="327">M3395/10</f>
        <v>20.7</v>
      </c>
      <c r="O3395" t="str">
        <f t="shared" ref="O3395:O3458" si="328">IF(INT(N3395)=N3395,N3395,"")</f>
        <v/>
      </c>
    </row>
    <row r="3396" spans="9:15" x14ac:dyDescent="0.55000000000000004">
      <c r="I3396" s="1394">
        <f t="shared" ref="I3396:I3459" si="329">INT(H3396)</f>
        <v>0</v>
      </c>
      <c r="J3396" s="1392">
        <f t="shared" si="324"/>
        <v>339.40000000000867</v>
      </c>
      <c r="K3396" s="1391">
        <f>(J3396*h01_MdeMgmt!$F$8)+1+$Q$126</f>
        <v>20.79833333333384</v>
      </c>
      <c r="L3396" s="1395">
        <f t="shared" si="325"/>
        <v>207.98333333333841</v>
      </c>
      <c r="M3396" s="1395">
        <f t="shared" si="326"/>
        <v>207</v>
      </c>
      <c r="N3396" s="1395">
        <f t="shared" si="327"/>
        <v>20.7</v>
      </c>
      <c r="O3396" t="str">
        <f t="shared" si="328"/>
        <v/>
      </c>
    </row>
    <row r="3397" spans="9:15" x14ac:dyDescent="0.55000000000000004">
      <c r="I3397" s="1394">
        <f t="shared" si="329"/>
        <v>0</v>
      </c>
      <c r="J3397" s="1392">
        <f t="shared" si="324"/>
        <v>339.5000000000087</v>
      </c>
      <c r="K3397" s="1391">
        <f>(J3397*h01_MdeMgmt!$F$8)+1+$Q$126</f>
        <v>20.804166666667175</v>
      </c>
      <c r="L3397" s="1395">
        <f t="shared" si="325"/>
        <v>208.04166666667174</v>
      </c>
      <c r="M3397" s="1395">
        <f t="shared" si="326"/>
        <v>208</v>
      </c>
      <c r="N3397" s="1395">
        <f t="shared" si="327"/>
        <v>20.8</v>
      </c>
      <c r="O3397" t="str">
        <f t="shared" si="328"/>
        <v/>
      </c>
    </row>
    <row r="3398" spans="9:15" x14ac:dyDescent="0.55000000000000004">
      <c r="I3398" s="1394">
        <f t="shared" si="329"/>
        <v>0</v>
      </c>
      <c r="J3398" s="1392">
        <f t="shared" si="324"/>
        <v>339.60000000000872</v>
      </c>
      <c r="K3398" s="1391">
        <f>(J3398*h01_MdeMgmt!$F$8)+1+$Q$126</f>
        <v>20.81000000000051</v>
      </c>
      <c r="L3398" s="1395">
        <f t="shared" si="325"/>
        <v>208.10000000000511</v>
      </c>
      <c r="M3398" s="1395">
        <f t="shared" si="326"/>
        <v>208</v>
      </c>
      <c r="N3398" s="1395">
        <f t="shared" si="327"/>
        <v>20.8</v>
      </c>
      <c r="O3398" t="str">
        <f t="shared" si="328"/>
        <v/>
      </c>
    </row>
    <row r="3399" spans="9:15" x14ac:dyDescent="0.55000000000000004">
      <c r="I3399" s="1394">
        <f t="shared" si="329"/>
        <v>0</v>
      </c>
      <c r="J3399" s="1392">
        <f t="shared" si="324"/>
        <v>339.70000000000874</v>
      </c>
      <c r="K3399" s="1391">
        <f>(J3399*h01_MdeMgmt!$F$8)+1+$Q$126</f>
        <v>20.815833333333842</v>
      </c>
      <c r="L3399" s="1395">
        <f t="shared" si="325"/>
        <v>208.15833333333842</v>
      </c>
      <c r="M3399" s="1395">
        <f t="shared" si="326"/>
        <v>208</v>
      </c>
      <c r="N3399" s="1395">
        <f t="shared" si="327"/>
        <v>20.8</v>
      </c>
      <c r="O3399" t="str">
        <f t="shared" si="328"/>
        <v/>
      </c>
    </row>
    <row r="3400" spans="9:15" x14ac:dyDescent="0.55000000000000004">
      <c r="I3400" s="1394">
        <f t="shared" si="329"/>
        <v>0</v>
      </c>
      <c r="J3400" s="1392">
        <f t="shared" si="324"/>
        <v>339.80000000000877</v>
      </c>
      <c r="K3400" s="1391">
        <f>(J3400*h01_MdeMgmt!$F$8)+1+$Q$126</f>
        <v>20.821666666667177</v>
      </c>
      <c r="L3400" s="1395">
        <f t="shared" si="325"/>
        <v>208.21666666667176</v>
      </c>
      <c r="M3400" s="1395">
        <f t="shared" si="326"/>
        <v>208</v>
      </c>
      <c r="N3400" s="1395">
        <f t="shared" si="327"/>
        <v>20.8</v>
      </c>
      <c r="O3400" t="str">
        <f t="shared" si="328"/>
        <v/>
      </c>
    </row>
    <row r="3401" spans="9:15" x14ac:dyDescent="0.55000000000000004">
      <c r="I3401" s="1394">
        <f t="shared" si="329"/>
        <v>0</v>
      </c>
      <c r="J3401" s="1392">
        <f t="shared" si="324"/>
        <v>339.90000000000879</v>
      </c>
      <c r="K3401" s="1391">
        <f>(J3401*h01_MdeMgmt!$F$8)+1+$Q$126</f>
        <v>20.827500000000512</v>
      </c>
      <c r="L3401" s="1395">
        <f t="shared" si="325"/>
        <v>208.27500000000512</v>
      </c>
      <c r="M3401" s="1395">
        <f t="shared" si="326"/>
        <v>208</v>
      </c>
      <c r="N3401" s="1395">
        <f t="shared" si="327"/>
        <v>20.8</v>
      </c>
      <c r="O3401" t="str">
        <f t="shared" si="328"/>
        <v/>
      </c>
    </row>
    <row r="3402" spans="9:15" x14ac:dyDescent="0.55000000000000004">
      <c r="I3402" s="1394">
        <f t="shared" si="329"/>
        <v>0</v>
      </c>
      <c r="J3402" s="1392">
        <f t="shared" si="324"/>
        <v>340.00000000000881</v>
      </c>
      <c r="K3402" s="1391">
        <f>(J3402*h01_MdeMgmt!$F$8)+1+$Q$126</f>
        <v>20.833333333333847</v>
      </c>
      <c r="L3402" s="1395">
        <f t="shared" si="325"/>
        <v>208.33333333333849</v>
      </c>
      <c r="M3402" s="1395">
        <f t="shared" si="326"/>
        <v>208</v>
      </c>
      <c r="N3402" s="1395">
        <f t="shared" si="327"/>
        <v>20.8</v>
      </c>
      <c r="O3402" t="str">
        <f t="shared" si="328"/>
        <v/>
      </c>
    </row>
    <row r="3403" spans="9:15" x14ac:dyDescent="0.55000000000000004">
      <c r="I3403" s="1394">
        <f t="shared" si="329"/>
        <v>0</v>
      </c>
      <c r="J3403" s="1392">
        <f t="shared" si="324"/>
        <v>340.10000000000883</v>
      </c>
      <c r="K3403" s="1391">
        <f>(J3403*h01_MdeMgmt!$F$8)+1+$Q$126</f>
        <v>20.839166666667182</v>
      </c>
      <c r="L3403" s="1395">
        <f t="shared" si="325"/>
        <v>208.39166666667182</v>
      </c>
      <c r="M3403" s="1395">
        <f t="shared" si="326"/>
        <v>208</v>
      </c>
      <c r="N3403" s="1395">
        <f t="shared" si="327"/>
        <v>20.8</v>
      </c>
      <c r="O3403" t="str">
        <f t="shared" si="328"/>
        <v/>
      </c>
    </row>
    <row r="3404" spans="9:15" x14ac:dyDescent="0.55000000000000004">
      <c r="I3404" s="1394">
        <f t="shared" si="329"/>
        <v>0</v>
      </c>
      <c r="J3404" s="1392">
        <f t="shared" si="324"/>
        <v>340.20000000000886</v>
      </c>
      <c r="K3404" s="1391">
        <f>(J3404*h01_MdeMgmt!$F$8)+1+$Q$126</f>
        <v>20.845000000000518</v>
      </c>
      <c r="L3404" s="1395">
        <f t="shared" si="325"/>
        <v>208.45000000000516</v>
      </c>
      <c r="M3404" s="1395">
        <f t="shared" si="326"/>
        <v>208</v>
      </c>
      <c r="N3404" s="1395">
        <f t="shared" si="327"/>
        <v>20.8</v>
      </c>
      <c r="O3404" t="str">
        <f t="shared" si="328"/>
        <v/>
      </c>
    </row>
    <row r="3405" spans="9:15" x14ac:dyDescent="0.55000000000000004">
      <c r="I3405" s="1394">
        <f t="shared" si="329"/>
        <v>0</v>
      </c>
      <c r="J3405" s="1392">
        <f t="shared" si="324"/>
        <v>340.30000000000888</v>
      </c>
      <c r="K3405" s="1391">
        <f>(J3405*h01_MdeMgmt!$F$8)+1+$Q$126</f>
        <v>20.850833333333853</v>
      </c>
      <c r="L3405" s="1395">
        <f t="shared" si="325"/>
        <v>208.50833333333853</v>
      </c>
      <c r="M3405" s="1395">
        <f t="shared" si="326"/>
        <v>208</v>
      </c>
      <c r="N3405" s="1395">
        <f t="shared" si="327"/>
        <v>20.8</v>
      </c>
      <c r="O3405" t="str">
        <f t="shared" si="328"/>
        <v/>
      </c>
    </row>
    <row r="3406" spans="9:15" x14ac:dyDescent="0.55000000000000004">
      <c r="I3406" s="1394">
        <f t="shared" si="329"/>
        <v>0</v>
      </c>
      <c r="J3406" s="1392">
        <f t="shared" si="324"/>
        <v>340.4000000000089</v>
      </c>
      <c r="K3406" s="1391">
        <f>(J3406*h01_MdeMgmt!$F$8)+1+$Q$126</f>
        <v>20.856666666667188</v>
      </c>
      <c r="L3406" s="1395">
        <f t="shared" si="325"/>
        <v>208.56666666667189</v>
      </c>
      <c r="M3406" s="1395">
        <f t="shared" si="326"/>
        <v>208</v>
      </c>
      <c r="N3406" s="1395">
        <f t="shared" si="327"/>
        <v>20.8</v>
      </c>
      <c r="O3406" t="str">
        <f t="shared" si="328"/>
        <v/>
      </c>
    </row>
    <row r="3407" spans="9:15" x14ac:dyDescent="0.55000000000000004">
      <c r="I3407" s="1394">
        <f t="shared" si="329"/>
        <v>0</v>
      </c>
      <c r="J3407" s="1392">
        <f t="shared" si="324"/>
        <v>340.50000000000892</v>
      </c>
      <c r="K3407" s="1391">
        <f>(J3407*h01_MdeMgmt!$F$8)+1+$Q$126</f>
        <v>20.862500000000519</v>
      </c>
      <c r="L3407" s="1395">
        <f t="shared" si="325"/>
        <v>208.6250000000052</v>
      </c>
      <c r="M3407" s="1395">
        <f t="shared" si="326"/>
        <v>208</v>
      </c>
      <c r="N3407" s="1395">
        <f t="shared" si="327"/>
        <v>20.8</v>
      </c>
      <c r="O3407" t="str">
        <f t="shared" si="328"/>
        <v/>
      </c>
    </row>
    <row r="3408" spans="9:15" x14ac:dyDescent="0.55000000000000004">
      <c r="I3408" s="1394">
        <f t="shared" si="329"/>
        <v>0</v>
      </c>
      <c r="J3408" s="1392">
        <f t="shared" si="324"/>
        <v>340.60000000000895</v>
      </c>
      <c r="K3408" s="1391">
        <f>(J3408*h01_MdeMgmt!$F$8)+1+$Q$126</f>
        <v>20.868333333333855</v>
      </c>
      <c r="L3408" s="1395">
        <f t="shared" si="325"/>
        <v>208.68333333333854</v>
      </c>
      <c r="M3408" s="1395">
        <f t="shared" si="326"/>
        <v>208</v>
      </c>
      <c r="N3408" s="1395">
        <f t="shared" si="327"/>
        <v>20.8</v>
      </c>
      <c r="O3408" t="str">
        <f t="shared" si="328"/>
        <v/>
      </c>
    </row>
    <row r="3409" spans="9:15" x14ac:dyDescent="0.55000000000000004">
      <c r="I3409" s="1394">
        <f t="shared" si="329"/>
        <v>0</v>
      </c>
      <c r="J3409" s="1392">
        <f t="shared" si="324"/>
        <v>340.70000000000897</v>
      </c>
      <c r="K3409" s="1391">
        <f>(J3409*h01_MdeMgmt!$F$8)+1+$Q$126</f>
        <v>20.87416666666719</v>
      </c>
      <c r="L3409" s="1395">
        <f t="shared" si="325"/>
        <v>208.7416666666719</v>
      </c>
      <c r="M3409" s="1395">
        <f t="shared" si="326"/>
        <v>208</v>
      </c>
      <c r="N3409" s="1395">
        <f t="shared" si="327"/>
        <v>20.8</v>
      </c>
      <c r="O3409" t="str">
        <f t="shared" si="328"/>
        <v/>
      </c>
    </row>
    <row r="3410" spans="9:15" x14ac:dyDescent="0.55000000000000004">
      <c r="I3410" s="1394">
        <f t="shared" si="329"/>
        <v>0</v>
      </c>
      <c r="J3410" s="1392">
        <f t="shared" si="324"/>
        <v>340.80000000000899</v>
      </c>
      <c r="K3410" s="1391">
        <f>(J3410*h01_MdeMgmt!$F$8)+1+$Q$126</f>
        <v>20.880000000000525</v>
      </c>
      <c r="L3410" s="1395">
        <f t="shared" si="325"/>
        <v>208.80000000000524</v>
      </c>
      <c r="M3410" s="1395">
        <f t="shared" si="326"/>
        <v>208</v>
      </c>
      <c r="N3410" s="1395">
        <f t="shared" si="327"/>
        <v>20.8</v>
      </c>
      <c r="O3410" t="str">
        <f t="shared" si="328"/>
        <v/>
      </c>
    </row>
    <row r="3411" spans="9:15" x14ac:dyDescent="0.55000000000000004">
      <c r="I3411" s="1394">
        <f t="shared" si="329"/>
        <v>0</v>
      </c>
      <c r="J3411" s="1392">
        <f t="shared" si="324"/>
        <v>340.90000000000902</v>
      </c>
      <c r="K3411" s="1391">
        <f>(J3411*h01_MdeMgmt!$F$8)+1+$Q$126</f>
        <v>20.88583333333386</v>
      </c>
      <c r="L3411" s="1395">
        <f t="shared" si="325"/>
        <v>208.85833333333861</v>
      </c>
      <c r="M3411" s="1395">
        <f t="shared" si="326"/>
        <v>208</v>
      </c>
      <c r="N3411" s="1395">
        <f t="shared" si="327"/>
        <v>20.8</v>
      </c>
      <c r="O3411" t="str">
        <f t="shared" si="328"/>
        <v/>
      </c>
    </row>
    <row r="3412" spans="9:15" x14ac:dyDescent="0.55000000000000004">
      <c r="I3412" s="1394">
        <f t="shared" si="329"/>
        <v>0</v>
      </c>
      <c r="J3412" s="1392">
        <f t="shared" si="324"/>
        <v>341.00000000000904</v>
      </c>
      <c r="K3412" s="1391">
        <f>(J3412*h01_MdeMgmt!$F$8)+1+$Q$126</f>
        <v>20.891666666667195</v>
      </c>
      <c r="L3412" s="1395">
        <f t="shared" si="325"/>
        <v>208.91666666667194</v>
      </c>
      <c r="M3412" s="1395">
        <f t="shared" si="326"/>
        <v>208</v>
      </c>
      <c r="N3412" s="1395">
        <f t="shared" si="327"/>
        <v>20.8</v>
      </c>
      <c r="O3412" t="str">
        <f t="shared" si="328"/>
        <v/>
      </c>
    </row>
    <row r="3413" spans="9:15" x14ac:dyDescent="0.55000000000000004">
      <c r="I3413" s="1394">
        <f t="shared" si="329"/>
        <v>0</v>
      </c>
      <c r="J3413" s="1392">
        <f t="shared" si="324"/>
        <v>341.10000000000906</v>
      </c>
      <c r="K3413" s="1391">
        <f>(J3413*h01_MdeMgmt!$F$8)+1+$Q$126</f>
        <v>20.89750000000053</v>
      </c>
      <c r="L3413" s="1395">
        <f t="shared" si="325"/>
        <v>208.97500000000531</v>
      </c>
      <c r="M3413" s="1395">
        <f t="shared" si="326"/>
        <v>208</v>
      </c>
      <c r="N3413" s="1395">
        <f t="shared" si="327"/>
        <v>20.8</v>
      </c>
      <c r="O3413" t="str">
        <f t="shared" si="328"/>
        <v/>
      </c>
    </row>
    <row r="3414" spans="9:15" x14ac:dyDescent="0.55000000000000004">
      <c r="I3414" s="1394">
        <f t="shared" si="329"/>
        <v>0</v>
      </c>
      <c r="J3414" s="1392">
        <f t="shared" si="324"/>
        <v>341.20000000000908</v>
      </c>
      <c r="K3414" s="1391">
        <f>(J3414*h01_MdeMgmt!$F$8)+1+$Q$126</f>
        <v>20.903333333333862</v>
      </c>
      <c r="L3414" s="1395">
        <f t="shared" si="325"/>
        <v>209.03333333333862</v>
      </c>
      <c r="M3414" s="1395">
        <f t="shared" si="326"/>
        <v>209</v>
      </c>
      <c r="N3414" s="1395">
        <f t="shared" si="327"/>
        <v>20.9</v>
      </c>
      <c r="O3414" t="str">
        <f t="shared" si="328"/>
        <v/>
      </c>
    </row>
    <row r="3415" spans="9:15" x14ac:dyDescent="0.55000000000000004">
      <c r="I3415" s="1394">
        <f t="shared" si="329"/>
        <v>0</v>
      </c>
      <c r="J3415" s="1392">
        <f t="shared" si="324"/>
        <v>341.30000000000911</v>
      </c>
      <c r="K3415" s="1391">
        <f>(J3415*h01_MdeMgmt!$F$8)+1+$Q$126</f>
        <v>20.909166666667197</v>
      </c>
      <c r="L3415" s="1395">
        <f t="shared" si="325"/>
        <v>209.09166666667198</v>
      </c>
      <c r="M3415" s="1395">
        <f t="shared" si="326"/>
        <v>209</v>
      </c>
      <c r="N3415" s="1395">
        <f t="shared" si="327"/>
        <v>20.9</v>
      </c>
      <c r="O3415" t="str">
        <f t="shared" si="328"/>
        <v/>
      </c>
    </row>
    <row r="3416" spans="9:15" x14ac:dyDescent="0.55000000000000004">
      <c r="I3416" s="1394">
        <f t="shared" si="329"/>
        <v>0</v>
      </c>
      <c r="J3416" s="1392">
        <f t="shared" si="324"/>
        <v>341.40000000000913</v>
      </c>
      <c r="K3416" s="1391">
        <f>(J3416*h01_MdeMgmt!$F$8)+1+$Q$126</f>
        <v>20.915000000000532</v>
      </c>
      <c r="L3416" s="1395">
        <f t="shared" si="325"/>
        <v>209.15000000000532</v>
      </c>
      <c r="M3416" s="1395">
        <f t="shared" si="326"/>
        <v>209</v>
      </c>
      <c r="N3416" s="1395">
        <f t="shared" si="327"/>
        <v>20.9</v>
      </c>
      <c r="O3416" t="str">
        <f t="shared" si="328"/>
        <v/>
      </c>
    </row>
    <row r="3417" spans="9:15" x14ac:dyDescent="0.55000000000000004">
      <c r="I3417" s="1394">
        <f t="shared" si="329"/>
        <v>0</v>
      </c>
      <c r="J3417" s="1392">
        <f t="shared" si="324"/>
        <v>341.50000000000915</v>
      </c>
      <c r="K3417" s="1391">
        <f>(J3417*h01_MdeMgmt!$F$8)+1+$Q$126</f>
        <v>20.920833333333867</v>
      </c>
      <c r="L3417" s="1395">
        <f t="shared" si="325"/>
        <v>209.20833333333866</v>
      </c>
      <c r="M3417" s="1395">
        <f t="shared" si="326"/>
        <v>209</v>
      </c>
      <c r="N3417" s="1395">
        <f t="shared" si="327"/>
        <v>20.9</v>
      </c>
      <c r="O3417" t="str">
        <f t="shared" si="328"/>
        <v/>
      </c>
    </row>
    <row r="3418" spans="9:15" x14ac:dyDescent="0.55000000000000004">
      <c r="I3418" s="1394">
        <f t="shared" si="329"/>
        <v>0</v>
      </c>
      <c r="J3418" s="1392">
        <f t="shared" si="324"/>
        <v>341.60000000000917</v>
      </c>
      <c r="K3418" s="1391">
        <f>(J3418*h01_MdeMgmt!$F$8)+1+$Q$126</f>
        <v>20.926666666667202</v>
      </c>
      <c r="L3418" s="1395">
        <f t="shared" si="325"/>
        <v>209.26666666667202</v>
      </c>
      <c r="M3418" s="1395">
        <f t="shared" si="326"/>
        <v>209</v>
      </c>
      <c r="N3418" s="1395">
        <f t="shared" si="327"/>
        <v>20.9</v>
      </c>
      <c r="O3418" t="str">
        <f t="shared" si="328"/>
        <v/>
      </c>
    </row>
    <row r="3419" spans="9:15" x14ac:dyDescent="0.55000000000000004">
      <c r="I3419" s="1394">
        <f t="shared" si="329"/>
        <v>0</v>
      </c>
      <c r="J3419" s="1392">
        <f t="shared" si="324"/>
        <v>341.7000000000092</v>
      </c>
      <c r="K3419" s="1391">
        <f>(J3419*h01_MdeMgmt!$F$8)+1+$Q$126</f>
        <v>20.932500000000537</v>
      </c>
      <c r="L3419" s="1395">
        <f t="shared" si="325"/>
        <v>209.32500000000539</v>
      </c>
      <c r="M3419" s="1395">
        <f t="shared" si="326"/>
        <v>209</v>
      </c>
      <c r="N3419" s="1395">
        <f t="shared" si="327"/>
        <v>20.9</v>
      </c>
      <c r="O3419" t="str">
        <f t="shared" si="328"/>
        <v/>
      </c>
    </row>
    <row r="3420" spans="9:15" x14ac:dyDescent="0.55000000000000004">
      <c r="I3420" s="1394">
        <f t="shared" si="329"/>
        <v>0</v>
      </c>
      <c r="J3420" s="1392">
        <f t="shared" si="324"/>
        <v>341.80000000000922</v>
      </c>
      <c r="K3420" s="1391">
        <f>(J3420*h01_MdeMgmt!$F$8)+1+$Q$126</f>
        <v>20.938333333333873</v>
      </c>
      <c r="L3420" s="1395">
        <f t="shared" si="325"/>
        <v>209.38333333333873</v>
      </c>
      <c r="M3420" s="1395">
        <f t="shared" si="326"/>
        <v>209</v>
      </c>
      <c r="N3420" s="1395">
        <f t="shared" si="327"/>
        <v>20.9</v>
      </c>
      <c r="O3420" t="str">
        <f t="shared" si="328"/>
        <v/>
      </c>
    </row>
    <row r="3421" spans="9:15" x14ac:dyDescent="0.55000000000000004">
      <c r="I3421" s="1394">
        <f t="shared" si="329"/>
        <v>0</v>
      </c>
      <c r="J3421" s="1392">
        <f t="shared" si="324"/>
        <v>341.90000000000924</v>
      </c>
      <c r="K3421" s="1391">
        <f>(J3421*h01_MdeMgmt!$F$8)+1+$Q$126</f>
        <v>20.944166666667208</v>
      </c>
      <c r="L3421" s="1395">
        <f t="shared" si="325"/>
        <v>209.44166666667206</v>
      </c>
      <c r="M3421" s="1395">
        <f t="shared" si="326"/>
        <v>209</v>
      </c>
      <c r="N3421" s="1395">
        <f t="shared" si="327"/>
        <v>20.9</v>
      </c>
      <c r="O3421" t="str">
        <f t="shared" si="328"/>
        <v/>
      </c>
    </row>
    <row r="3422" spans="9:15" x14ac:dyDescent="0.55000000000000004">
      <c r="I3422" s="1394">
        <f t="shared" si="329"/>
        <v>0</v>
      </c>
      <c r="J3422" s="1392">
        <f t="shared" si="324"/>
        <v>342.00000000000927</v>
      </c>
      <c r="K3422" s="1391">
        <f>(J3422*h01_MdeMgmt!$F$8)+1+$Q$126</f>
        <v>20.950000000000539</v>
      </c>
      <c r="L3422" s="1395">
        <f t="shared" si="325"/>
        <v>209.5000000000054</v>
      </c>
      <c r="M3422" s="1395">
        <f t="shared" si="326"/>
        <v>209</v>
      </c>
      <c r="N3422" s="1395">
        <f t="shared" si="327"/>
        <v>20.9</v>
      </c>
      <c r="O3422" t="str">
        <f t="shared" si="328"/>
        <v/>
      </c>
    </row>
    <row r="3423" spans="9:15" x14ac:dyDescent="0.55000000000000004">
      <c r="I3423" s="1394">
        <f t="shared" si="329"/>
        <v>0</v>
      </c>
      <c r="J3423" s="1392">
        <f t="shared" si="324"/>
        <v>342.10000000000929</v>
      </c>
      <c r="K3423" s="1391">
        <f>(J3423*h01_MdeMgmt!$F$8)+1+$Q$126</f>
        <v>20.955833333333874</v>
      </c>
      <c r="L3423" s="1395">
        <f t="shared" si="325"/>
        <v>209.55833333333874</v>
      </c>
      <c r="M3423" s="1395">
        <f t="shared" si="326"/>
        <v>209</v>
      </c>
      <c r="N3423" s="1395">
        <f t="shared" si="327"/>
        <v>20.9</v>
      </c>
      <c r="O3423" t="str">
        <f t="shared" si="328"/>
        <v/>
      </c>
    </row>
    <row r="3424" spans="9:15" x14ac:dyDescent="0.55000000000000004">
      <c r="I3424" s="1394">
        <f t="shared" si="329"/>
        <v>0</v>
      </c>
      <c r="J3424" s="1392">
        <f t="shared" si="324"/>
        <v>342.20000000000931</v>
      </c>
      <c r="K3424" s="1391">
        <f>(J3424*h01_MdeMgmt!$F$8)+1+$Q$126</f>
        <v>20.96166666666721</v>
      </c>
      <c r="L3424" s="1395">
        <f t="shared" si="325"/>
        <v>209.6166666666721</v>
      </c>
      <c r="M3424" s="1395">
        <f t="shared" si="326"/>
        <v>209</v>
      </c>
      <c r="N3424" s="1395">
        <f t="shared" si="327"/>
        <v>20.9</v>
      </c>
      <c r="O3424" t="str">
        <f t="shared" si="328"/>
        <v/>
      </c>
    </row>
    <row r="3425" spans="9:15" x14ac:dyDescent="0.55000000000000004">
      <c r="I3425" s="1394">
        <f t="shared" si="329"/>
        <v>0</v>
      </c>
      <c r="J3425" s="1392">
        <f t="shared" si="324"/>
        <v>342.30000000000933</v>
      </c>
      <c r="K3425" s="1391">
        <f>(J3425*h01_MdeMgmt!$F$8)+1+$Q$126</f>
        <v>20.967500000000545</v>
      </c>
      <c r="L3425" s="1395">
        <f t="shared" si="325"/>
        <v>209.67500000000544</v>
      </c>
      <c r="M3425" s="1395">
        <f t="shared" si="326"/>
        <v>209</v>
      </c>
      <c r="N3425" s="1395">
        <f t="shared" si="327"/>
        <v>20.9</v>
      </c>
      <c r="O3425" t="str">
        <f t="shared" si="328"/>
        <v/>
      </c>
    </row>
    <row r="3426" spans="9:15" x14ac:dyDescent="0.55000000000000004">
      <c r="I3426" s="1394">
        <f t="shared" si="329"/>
        <v>0</v>
      </c>
      <c r="J3426" s="1392">
        <f t="shared" si="324"/>
        <v>342.40000000000936</v>
      </c>
      <c r="K3426" s="1391">
        <f>(J3426*h01_MdeMgmt!$F$8)+1+$Q$126</f>
        <v>20.97333333333388</v>
      </c>
      <c r="L3426" s="1395">
        <f t="shared" si="325"/>
        <v>209.73333333333881</v>
      </c>
      <c r="M3426" s="1395">
        <f t="shared" si="326"/>
        <v>209</v>
      </c>
      <c r="N3426" s="1395">
        <f t="shared" si="327"/>
        <v>20.9</v>
      </c>
      <c r="O3426" t="str">
        <f t="shared" si="328"/>
        <v/>
      </c>
    </row>
    <row r="3427" spans="9:15" x14ac:dyDescent="0.55000000000000004">
      <c r="I3427" s="1394">
        <f t="shared" si="329"/>
        <v>0</v>
      </c>
      <c r="J3427" s="1392">
        <f t="shared" si="324"/>
        <v>342.50000000000938</v>
      </c>
      <c r="K3427" s="1391">
        <f>(J3427*h01_MdeMgmt!$F$8)+1+$Q$126</f>
        <v>20.979166666667215</v>
      </c>
      <c r="L3427" s="1395">
        <f t="shared" si="325"/>
        <v>209.79166666667214</v>
      </c>
      <c r="M3427" s="1395">
        <f t="shared" si="326"/>
        <v>209</v>
      </c>
      <c r="N3427" s="1395">
        <f t="shared" si="327"/>
        <v>20.9</v>
      </c>
      <c r="O3427" t="str">
        <f t="shared" si="328"/>
        <v/>
      </c>
    </row>
    <row r="3428" spans="9:15" x14ac:dyDescent="0.55000000000000004">
      <c r="I3428" s="1394">
        <f t="shared" si="329"/>
        <v>0</v>
      </c>
      <c r="J3428" s="1392">
        <f t="shared" si="324"/>
        <v>342.6000000000094</v>
      </c>
      <c r="K3428" s="1391">
        <f>(J3428*h01_MdeMgmt!$F$8)+1+$Q$126</f>
        <v>20.98500000000055</v>
      </c>
      <c r="L3428" s="1395">
        <f t="shared" si="325"/>
        <v>209.85000000000551</v>
      </c>
      <c r="M3428" s="1395">
        <f t="shared" si="326"/>
        <v>209</v>
      </c>
      <c r="N3428" s="1395">
        <f t="shared" si="327"/>
        <v>20.9</v>
      </c>
      <c r="O3428" t="str">
        <f t="shared" si="328"/>
        <v/>
      </c>
    </row>
    <row r="3429" spans="9:15" x14ac:dyDescent="0.55000000000000004">
      <c r="I3429" s="1394">
        <f t="shared" si="329"/>
        <v>0</v>
      </c>
      <c r="J3429" s="1392">
        <f t="shared" si="324"/>
        <v>342.70000000000942</v>
      </c>
      <c r="K3429" s="1391">
        <f>(J3429*h01_MdeMgmt!$F$8)+1+$Q$126</f>
        <v>20.990833333333882</v>
      </c>
      <c r="L3429" s="1395">
        <f t="shared" si="325"/>
        <v>209.90833333333882</v>
      </c>
      <c r="M3429" s="1395">
        <f t="shared" si="326"/>
        <v>209</v>
      </c>
      <c r="N3429" s="1395">
        <f t="shared" si="327"/>
        <v>20.9</v>
      </c>
      <c r="O3429" t="str">
        <f t="shared" si="328"/>
        <v/>
      </c>
    </row>
    <row r="3430" spans="9:15" x14ac:dyDescent="0.55000000000000004">
      <c r="I3430" s="1394">
        <f t="shared" si="329"/>
        <v>0</v>
      </c>
      <c r="J3430" s="1392">
        <f t="shared" si="324"/>
        <v>342.80000000000945</v>
      </c>
      <c r="K3430" s="1391">
        <f>(J3430*h01_MdeMgmt!$F$8)+1+$Q$126</f>
        <v>20.996666666667217</v>
      </c>
      <c r="L3430" s="1395">
        <f t="shared" si="325"/>
        <v>209.96666666667215</v>
      </c>
      <c r="M3430" s="1395">
        <f t="shared" si="326"/>
        <v>209</v>
      </c>
      <c r="N3430" s="1395">
        <f t="shared" si="327"/>
        <v>20.9</v>
      </c>
      <c r="O3430" t="str">
        <f t="shared" si="328"/>
        <v/>
      </c>
    </row>
    <row r="3431" spans="9:15" x14ac:dyDescent="0.55000000000000004">
      <c r="I3431" s="1394">
        <f t="shared" si="329"/>
        <v>0</v>
      </c>
      <c r="J3431" s="1392">
        <f t="shared" si="324"/>
        <v>342.90000000000947</v>
      </c>
      <c r="K3431" s="1391">
        <f>(J3431*h01_MdeMgmt!$F$8)+1+$Q$126</f>
        <v>21.002500000000552</v>
      </c>
      <c r="L3431" s="1395">
        <f t="shared" si="325"/>
        <v>210.02500000000552</v>
      </c>
      <c r="M3431" s="1395">
        <f t="shared" si="326"/>
        <v>210</v>
      </c>
      <c r="N3431" s="1395">
        <f t="shared" si="327"/>
        <v>21</v>
      </c>
      <c r="O3431">
        <f t="shared" si="328"/>
        <v>21</v>
      </c>
    </row>
    <row r="3432" spans="9:15" x14ac:dyDescent="0.55000000000000004">
      <c r="I3432" s="1394">
        <f t="shared" si="329"/>
        <v>0</v>
      </c>
      <c r="J3432" s="1392">
        <f t="shared" si="324"/>
        <v>343.00000000000949</v>
      </c>
      <c r="K3432" s="1391">
        <f>(J3432*h01_MdeMgmt!$F$8)+1+$Q$126</f>
        <v>21.008333333333887</v>
      </c>
      <c r="L3432" s="1395">
        <f t="shared" si="325"/>
        <v>210.08333333333889</v>
      </c>
      <c r="M3432" s="1395">
        <f t="shared" si="326"/>
        <v>210</v>
      </c>
      <c r="N3432" s="1395">
        <f t="shared" si="327"/>
        <v>21</v>
      </c>
      <c r="O3432">
        <f t="shared" si="328"/>
        <v>21</v>
      </c>
    </row>
    <row r="3433" spans="9:15" x14ac:dyDescent="0.55000000000000004">
      <c r="I3433" s="1394">
        <f t="shared" si="329"/>
        <v>0</v>
      </c>
      <c r="J3433" s="1392">
        <f t="shared" si="324"/>
        <v>343.10000000000952</v>
      </c>
      <c r="K3433" s="1391">
        <f>(J3433*h01_MdeMgmt!$F$8)+1+$Q$126</f>
        <v>21.014166666667222</v>
      </c>
      <c r="L3433" s="1395">
        <f t="shared" si="325"/>
        <v>210.14166666667222</v>
      </c>
      <c r="M3433" s="1395">
        <f t="shared" si="326"/>
        <v>210</v>
      </c>
      <c r="N3433" s="1395">
        <f t="shared" si="327"/>
        <v>21</v>
      </c>
      <c r="O3433">
        <f t="shared" si="328"/>
        <v>21</v>
      </c>
    </row>
    <row r="3434" spans="9:15" x14ac:dyDescent="0.55000000000000004">
      <c r="I3434" s="1394">
        <f t="shared" si="329"/>
        <v>0</v>
      </c>
      <c r="J3434" s="1392">
        <f t="shared" si="324"/>
        <v>343.20000000000954</v>
      </c>
      <c r="K3434" s="1391">
        <f>(J3434*h01_MdeMgmt!$F$8)+1+$Q$126</f>
        <v>21.020000000000557</v>
      </c>
      <c r="L3434" s="1395">
        <f t="shared" si="325"/>
        <v>210.20000000000556</v>
      </c>
      <c r="M3434" s="1395">
        <f t="shared" si="326"/>
        <v>210</v>
      </c>
      <c r="N3434" s="1395">
        <f t="shared" si="327"/>
        <v>21</v>
      </c>
      <c r="O3434">
        <f t="shared" si="328"/>
        <v>21</v>
      </c>
    </row>
    <row r="3435" spans="9:15" x14ac:dyDescent="0.55000000000000004">
      <c r="I3435" s="1394">
        <f t="shared" si="329"/>
        <v>0</v>
      </c>
      <c r="J3435" s="1392">
        <f t="shared" si="324"/>
        <v>343.30000000000956</v>
      </c>
      <c r="K3435" s="1391">
        <f>(J3435*h01_MdeMgmt!$F$8)+1+$Q$126</f>
        <v>21.025833333333892</v>
      </c>
      <c r="L3435" s="1395">
        <f t="shared" si="325"/>
        <v>210.25833333333892</v>
      </c>
      <c r="M3435" s="1395">
        <f t="shared" si="326"/>
        <v>210</v>
      </c>
      <c r="N3435" s="1395">
        <f t="shared" si="327"/>
        <v>21</v>
      </c>
      <c r="O3435">
        <f t="shared" si="328"/>
        <v>21</v>
      </c>
    </row>
    <row r="3436" spans="9:15" x14ac:dyDescent="0.55000000000000004">
      <c r="I3436" s="1394">
        <f t="shared" si="329"/>
        <v>0</v>
      </c>
      <c r="J3436" s="1392">
        <f t="shared" si="324"/>
        <v>343.40000000000958</v>
      </c>
      <c r="K3436" s="1391">
        <f>(J3436*h01_MdeMgmt!$F$8)+1+$Q$126</f>
        <v>21.031666666667228</v>
      </c>
      <c r="L3436" s="1395">
        <f t="shared" si="325"/>
        <v>210.31666666667229</v>
      </c>
      <c r="M3436" s="1395">
        <f t="shared" si="326"/>
        <v>210</v>
      </c>
      <c r="N3436" s="1395">
        <f t="shared" si="327"/>
        <v>21</v>
      </c>
      <c r="O3436">
        <f t="shared" si="328"/>
        <v>21</v>
      </c>
    </row>
    <row r="3437" spans="9:15" x14ac:dyDescent="0.55000000000000004">
      <c r="I3437" s="1394">
        <f t="shared" si="329"/>
        <v>0</v>
      </c>
      <c r="J3437" s="1392">
        <f t="shared" si="324"/>
        <v>343.50000000000961</v>
      </c>
      <c r="K3437" s="1391">
        <f>(J3437*h01_MdeMgmt!$F$8)+1+$Q$126</f>
        <v>21.037500000000559</v>
      </c>
      <c r="L3437" s="1395">
        <f t="shared" si="325"/>
        <v>210.3750000000056</v>
      </c>
      <c r="M3437" s="1395">
        <f t="shared" si="326"/>
        <v>210</v>
      </c>
      <c r="N3437" s="1395">
        <f t="shared" si="327"/>
        <v>21</v>
      </c>
      <c r="O3437">
        <f t="shared" si="328"/>
        <v>21</v>
      </c>
    </row>
    <row r="3438" spans="9:15" x14ac:dyDescent="0.55000000000000004">
      <c r="I3438" s="1394">
        <f t="shared" si="329"/>
        <v>0</v>
      </c>
      <c r="J3438" s="1392">
        <f t="shared" si="324"/>
        <v>343.60000000000963</v>
      </c>
      <c r="K3438" s="1391">
        <f>(J3438*h01_MdeMgmt!$F$8)+1+$Q$126</f>
        <v>21.043333333333894</v>
      </c>
      <c r="L3438" s="1395">
        <f t="shared" si="325"/>
        <v>210.43333333333894</v>
      </c>
      <c r="M3438" s="1395">
        <f t="shared" si="326"/>
        <v>210</v>
      </c>
      <c r="N3438" s="1395">
        <f t="shared" si="327"/>
        <v>21</v>
      </c>
      <c r="O3438">
        <f t="shared" si="328"/>
        <v>21</v>
      </c>
    </row>
    <row r="3439" spans="9:15" x14ac:dyDescent="0.55000000000000004">
      <c r="I3439" s="1394">
        <f t="shared" si="329"/>
        <v>0</v>
      </c>
      <c r="J3439" s="1392">
        <f t="shared" si="324"/>
        <v>343.70000000000965</v>
      </c>
      <c r="K3439" s="1391">
        <f>(J3439*h01_MdeMgmt!$F$8)+1+$Q$126</f>
        <v>21.049166666667229</v>
      </c>
      <c r="L3439" s="1395">
        <f t="shared" si="325"/>
        <v>210.4916666666723</v>
      </c>
      <c r="M3439" s="1395">
        <f t="shared" si="326"/>
        <v>210</v>
      </c>
      <c r="N3439" s="1395">
        <f t="shared" si="327"/>
        <v>21</v>
      </c>
      <c r="O3439">
        <f t="shared" si="328"/>
        <v>21</v>
      </c>
    </row>
    <row r="3440" spans="9:15" x14ac:dyDescent="0.55000000000000004">
      <c r="I3440" s="1394">
        <f t="shared" si="329"/>
        <v>0</v>
      </c>
      <c r="J3440" s="1392">
        <f t="shared" si="324"/>
        <v>343.80000000000967</v>
      </c>
      <c r="K3440" s="1391">
        <f>(J3440*h01_MdeMgmt!$F$8)+1+$Q$126</f>
        <v>21.055000000000565</v>
      </c>
      <c r="L3440" s="1395">
        <f t="shared" si="325"/>
        <v>210.55000000000564</v>
      </c>
      <c r="M3440" s="1395">
        <f t="shared" si="326"/>
        <v>210</v>
      </c>
      <c r="N3440" s="1395">
        <f t="shared" si="327"/>
        <v>21</v>
      </c>
      <c r="O3440">
        <f t="shared" si="328"/>
        <v>21</v>
      </c>
    </row>
    <row r="3441" spans="9:15" x14ac:dyDescent="0.55000000000000004">
      <c r="I3441" s="1394">
        <f t="shared" si="329"/>
        <v>0</v>
      </c>
      <c r="J3441" s="1392">
        <f t="shared" si="324"/>
        <v>343.9000000000097</v>
      </c>
      <c r="K3441" s="1391">
        <f>(J3441*h01_MdeMgmt!$F$8)+1+$Q$126</f>
        <v>21.0608333333339</v>
      </c>
      <c r="L3441" s="1395">
        <f t="shared" si="325"/>
        <v>210.608333333339</v>
      </c>
      <c r="M3441" s="1395">
        <f t="shared" si="326"/>
        <v>210</v>
      </c>
      <c r="N3441" s="1395">
        <f t="shared" si="327"/>
        <v>21</v>
      </c>
      <c r="O3441">
        <f t="shared" si="328"/>
        <v>21</v>
      </c>
    </row>
    <row r="3442" spans="9:15" x14ac:dyDescent="0.55000000000000004">
      <c r="I3442" s="1394">
        <f t="shared" si="329"/>
        <v>0</v>
      </c>
      <c r="J3442" s="1392">
        <f t="shared" si="324"/>
        <v>344.00000000000972</v>
      </c>
      <c r="K3442" s="1391">
        <f>(J3442*h01_MdeMgmt!$F$8)+1+$Q$126</f>
        <v>21.066666666667235</v>
      </c>
      <c r="L3442" s="1395">
        <f t="shared" si="325"/>
        <v>210.66666666667234</v>
      </c>
      <c r="M3442" s="1395">
        <f t="shared" si="326"/>
        <v>210</v>
      </c>
      <c r="N3442" s="1395">
        <f t="shared" si="327"/>
        <v>21</v>
      </c>
      <c r="O3442">
        <f t="shared" si="328"/>
        <v>21</v>
      </c>
    </row>
    <row r="3443" spans="9:15" x14ac:dyDescent="0.55000000000000004">
      <c r="I3443" s="1394">
        <f t="shared" si="329"/>
        <v>0</v>
      </c>
      <c r="J3443" s="1392">
        <f t="shared" si="324"/>
        <v>344.10000000000974</v>
      </c>
      <c r="K3443" s="1391">
        <f>(J3443*h01_MdeMgmt!$F$8)+1+$Q$126</f>
        <v>21.07250000000057</v>
      </c>
      <c r="L3443" s="1395">
        <f t="shared" si="325"/>
        <v>210.72500000000571</v>
      </c>
      <c r="M3443" s="1395">
        <f t="shared" si="326"/>
        <v>210</v>
      </c>
      <c r="N3443" s="1395">
        <f t="shared" si="327"/>
        <v>21</v>
      </c>
      <c r="O3443">
        <f t="shared" si="328"/>
        <v>21</v>
      </c>
    </row>
    <row r="3444" spans="9:15" x14ac:dyDescent="0.55000000000000004">
      <c r="I3444" s="1394">
        <f t="shared" si="329"/>
        <v>0</v>
      </c>
      <c r="J3444" s="1392">
        <f t="shared" si="324"/>
        <v>344.20000000000977</v>
      </c>
      <c r="K3444" s="1391">
        <f>(J3444*h01_MdeMgmt!$F$8)+1+$Q$126</f>
        <v>21.078333333333902</v>
      </c>
      <c r="L3444" s="1395">
        <f t="shared" si="325"/>
        <v>210.78333333333902</v>
      </c>
      <c r="M3444" s="1395">
        <f t="shared" si="326"/>
        <v>210</v>
      </c>
      <c r="N3444" s="1395">
        <f t="shared" si="327"/>
        <v>21</v>
      </c>
      <c r="O3444">
        <f t="shared" si="328"/>
        <v>21</v>
      </c>
    </row>
    <row r="3445" spans="9:15" x14ac:dyDescent="0.55000000000000004">
      <c r="I3445" s="1394">
        <f t="shared" si="329"/>
        <v>0</v>
      </c>
      <c r="J3445" s="1392">
        <f t="shared" si="324"/>
        <v>344.30000000000979</v>
      </c>
      <c r="K3445" s="1391">
        <f>(J3445*h01_MdeMgmt!$F$8)+1+$Q$126</f>
        <v>21.084166666667237</v>
      </c>
      <c r="L3445" s="1395">
        <f t="shared" si="325"/>
        <v>210.84166666667238</v>
      </c>
      <c r="M3445" s="1395">
        <f t="shared" si="326"/>
        <v>210</v>
      </c>
      <c r="N3445" s="1395">
        <f t="shared" si="327"/>
        <v>21</v>
      </c>
      <c r="O3445">
        <f t="shared" si="328"/>
        <v>21</v>
      </c>
    </row>
    <row r="3446" spans="9:15" x14ac:dyDescent="0.55000000000000004">
      <c r="I3446" s="1394">
        <f t="shared" si="329"/>
        <v>0</v>
      </c>
      <c r="J3446" s="1392">
        <f t="shared" ref="J3446:J3509" si="330">J3445+$J$3</f>
        <v>344.40000000000981</v>
      </c>
      <c r="K3446" s="1391">
        <f>(J3446*h01_MdeMgmt!$F$8)+1+$Q$126</f>
        <v>21.090000000000572</v>
      </c>
      <c r="L3446" s="1395">
        <f t="shared" si="325"/>
        <v>210.90000000000572</v>
      </c>
      <c r="M3446" s="1395">
        <f t="shared" si="326"/>
        <v>210</v>
      </c>
      <c r="N3446" s="1395">
        <f t="shared" si="327"/>
        <v>21</v>
      </c>
      <c r="O3446">
        <f t="shared" si="328"/>
        <v>21</v>
      </c>
    </row>
    <row r="3447" spans="9:15" x14ac:dyDescent="0.55000000000000004">
      <c r="I3447" s="1394">
        <f t="shared" si="329"/>
        <v>0</v>
      </c>
      <c r="J3447" s="1392">
        <f t="shared" si="330"/>
        <v>344.50000000000983</v>
      </c>
      <c r="K3447" s="1391">
        <f>(J3447*h01_MdeMgmt!$F$8)+1+$Q$126</f>
        <v>21.095833333333907</v>
      </c>
      <c r="L3447" s="1395">
        <f t="shared" si="325"/>
        <v>210.95833333333906</v>
      </c>
      <c r="M3447" s="1395">
        <f t="shared" si="326"/>
        <v>210</v>
      </c>
      <c r="N3447" s="1395">
        <f t="shared" si="327"/>
        <v>21</v>
      </c>
      <c r="O3447">
        <f t="shared" si="328"/>
        <v>21</v>
      </c>
    </row>
    <row r="3448" spans="9:15" x14ac:dyDescent="0.55000000000000004">
      <c r="I3448" s="1394">
        <f t="shared" si="329"/>
        <v>0</v>
      </c>
      <c r="J3448" s="1392">
        <f t="shared" si="330"/>
        <v>344.60000000000986</v>
      </c>
      <c r="K3448" s="1391">
        <f>(J3448*h01_MdeMgmt!$F$8)+1+$Q$126</f>
        <v>21.101666666667242</v>
      </c>
      <c r="L3448" s="1395">
        <f t="shared" si="325"/>
        <v>211.01666666667242</v>
      </c>
      <c r="M3448" s="1395">
        <f t="shared" si="326"/>
        <v>211</v>
      </c>
      <c r="N3448" s="1395">
        <f t="shared" si="327"/>
        <v>21.1</v>
      </c>
      <c r="O3448" t="str">
        <f t="shared" si="328"/>
        <v/>
      </c>
    </row>
    <row r="3449" spans="9:15" x14ac:dyDescent="0.55000000000000004">
      <c r="I3449" s="1394">
        <f t="shared" si="329"/>
        <v>0</v>
      </c>
      <c r="J3449" s="1392">
        <f t="shared" si="330"/>
        <v>344.70000000000988</v>
      </c>
      <c r="K3449" s="1391">
        <f>(J3449*h01_MdeMgmt!$F$8)+1+$Q$126</f>
        <v>21.107500000000577</v>
      </c>
      <c r="L3449" s="1395">
        <f t="shared" si="325"/>
        <v>211.07500000000579</v>
      </c>
      <c r="M3449" s="1395">
        <f t="shared" si="326"/>
        <v>211</v>
      </c>
      <c r="N3449" s="1395">
        <f t="shared" si="327"/>
        <v>21.1</v>
      </c>
      <c r="O3449" t="str">
        <f t="shared" si="328"/>
        <v/>
      </c>
    </row>
    <row r="3450" spans="9:15" x14ac:dyDescent="0.55000000000000004">
      <c r="I3450" s="1394">
        <f t="shared" si="329"/>
        <v>0</v>
      </c>
      <c r="J3450" s="1392">
        <f t="shared" si="330"/>
        <v>344.8000000000099</v>
      </c>
      <c r="K3450" s="1391">
        <f>(J3450*h01_MdeMgmt!$F$8)+1+$Q$126</f>
        <v>21.113333333333912</v>
      </c>
      <c r="L3450" s="1395">
        <f t="shared" si="325"/>
        <v>211.13333333333912</v>
      </c>
      <c r="M3450" s="1395">
        <f t="shared" si="326"/>
        <v>211</v>
      </c>
      <c r="N3450" s="1395">
        <f t="shared" si="327"/>
        <v>21.1</v>
      </c>
      <c r="O3450" t="str">
        <f t="shared" si="328"/>
        <v/>
      </c>
    </row>
    <row r="3451" spans="9:15" x14ac:dyDescent="0.55000000000000004">
      <c r="I3451" s="1394">
        <f t="shared" si="329"/>
        <v>0</v>
      </c>
      <c r="J3451" s="1392">
        <f t="shared" si="330"/>
        <v>344.90000000000992</v>
      </c>
      <c r="K3451" s="1391">
        <f>(J3451*h01_MdeMgmt!$F$8)+1+$Q$126</f>
        <v>21.119166666667248</v>
      </c>
      <c r="L3451" s="1395">
        <f t="shared" si="325"/>
        <v>211.19166666667246</v>
      </c>
      <c r="M3451" s="1395">
        <f t="shared" si="326"/>
        <v>211</v>
      </c>
      <c r="N3451" s="1395">
        <f t="shared" si="327"/>
        <v>21.1</v>
      </c>
      <c r="O3451" t="str">
        <f t="shared" si="328"/>
        <v/>
      </c>
    </row>
    <row r="3452" spans="9:15" x14ac:dyDescent="0.55000000000000004">
      <c r="I3452" s="1394">
        <f t="shared" si="329"/>
        <v>0</v>
      </c>
      <c r="J3452" s="1392">
        <f t="shared" si="330"/>
        <v>345.00000000000995</v>
      </c>
      <c r="K3452" s="1391">
        <f>(J3452*h01_MdeMgmt!$F$8)+1+$Q$126</f>
        <v>21.125000000000579</v>
      </c>
      <c r="L3452" s="1395">
        <f t="shared" si="325"/>
        <v>211.2500000000058</v>
      </c>
      <c r="M3452" s="1395">
        <f t="shared" si="326"/>
        <v>211</v>
      </c>
      <c r="N3452" s="1395">
        <f t="shared" si="327"/>
        <v>21.1</v>
      </c>
      <c r="O3452" t="str">
        <f t="shared" si="328"/>
        <v/>
      </c>
    </row>
    <row r="3453" spans="9:15" x14ac:dyDescent="0.55000000000000004">
      <c r="I3453" s="1394">
        <f t="shared" si="329"/>
        <v>0</v>
      </c>
      <c r="J3453" s="1392">
        <f t="shared" si="330"/>
        <v>345.10000000000997</v>
      </c>
      <c r="K3453" s="1391">
        <f>(J3453*h01_MdeMgmt!$F$8)+1+$Q$126</f>
        <v>21.130833333333914</v>
      </c>
      <c r="L3453" s="1395">
        <f t="shared" si="325"/>
        <v>211.30833333333914</v>
      </c>
      <c r="M3453" s="1395">
        <f t="shared" si="326"/>
        <v>211</v>
      </c>
      <c r="N3453" s="1395">
        <f t="shared" si="327"/>
        <v>21.1</v>
      </c>
      <c r="O3453" t="str">
        <f t="shared" si="328"/>
        <v/>
      </c>
    </row>
    <row r="3454" spans="9:15" x14ac:dyDescent="0.55000000000000004">
      <c r="I3454" s="1394">
        <f t="shared" si="329"/>
        <v>0</v>
      </c>
      <c r="J3454" s="1392">
        <f t="shared" si="330"/>
        <v>345.20000000000999</v>
      </c>
      <c r="K3454" s="1391">
        <f>(J3454*h01_MdeMgmt!$F$8)+1+$Q$126</f>
        <v>21.136666666667249</v>
      </c>
      <c r="L3454" s="1395">
        <f t="shared" si="325"/>
        <v>211.3666666666725</v>
      </c>
      <c r="M3454" s="1395">
        <f t="shared" si="326"/>
        <v>211</v>
      </c>
      <c r="N3454" s="1395">
        <f t="shared" si="327"/>
        <v>21.1</v>
      </c>
      <c r="O3454" t="str">
        <f t="shared" si="328"/>
        <v/>
      </c>
    </row>
    <row r="3455" spans="9:15" x14ac:dyDescent="0.55000000000000004">
      <c r="I3455" s="1394">
        <f t="shared" si="329"/>
        <v>0</v>
      </c>
      <c r="J3455" s="1392">
        <f t="shared" si="330"/>
        <v>345.30000000001002</v>
      </c>
      <c r="K3455" s="1391">
        <f>(J3455*h01_MdeMgmt!$F$8)+1+$Q$126</f>
        <v>21.142500000000584</v>
      </c>
      <c r="L3455" s="1395">
        <f t="shared" si="325"/>
        <v>211.42500000000584</v>
      </c>
      <c r="M3455" s="1395">
        <f t="shared" si="326"/>
        <v>211</v>
      </c>
      <c r="N3455" s="1395">
        <f t="shared" si="327"/>
        <v>21.1</v>
      </c>
      <c r="O3455" t="str">
        <f t="shared" si="328"/>
        <v/>
      </c>
    </row>
    <row r="3456" spans="9:15" x14ac:dyDescent="0.55000000000000004">
      <c r="I3456" s="1394">
        <f t="shared" si="329"/>
        <v>0</v>
      </c>
      <c r="J3456" s="1392">
        <f t="shared" si="330"/>
        <v>345.40000000001004</v>
      </c>
      <c r="K3456" s="1391">
        <f>(J3456*h01_MdeMgmt!$F$8)+1+$Q$126</f>
        <v>21.14833333333392</v>
      </c>
      <c r="L3456" s="1395">
        <f t="shared" si="325"/>
        <v>211.4833333333392</v>
      </c>
      <c r="M3456" s="1395">
        <f t="shared" si="326"/>
        <v>211</v>
      </c>
      <c r="N3456" s="1395">
        <f t="shared" si="327"/>
        <v>21.1</v>
      </c>
      <c r="O3456" t="str">
        <f t="shared" si="328"/>
        <v/>
      </c>
    </row>
    <row r="3457" spans="9:15" x14ac:dyDescent="0.55000000000000004">
      <c r="I3457" s="1394">
        <f t="shared" si="329"/>
        <v>0</v>
      </c>
      <c r="J3457" s="1392">
        <f t="shared" si="330"/>
        <v>345.50000000001006</v>
      </c>
      <c r="K3457" s="1391">
        <f>(J3457*h01_MdeMgmt!$F$8)+1+$Q$126</f>
        <v>21.154166666667255</v>
      </c>
      <c r="L3457" s="1395">
        <f t="shared" si="325"/>
        <v>211.54166666667254</v>
      </c>
      <c r="M3457" s="1395">
        <f t="shared" si="326"/>
        <v>211</v>
      </c>
      <c r="N3457" s="1395">
        <f t="shared" si="327"/>
        <v>21.1</v>
      </c>
      <c r="O3457" t="str">
        <f t="shared" si="328"/>
        <v/>
      </c>
    </row>
    <row r="3458" spans="9:15" x14ac:dyDescent="0.55000000000000004">
      <c r="I3458" s="1394">
        <f t="shared" si="329"/>
        <v>0</v>
      </c>
      <c r="J3458" s="1392">
        <f t="shared" si="330"/>
        <v>345.60000000001008</v>
      </c>
      <c r="K3458" s="1391">
        <f>(J3458*h01_MdeMgmt!$F$8)+1+$Q$126</f>
        <v>21.16000000000059</v>
      </c>
      <c r="L3458" s="1395">
        <f t="shared" si="325"/>
        <v>211.60000000000591</v>
      </c>
      <c r="M3458" s="1395">
        <f t="shared" si="326"/>
        <v>211</v>
      </c>
      <c r="N3458" s="1395">
        <f t="shared" si="327"/>
        <v>21.1</v>
      </c>
      <c r="O3458" t="str">
        <f t="shared" si="328"/>
        <v/>
      </c>
    </row>
    <row r="3459" spans="9:15" x14ac:dyDescent="0.55000000000000004">
      <c r="I3459" s="1394">
        <f t="shared" si="329"/>
        <v>0</v>
      </c>
      <c r="J3459" s="1392">
        <f t="shared" si="330"/>
        <v>345.70000000001011</v>
      </c>
      <c r="K3459" s="1391">
        <f>(J3459*h01_MdeMgmt!$F$8)+1+$Q$126</f>
        <v>21.165833333333921</v>
      </c>
      <c r="L3459" s="1395">
        <f t="shared" ref="L3459:L3510" si="331">K3459*10</f>
        <v>211.65833333333921</v>
      </c>
      <c r="M3459" s="1395">
        <f t="shared" ref="M3459:M3510" si="332">INT(L3459)</f>
        <v>211</v>
      </c>
      <c r="N3459" s="1395">
        <f t="shared" ref="N3459:N3510" si="333">M3459/10</f>
        <v>21.1</v>
      </c>
      <c r="O3459" t="str">
        <f t="shared" ref="O3459:O3510" si="334">IF(INT(N3459)=N3459,N3459,"")</f>
        <v/>
      </c>
    </row>
    <row r="3460" spans="9:15" x14ac:dyDescent="0.55000000000000004">
      <c r="I3460" s="1394">
        <f t="shared" ref="I3460:I3510" si="335">INT(H3460)</f>
        <v>0</v>
      </c>
      <c r="J3460" s="1392">
        <f t="shared" si="330"/>
        <v>345.80000000001013</v>
      </c>
      <c r="K3460" s="1391">
        <f>(J3460*h01_MdeMgmt!$F$8)+1+$Q$126</f>
        <v>21.171666666667257</v>
      </c>
      <c r="L3460" s="1395">
        <f t="shared" si="331"/>
        <v>211.71666666667255</v>
      </c>
      <c r="M3460" s="1395">
        <f t="shared" si="332"/>
        <v>211</v>
      </c>
      <c r="N3460" s="1395">
        <f t="shared" si="333"/>
        <v>21.1</v>
      </c>
      <c r="O3460" t="str">
        <f t="shared" si="334"/>
        <v/>
      </c>
    </row>
    <row r="3461" spans="9:15" x14ac:dyDescent="0.55000000000000004">
      <c r="I3461" s="1394">
        <f t="shared" si="335"/>
        <v>0</v>
      </c>
      <c r="J3461" s="1392">
        <f t="shared" si="330"/>
        <v>345.90000000001015</v>
      </c>
      <c r="K3461" s="1391">
        <f>(J3461*h01_MdeMgmt!$F$8)+1+$Q$126</f>
        <v>21.177500000000592</v>
      </c>
      <c r="L3461" s="1395">
        <f t="shared" si="331"/>
        <v>211.77500000000592</v>
      </c>
      <c r="M3461" s="1395">
        <f t="shared" si="332"/>
        <v>211</v>
      </c>
      <c r="N3461" s="1395">
        <f t="shared" si="333"/>
        <v>21.1</v>
      </c>
      <c r="O3461" t="str">
        <f t="shared" si="334"/>
        <v/>
      </c>
    </row>
    <row r="3462" spans="9:15" x14ac:dyDescent="0.55000000000000004">
      <c r="I3462" s="1394">
        <f t="shared" si="335"/>
        <v>0</v>
      </c>
      <c r="J3462" s="1392">
        <f t="shared" si="330"/>
        <v>346.00000000001017</v>
      </c>
      <c r="K3462" s="1391">
        <f>(J3462*h01_MdeMgmt!$F$8)+1+$Q$126</f>
        <v>21.183333333333927</v>
      </c>
      <c r="L3462" s="1395">
        <f t="shared" si="331"/>
        <v>211.83333333333928</v>
      </c>
      <c r="M3462" s="1395">
        <f t="shared" si="332"/>
        <v>211</v>
      </c>
      <c r="N3462" s="1395">
        <f t="shared" si="333"/>
        <v>21.1</v>
      </c>
      <c r="O3462" t="str">
        <f t="shared" si="334"/>
        <v/>
      </c>
    </row>
    <row r="3463" spans="9:15" x14ac:dyDescent="0.55000000000000004">
      <c r="I3463" s="1394">
        <f t="shared" si="335"/>
        <v>0</v>
      </c>
      <c r="J3463" s="1392">
        <f t="shared" si="330"/>
        <v>346.1000000000102</v>
      </c>
      <c r="K3463" s="1391">
        <f>(J3463*h01_MdeMgmt!$F$8)+1+$Q$126</f>
        <v>21.189166666667262</v>
      </c>
      <c r="L3463" s="1395">
        <f t="shared" si="331"/>
        <v>211.89166666667262</v>
      </c>
      <c r="M3463" s="1395">
        <f t="shared" si="332"/>
        <v>211</v>
      </c>
      <c r="N3463" s="1395">
        <f t="shared" si="333"/>
        <v>21.1</v>
      </c>
      <c r="O3463" t="str">
        <f t="shared" si="334"/>
        <v/>
      </c>
    </row>
    <row r="3464" spans="9:15" x14ac:dyDescent="0.55000000000000004">
      <c r="I3464" s="1394">
        <f t="shared" si="335"/>
        <v>0</v>
      </c>
      <c r="J3464" s="1392">
        <f t="shared" si="330"/>
        <v>346.20000000001022</v>
      </c>
      <c r="K3464" s="1391">
        <f>(J3464*h01_MdeMgmt!$F$8)+1+$Q$126</f>
        <v>21.195000000000597</v>
      </c>
      <c r="L3464" s="1395">
        <f t="shared" si="331"/>
        <v>211.95000000000596</v>
      </c>
      <c r="M3464" s="1395">
        <f t="shared" si="332"/>
        <v>211</v>
      </c>
      <c r="N3464" s="1395">
        <f t="shared" si="333"/>
        <v>21.1</v>
      </c>
      <c r="O3464" t="str">
        <f t="shared" si="334"/>
        <v/>
      </c>
    </row>
    <row r="3465" spans="9:15" x14ac:dyDescent="0.55000000000000004">
      <c r="I3465" s="1394">
        <f t="shared" si="335"/>
        <v>0</v>
      </c>
      <c r="J3465" s="1392">
        <f t="shared" si="330"/>
        <v>346.30000000001024</v>
      </c>
      <c r="K3465" s="1391">
        <f>(J3465*h01_MdeMgmt!$F$8)+1+$Q$126</f>
        <v>21.200833333333932</v>
      </c>
      <c r="L3465" s="1395">
        <f t="shared" si="331"/>
        <v>212.00833333333932</v>
      </c>
      <c r="M3465" s="1395">
        <f t="shared" si="332"/>
        <v>212</v>
      </c>
      <c r="N3465" s="1395">
        <f t="shared" si="333"/>
        <v>21.2</v>
      </c>
      <c r="O3465" t="str">
        <f t="shared" si="334"/>
        <v/>
      </c>
    </row>
    <row r="3466" spans="9:15" x14ac:dyDescent="0.55000000000000004">
      <c r="I3466" s="1394">
        <f t="shared" si="335"/>
        <v>0</v>
      </c>
      <c r="J3466" s="1392">
        <f t="shared" si="330"/>
        <v>346.40000000001027</v>
      </c>
      <c r="K3466" s="1391">
        <f>(J3466*h01_MdeMgmt!$F$8)+1+$Q$126</f>
        <v>21.206666666667267</v>
      </c>
      <c r="L3466" s="1395">
        <f t="shared" si="331"/>
        <v>212.06666666667269</v>
      </c>
      <c r="M3466" s="1395">
        <f t="shared" si="332"/>
        <v>212</v>
      </c>
      <c r="N3466" s="1395">
        <f t="shared" si="333"/>
        <v>21.2</v>
      </c>
      <c r="O3466" t="str">
        <f t="shared" si="334"/>
        <v/>
      </c>
    </row>
    <row r="3467" spans="9:15" x14ac:dyDescent="0.55000000000000004">
      <c r="I3467" s="1394">
        <f t="shared" si="335"/>
        <v>0</v>
      </c>
      <c r="J3467" s="1392">
        <f t="shared" si="330"/>
        <v>346.50000000001029</v>
      </c>
      <c r="K3467" s="1391">
        <f>(J3467*h01_MdeMgmt!$F$8)+1+$Q$126</f>
        <v>21.212500000000599</v>
      </c>
      <c r="L3467" s="1395">
        <f t="shared" si="331"/>
        <v>212.125000000006</v>
      </c>
      <c r="M3467" s="1395">
        <f t="shared" si="332"/>
        <v>212</v>
      </c>
      <c r="N3467" s="1395">
        <f t="shared" si="333"/>
        <v>21.2</v>
      </c>
      <c r="O3467" t="str">
        <f t="shared" si="334"/>
        <v/>
      </c>
    </row>
    <row r="3468" spans="9:15" x14ac:dyDescent="0.55000000000000004">
      <c r="I3468" s="1394">
        <f t="shared" si="335"/>
        <v>0</v>
      </c>
      <c r="J3468" s="1392">
        <f t="shared" si="330"/>
        <v>346.60000000001031</v>
      </c>
      <c r="K3468" s="1391">
        <f>(J3468*h01_MdeMgmt!$F$8)+1+$Q$126</f>
        <v>21.218333333333934</v>
      </c>
      <c r="L3468" s="1395">
        <f t="shared" si="331"/>
        <v>212.18333333333933</v>
      </c>
      <c r="M3468" s="1395">
        <f t="shared" si="332"/>
        <v>212</v>
      </c>
      <c r="N3468" s="1395">
        <f t="shared" si="333"/>
        <v>21.2</v>
      </c>
      <c r="O3468" t="str">
        <f t="shared" si="334"/>
        <v/>
      </c>
    </row>
    <row r="3469" spans="9:15" x14ac:dyDescent="0.55000000000000004">
      <c r="I3469" s="1394">
        <f t="shared" si="335"/>
        <v>0</v>
      </c>
      <c r="J3469" s="1392">
        <f t="shared" si="330"/>
        <v>346.70000000001033</v>
      </c>
      <c r="K3469" s="1391">
        <f>(J3469*h01_MdeMgmt!$F$8)+1+$Q$126</f>
        <v>21.224166666667269</v>
      </c>
      <c r="L3469" s="1395">
        <f t="shared" si="331"/>
        <v>212.2416666666727</v>
      </c>
      <c r="M3469" s="1395">
        <f t="shared" si="332"/>
        <v>212</v>
      </c>
      <c r="N3469" s="1395">
        <f t="shared" si="333"/>
        <v>21.2</v>
      </c>
      <c r="O3469" t="str">
        <f t="shared" si="334"/>
        <v/>
      </c>
    </row>
    <row r="3470" spans="9:15" x14ac:dyDescent="0.55000000000000004">
      <c r="I3470" s="1394">
        <f t="shared" si="335"/>
        <v>0</v>
      </c>
      <c r="J3470" s="1392">
        <f t="shared" si="330"/>
        <v>346.80000000001036</v>
      </c>
      <c r="K3470" s="1391">
        <f>(J3470*h01_MdeMgmt!$F$8)+1+$Q$126</f>
        <v>21.230000000000604</v>
      </c>
      <c r="L3470" s="1395">
        <f t="shared" si="331"/>
        <v>212.30000000000604</v>
      </c>
      <c r="M3470" s="1395">
        <f t="shared" si="332"/>
        <v>212</v>
      </c>
      <c r="N3470" s="1395">
        <f t="shared" si="333"/>
        <v>21.2</v>
      </c>
      <c r="O3470" t="str">
        <f t="shared" si="334"/>
        <v/>
      </c>
    </row>
    <row r="3471" spans="9:15" x14ac:dyDescent="0.55000000000000004">
      <c r="I3471" s="1394">
        <f t="shared" si="335"/>
        <v>0</v>
      </c>
      <c r="J3471" s="1392">
        <f t="shared" si="330"/>
        <v>346.90000000001038</v>
      </c>
      <c r="K3471" s="1391">
        <f>(J3471*h01_MdeMgmt!$F$8)+1+$Q$126</f>
        <v>21.23583333333394</v>
      </c>
      <c r="L3471" s="1395">
        <f t="shared" si="331"/>
        <v>212.3583333333394</v>
      </c>
      <c r="M3471" s="1395">
        <f t="shared" si="332"/>
        <v>212</v>
      </c>
      <c r="N3471" s="1395">
        <f t="shared" si="333"/>
        <v>21.2</v>
      </c>
      <c r="O3471" t="str">
        <f t="shared" si="334"/>
        <v/>
      </c>
    </row>
    <row r="3472" spans="9:15" x14ac:dyDescent="0.55000000000000004">
      <c r="I3472" s="1394">
        <f t="shared" si="335"/>
        <v>0</v>
      </c>
      <c r="J3472" s="1392">
        <f t="shared" si="330"/>
        <v>347.0000000000104</v>
      </c>
      <c r="K3472" s="1391">
        <f>(J3472*h01_MdeMgmt!$F$8)+1+$Q$126</f>
        <v>21.241666666667275</v>
      </c>
      <c r="L3472" s="1395">
        <f t="shared" si="331"/>
        <v>212.41666666667274</v>
      </c>
      <c r="M3472" s="1395">
        <f t="shared" si="332"/>
        <v>212</v>
      </c>
      <c r="N3472" s="1395">
        <f t="shared" si="333"/>
        <v>21.2</v>
      </c>
      <c r="O3472" t="str">
        <f t="shared" si="334"/>
        <v/>
      </c>
    </row>
    <row r="3473" spans="9:15" x14ac:dyDescent="0.55000000000000004">
      <c r="I3473" s="1394">
        <f t="shared" si="335"/>
        <v>0</v>
      </c>
      <c r="J3473" s="1392">
        <f t="shared" si="330"/>
        <v>347.10000000001043</v>
      </c>
      <c r="K3473" s="1391">
        <f>(J3473*h01_MdeMgmt!$F$8)+1+$Q$126</f>
        <v>21.24750000000061</v>
      </c>
      <c r="L3473" s="1395">
        <f t="shared" si="331"/>
        <v>212.4750000000061</v>
      </c>
      <c r="M3473" s="1395">
        <f t="shared" si="332"/>
        <v>212</v>
      </c>
      <c r="N3473" s="1395">
        <f t="shared" si="333"/>
        <v>21.2</v>
      </c>
      <c r="O3473" t="str">
        <f t="shared" si="334"/>
        <v/>
      </c>
    </row>
    <row r="3474" spans="9:15" x14ac:dyDescent="0.55000000000000004">
      <c r="I3474" s="1394">
        <f t="shared" si="335"/>
        <v>0</v>
      </c>
      <c r="J3474" s="1392">
        <f t="shared" si="330"/>
        <v>347.20000000001045</v>
      </c>
      <c r="K3474" s="1391">
        <f>(J3474*h01_MdeMgmt!$F$8)+1+$Q$126</f>
        <v>21.253333333333941</v>
      </c>
      <c r="L3474" s="1395">
        <f t="shared" si="331"/>
        <v>212.53333333333941</v>
      </c>
      <c r="M3474" s="1395">
        <f t="shared" si="332"/>
        <v>212</v>
      </c>
      <c r="N3474" s="1395">
        <f t="shared" si="333"/>
        <v>21.2</v>
      </c>
      <c r="O3474" t="str">
        <f t="shared" si="334"/>
        <v/>
      </c>
    </row>
    <row r="3475" spans="9:15" x14ac:dyDescent="0.55000000000000004">
      <c r="I3475" s="1394">
        <f t="shared" si="335"/>
        <v>0</v>
      </c>
      <c r="J3475" s="1392">
        <f t="shared" si="330"/>
        <v>347.30000000001047</v>
      </c>
      <c r="K3475" s="1391">
        <f>(J3475*h01_MdeMgmt!$F$8)+1+$Q$126</f>
        <v>21.259166666667277</v>
      </c>
      <c r="L3475" s="1395">
        <f t="shared" si="331"/>
        <v>212.59166666667278</v>
      </c>
      <c r="M3475" s="1395">
        <f t="shared" si="332"/>
        <v>212</v>
      </c>
      <c r="N3475" s="1395">
        <f t="shared" si="333"/>
        <v>21.2</v>
      </c>
      <c r="O3475" t="str">
        <f t="shared" si="334"/>
        <v/>
      </c>
    </row>
    <row r="3476" spans="9:15" x14ac:dyDescent="0.55000000000000004">
      <c r="I3476" s="1394">
        <f t="shared" si="335"/>
        <v>0</v>
      </c>
      <c r="J3476" s="1392">
        <f t="shared" si="330"/>
        <v>347.40000000001049</v>
      </c>
      <c r="K3476" s="1391">
        <f>(J3476*h01_MdeMgmt!$F$8)+1+$Q$126</f>
        <v>21.265000000000612</v>
      </c>
      <c r="L3476" s="1395">
        <f t="shared" si="331"/>
        <v>212.65000000000612</v>
      </c>
      <c r="M3476" s="1395">
        <f t="shared" si="332"/>
        <v>212</v>
      </c>
      <c r="N3476" s="1395">
        <f t="shared" si="333"/>
        <v>21.2</v>
      </c>
      <c r="O3476" t="str">
        <f t="shared" si="334"/>
        <v/>
      </c>
    </row>
    <row r="3477" spans="9:15" x14ac:dyDescent="0.55000000000000004">
      <c r="I3477" s="1394">
        <f t="shared" si="335"/>
        <v>0</v>
      </c>
      <c r="J3477" s="1392">
        <f t="shared" si="330"/>
        <v>347.50000000001052</v>
      </c>
      <c r="K3477" s="1391">
        <f>(J3477*h01_MdeMgmt!$F$8)+1+$Q$126</f>
        <v>21.270833333333947</v>
      </c>
      <c r="L3477" s="1395">
        <f t="shared" si="331"/>
        <v>212.70833333333945</v>
      </c>
      <c r="M3477" s="1395">
        <f t="shared" si="332"/>
        <v>212</v>
      </c>
      <c r="N3477" s="1395">
        <f t="shared" si="333"/>
        <v>21.2</v>
      </c>
      <c r="O3477" t="str">
        <f t="shared" si="334"/>
        <v/>
      </c>
    </row>
    <row r="3478" spans="9:15" x14ac:dyDescent="0.55000000000000004">
      <c r="I3478" s="1394">
        <f t="shared" si="335"/>
        <v>0</v>
      </c>
      <c r="J3478" s="1392">
        <f t="shared" si="330"/>
        <v>347.60000000001054</v>
      </c>
      <c r="K3478" s="1391">
        <f>(J3478*h01_MdeMgmt!$F$8)+1+$Q$126</f>
        <v>21.276666666667282</v>
      </c>
      <c r="L3478" s="1395">
        <f t="shared" si="331"/>
        <v>212.76666666667282</v>
      </c>
      <c r="M3478" s="1395">
        <f t="shared" si="332"/>
        <v>212</v>
      </c>
      <c r="N3478" s="1395">
        <f t="shared" si="333"/>
        <v>21.2</v>
      </c>
      <c r="O3478" t="str">
        <f t="shared" si="334"/>
        <v/>
      </c>
    </row>
    <row r="3479" spans="9:15" x14ac:dyDescent="0.55000000000000004">
      <c r="I3479" s="1394">
        <f t="shared" si="335"/>
        <v>0</v>
      </c>
      <c r="J3479" s="1392">
        <f t="shared" si="330"/>
        <v>347.70000000001056</v>
      </c>
      <c r="K3479" s="1391">
        <f>(J3479*h01_MdeMgmt!$F$8)+1+$Q$126</f>
        <v>21.282500000000617</v>
      </c>
      <c r="L3479" s="1395">
        <f t="shared" si="331"/>
        <v>212.82500000000618</v>
      </c>
      <c r="M3479" s="1395">
        <f t="shared" si="332"/>
        <v>212</v>
      </c>
      <c r="N3479" s="1395">
        <f t="shared" si="333"/>
        <v>21.2</v>
      </c>
      <c r="O3479" t="str">
        <f t="shared" si="334"/>
        <v/>
      </c>
    </row>
    <row r="3480" spans="9:15" x14ac:dyDescent="0.55000000000000004">
      <c r="I3480" s="1394">
        <f t="shared" si="335"/>
        <v>0</v>
      </c>
      <c r="J3480" s="1392">
        <f t="shared" si="330"/>
        <v>347.80000000001058</v>
      </c>
      <c r="K3480" s="1391">
        <f>(J3480*h01_MdeMgmt!$F$8)+1+$Q$126</f>
        <v>21.288333333333952</v>
      </c>
      <c r="L3480" s="1395">
        <f t="shared" si="331"/>
        <v>212.88333333333952</v>
      </c>
      <c r="M3480" s="1395">
        <f t="shared" si="332"/>
        <v>212</v>
      </c>
      <c r="N3480" s="1395">
        <f t="shared" si="333"/>
        <v>21.2</v>
      </c>
      <c r="O3480" t="str">
        <f t="shared" si="334"/>
        <v/>
      </c>
    </row>
    <row r="3481" spans="9:15" x14ac:dyDescent="0.55000000000000004">
      <c r="I3481" s="1394">
        <f t="shared" si="335"/>
        <v>0</v>
      </c>
      <c r="J3481" s="1392">
        <f t="shared" si="330"/>
        <v>347.90000000001061</v>
      </c>
      <c r="K3481" s="1391">
        <f>(J3481*h01_MdeMgmt!$F$8)+1+$Q$126</f>
        <v>21.294166666667287</v>
      </c>
      <c r="L3481" s="1395">
        <f t="shared" si="331"/>
        <v>212.94166666667286</v>
      </c>
      <c r="M3481" s="1395">
        <f t="shared" si="332"/>
        <v>212</v>
      </c>
      <c r="N3481" s="1395">
        <f t="shared" si="333"/>
        <v>21.2</v>
      </c>
      <c r="O3481" t="str">
        <f t="shared" si="334"/>
        <v/>
      </c>
    </row>
    <row r="3482" spans="9:15" x14ac:dyDescent="0.55000000000000004">
      <c r="I3482" s="1394">
        <f t="shared" si="335"/>
        <v>0</v>
      </c>
      <c r="J3482" s="1392">
        <f t="shared" si="330"/>
        <v>348.00000000001063</v>
      </c>
      <c r="K3482" s="1391">
        <f>(J3482*h01_MdeMgmt!$F$8)+1+$Q$126</f>
        <v>21.300000000000619</v>
      </c>
      <c r="L3482" s="1395">
        <f t="shared" si="331"/>
        <v>213.0000000000062</v>
      </c>
      <c r="M3482" s="1395">
        <f t="shared" si="332"/>
        <v>213</v>
      </c>
      <c r="N3482" s="1395">
        <f t="shared" si="333"/>
        <v>21.3</v>
      </c>
      <c r="O3482" t="str">
        <f t="shared" si="334"/>
        <v/>
      </c>
    </row>
    <row r="3483" spans="9:15" x14ac:dyDescent="0.55000000000000004">
      <c r="I3483" s="1394">
        <f t="shared" si="335"/>
        <v>0</v>
      </c>
      <c r="J3483" s="1392">
        <f t="shared" si="330"/>
        <v>348.10000000001065</v>
      </c>
      <c r="K3483" s="1391">
        <f>(J3483*h01_MdeMgmt!$F$8)+1+$Q$126</f>
        <v>21.305833333333954</v>
      </c>
      <c r="L3483" s="1395">
        <f t="shared" si="331"/>
        <v>213.05833333333953</v>
      </c>
      <c r="M3483" s="1395">
        <f t="shared" si="332"/>
        <v>213</v>
      </c>
      <c r="N3483" s="1395">
        <f t="shared" si="333"/>
        <v>21.3</v>
      </c>
      <c r="O3483" t="str">
        <f t="shared" si="334"/>
        <v/>
      </c>
    </row>
    <row r="3484" spans="9:15" x14ac:dyDescent="0.55000000000000004">
      <c r="I3484" s="1394">
        <f t="shared" si="335"/>
        <v>0</v>
      </c>
      <c r="J3484" s="1392">
        <f t="shared" si="330"/>
        <v>348.20000000001068</v>
      </c>
      <c r="K3484" s="1391">
        <f>(J3484*h01_MdeMgmt!$F$8)+1+$Q$126</f>
        <v>21.311666666667289</v>
      </c>
      <c r="L3484" s="1395">
        <f t="shared" si="331"/>
        <v>213.1166666666729</v>
      </c>
      <c r="M3484" s="1395">
        <f t="shared" si="332"/>
        <v>213</v>
      </c>
      <c r="N3484" s="1395">
        <f t="shared" si="333"/>
        <v>21.3</v>
      </c>
      <c r="O3484" t="str">
        <f t="shared" si="334"/>
        <v/>
      </c>
    </row>
    <row r="3485" spans="9:15" x14ac:dyDescent="0.55000000000000004">
      <c r="I3485" s="1394">
        <f t="shared" si="335"/>
        <v>0</v>
      </c>
      <c r="J3485" s="1392">
        <f t="shared" si="330"/>
        <v>348.3000000000107</v>
      </c>
      <c r="K3485" s="1391">
        <f>(J3485*h01_MdeMgmt!$F$8)+1+$Q$126</f>
        <v>21.317500000000624</v>
      </c>
      <c r="L3485" s="1395">
        <f t="shared" si="331"/>
        <v>213.17500000000624</v>
      </c>
      <c r="M3485" s="1395">
        <f t="shared" si="332"/>
        <v>213</v>
      </c>
      <c r="N3485" s="1395">
        <f t="shared" si="333"/>
        <v>21.3</v>
      </c>
      <c r="O3485" t="str">
        <f t="shared" si="334"/>
        <v/>
      </c>
    </row>
    <row r="3486" spans="9:15" x14ac:dyDescent="0.55000000000000004">
      <c r="I3486" s="1394">
        <f t="shared" si="335"/>
        <v>0</v>
      </c>
      <c r="J3486" s="1392">
        <f t="shared" si="330"/>
        <v>348.40000000001072</v>
      </c>
      <c r="K3486" s="1391">
        <f>(J3486*h01_MdeMgmt!$F$8)+1+$Q$126</f>
        <v>21.323333333333959</v>
      </c>
      <c r="L3486" s="1395">
        <f t="shared" si="331"/>
        <v>213.2333333333396</v>
      </c>
      <c r="M3486" s="1395">
        <f t="shared" si="332"/>
        <v>213</v>
      </c>
      <c r="N3486" s="1395">
        <f t="shared" si="333"/>
        <v>21.3</v>
      </c>
      <c r="O3486" t="str">
        <f t="shared" si="334"/>
        <v/>
      </c>
    </row>
    <row r="3487" spans="9:15" x14ac:dyDescent="0.55000000000000004">
      <c r="I3487" s="1394">
        <f t="shared" si="335"/>
        <v>0</v>
      </c>
      <c r="J3487" s="1392">
        <f t="shared" si="330"/>
        <v>348.50000000001074</v>
      </c>
      <c r="K3487" s="1391">
        <f>(J3487*h01_MdeMgmt!$F$8)+1+$Q$126</f>
        <v>21.329166666667295</v>
      </c>
      <c r="L3487" s="1395">
        <f t="shared" si="331"/>
        <v>213.29166666667294</v>
      </c>
      <c r="M3487" s="1395">
        <f t="shared" si="332"/>
        <v>213</v>
      </c>
      <c r="N3487" s="1395">
        <f t="shared" si="333"/>
        <v>21.3</v>
      </c>
      <c r="O3487" t="str">
        <f t="shared" si="334"/>
        <v/>
      </c>
    </row>
    <row r="3488" spans="9:15" x14ac:dyDescent="0.55000000000000004">
      <c r="I3488" s="1394">
        <f t="shared" si="335"/>
        <v>0</v>
      </c>
      <c r="J3488" s="1392">
        <f t="shared" si="330"/>
        <v>348.60000000001077</v>
      </c>
      <c r="K3488" s="1391">
        <f>(J3488*h01_MdeMgmt!$F$8)+1+$Q$126</f>
        <v>21.33500000000063</v>
      </c>
      <c r="L3488" s="1395">
        <f t="shared" si="331"/>
        <v>213.3500000000063</v>
      </c>
      <c r="M3488" s="1395">
        <f t="shared" si="332"/>
        <v>213</v>
      </c>
      <c r="N3488" s="1395">
        <f t="shared" si="333"/>
        <v>21.3</v>
      </c>
      <c r="O3488" t="str">
        <f t="shared" si="334"/>
        <v/>
      </c>
    </row>
    <row r="3489" spans="9:15" x14ac:dyDescent="0.55000000000000004">
      <c r="I3489" s="1394">
        <f t="shared" si="335"/>
        <v>0</v>
      </c>
      <c r="J3489" s="1392">
        <f t="shared" si="330"/>
        <v>348.70000000001079</v>
      </c>
      <c r="K3489" s="1391">
        <f>(J3489*h01_MdeMgmt!$F$8)+1+$Q$126</f>
        <v>21.340833333333961</v>
      </c>
      <c r="L3489" s="1395">
        <f t="shared" si="331"/>
        <v>213.40833333333961</v>
      </c>
      <c r="M3489" s="1395">
        <f t="shared" si="332"/>
        <v>213</v>
      </c>
      <c r="N3489" s="1395">
        <f t="shared" si="333"/>
        <v>21.3</v>
      </c>
      <c r="O3489" t="str">
        <f t="shared" si="334"/>
        <v/>
      </c>
    </row>
    <row r="3490" spans="9:15" x14ac:dyDescent="0.55000000000000004">
      <c r="I3490" s="1394">
        <f t="shared" si="335"/>
        <v>0</v>
      </c>
      <c r="J3490" s="1392">
        <f t="shared" si="330"/>
        <v>348.80000000001081</v>
      </c>
      <c r="K3490" s="1391">
        <f>(J3490*h01_MdeMgmt!$F$8)+1+$Q$126</f>
        <v>21.346666666667296</v>
      </c>
      <c r="L3490" s="1395">
        <f t="shared" si="331"/>
        <v>213.46666666667295</v>
      </c>
      <c r="M3490" s="1395">
        <f t="shared" si="332"/>
        <v>213</v>
      </c>
      <c r="N3490" s="1395">
        <f t="shared" si="333"/>
        <v>21.3</v>
      </c>
      <c r="O3490" t="str">
        <f t="shared" si="334"/>
        <v/>
      </c>
    </row>
    <row r="3491" spans="9:15" x14ac:dyDescent="0.55000000000000004">
      <c r="I3491" s="1394">
        <f t="shared" si="335"/>
        <v>0</v>
      </c>
      <c r="J3491" s="1392">
        <f t="shared" si="330"/>
        <v>348.90000000001083</v>
      </c>
      <c r="K3491" s="1391">
        <f>(J3491*h01_MdeMgmt!$F$8)+1+$Q$126</f>
        <v>21.352500000000632</v>
      </c>
      <c r="L3491" s="1395">
        <f t="shared" si="331"/>
        <v>213.52500000000632</v>
      </c>
      <c r="M3491" s="1395">
        <f t="shared" si="332"/>
        <v>213</v>
      </c>
      <c r="N3491" s="1395">
        <f t="shared" si="333"/>
        <v>21.3</v>
      </c>
      <c r="O3491" t="str">
        <f t="shared" si="334"/>
        <v/>
      </c>
    </row>
    <row r="3492" spans="9:15" x14ac:dyDescent="0.55000000000000004">
      <c r="I3492" s="1394">
        <f t="shared" si="335"/>
        <v>0</v>
      </c>
      <c r="J3492" s="1392">
        <f t="shared" si="330"/>
        <v>349.00000000001086</v>
      </c>
      <c r="K3492" s="1391">
        <f>(J3492*h01_MdeMgmt!$F$8)+1+$Q$126</f>
        <v>21.358333333333967</v>
      </c>
      <c r="L3492" s="1395">
        <f t="shared" si="331"/>
        <v>213.58333333333968</v>
      </c>
      <c r="M3492" s="1395">
        <f t="shared" si="332"/>
        <v>213</v>
      </c>
      <c r="N3492" s="1395">
        <f t="shared" si="333"/>
        <v>21.3</v>
      </c>
      <c r="O3492" t="str">
        <f t="shared" si="334"/>
        <v/>
      </c>
    </row>
    <row r="3493" spans="9:15" x14ac:dyDescent="0.55000000000000004">
      <c r="I3493" s="1394">
        <f t="shared" si="335"/>
        <v>0</v>
      </c>
      <c r="J3493" s="1392">
        <f t="shared" si="330"/>
        <v>349.10000000001088</v>
      </c>
      <c r="K3493" s="1391">
        <f>(J3493*h01_MdeMgmt!$F$8)+1+$Q$126</f>
        <v>21.364166666667302</v>
      </c>
      <c r="L3493" s="1395">
        <f t="shared" si="331"/>
        <v>213.64166666667302</v>
      </c>
      <c r="M3493" s="1395">
        <f t="shared" si="332"/>
        <v>213</v>
      </c>
      <c r="N3493" s="1395">
        <f t="shared" si="333"/>
        <v>21.3</v>
      </c>
      <c r="O3493" t="str">
        <f t="shared" si="334"/>
        <v/>
      </c>
    </row>
    <row r="3494" spans="9:15" x14ac:dyDescent="0.55000000000000004">
      <c r="I3494" s="1394">
        <f t="shared" si="335"/>
        <v>0</v>
      </c>
      <c r="J3494" s="1392">
        <f t="shared" si="330"/>
        <v>349.2000000000109</v>
      </c>
      <c r="K3494" s="1391">
        <f>(J3494*h01_MdeMgmt!$F$8)+1+$Q$126</f>
        <v>21.370000000000637</v>
      </c>
      <c r="L3494" s="1395">
        <f t="shared" si="331"/>
        <v>213.70000000000636</v>
      </c>
      <c r="M3494" s="1395">
        <f t="shared" si="332"/>
        <v>213</v>
      </c>
      <c r="N3494" s="1395">
        <f t="shared" si="333"/>
        <v>21.3</v>
      </c>
      <c r="O3494" t="str">
        <f t="shared" si="334"/>
        <v/>
      </c>
    </row>
    <row r="3495" spans="9:15" x14ac:dyDescent="0.55000000000000004">
      <c r="I3495" s="1394">
        <f t="shared" si="335"/>
        <v>0</v>
      </c>
      <c r="J3495" s="1392">
        <f t="shared" si="330"/>
        <v>349.30000000001093</v>
      </c>
      <c r="K3495" s="1391">
        <f>(J3495*h01_MdeMgmt!$F$8)+1+$Q$126</f>
        <v>21.375833333333972</v>
      </c>
      <c r="L3495" s="1395">
        <f t="shared" si="331"/>
        <v>213.75833333333972</v>
      </c>
      <c r="M3495" s="1395">
        <f t="shared" si="332"/>
        <v>213</v>
      </c>
      <c r="N3495" s="1395">
        <f t="shared" si="333"/>
        <v>21.3</v>
      </c>
      <c r="O3495" t="str">
        <f t="shared" si="334"/>
        <v/>
      </c>
    </row>
    <row r="3496" spans="9:15" x14ac:dyDescent="0.55000000000000004">
      <c r="I3496" s="1394">
        <f t="shared" si="335"/>
        <v>0</v>
      </c>
      <c r="J3496" s="1392">
        <f t="shared" si="330"/>
        <v>349.40000000001095</v>
      </c>
      <c r="K3496" s="1391">
        <f>(J3496*h01_MdeMgmt!$F$8)+1+$Q$126</f>
        <v>21.381666666667307</v>
      </c>
      <c r="L3496" s="1395">
        <f t="shared" si="331"/>
        <v>213.81666666667309</v>
      </c>
      <c r="M3496" s="1395">
        <f t="shared" si="332"/>
        <v>213</v>
      </c>
      <c r="N3496" s="1395">
        <f t="shared" si="333"/>
        <v>21.3</v>
      </c>
      <c r="O3496" t="str">
        <f t="shared" si="334"/>
        <v/>
      </c>
    </row>
    <row r="3497" spans="9:15" x14ac:dyDescent="0.55000000000000004">
      <c r="I3497" s="1394">
        <f t="shared" si="335"/>
        <v>0</v>
      </c>
      <c r="J3497" s="1392">
        <f t="shared" si="330"/>
        <v>349.50000000001097</v>
      </c>
      <c r="K3497" s="1391">
        <f>(J3497*h01_MdeMgmt!$F$8)+1+$Q$126</f>
        <v>21.387500000000639</v>
      </c>
      <c r="L3497" s="1395">
        <f t="shared" si="331"/>
        <v>213.87500000000639</v>
      </c>
      <c r="M3497" s="1395">
        <f t="shared" si="332"/>
        <v>213</v>
      </c>
      <c r="N3497" s="1395">
        <f t="shared" si="333"/>
        <v>21.3</v>
      </c>
      <c r="O3497" t="str">
        <f t="shared" si="334"/>
        <v/>
      </c>
    </row>
    <row r="3498" spans="9:15" x14ac:dyDescent="0.55000000000000004">
      <c r="I3498" s="1394">
        <f t="shared" si="335"/>
        <v>0</v>
      </c>
      <c r="J3498" s="1392">
        <f t="shared" si="330"/>
        <v>349.60000000001099</v>
      </c>
      <c r="K3498" s="1391">
        <f>(J3498*h01_MdeMgmt!$F$8)+1+$Q$126</f>
        <v>21.393333333333974</v>
      </c>
      <c r="L3498" s="1395">
        <f t="shared" si="331"/>
        <v>213.93333333333973</v>
      </c>
      <c r="M3498" s="1395">
        <f t="shared" si="332"/>
        <v>213</v>
      </c>
      <c r="N3498" s="1395">
        <f t="shared" si="333"/>
        <v>21.3</v>
      </c>
      <c r="O3498" t="str">
        <f t="shared" si="334"/>
        <v/>
      </c>
    </row>
    <row r="3499" spans="9:15" x14ac:dyDescent="0.55000000000000004">
      <c r="I3499" s="1394">
        <f t="shared" si="335"/>
        <v>0</v>
      </c>
      <c r="J3499" s="1392">
        <f t="shared" si="330"/>
        <v>349.70000000001102</v>
      </c>
      <c r="K3499" s="1391">
        <f>(J3499*h01_MdeMgmt!$F$8)+1+$Q$126</f>
        <v>21.399166666667309</v>
      </c>
      <c r="L3499" s="1395">
        <f t="shared" si="331"/>
        <v>213.9916666666731</v>
      </c>
      <c r="M3499" s="1395">
        <f t="shared" si="332"/>
        <v>213</v>
      </c>
      <c r="N3499" s="1395">
        <f t="shared" si="333"/>
        <v>21.3</v>
      </c>
      <c r="O3499" t="str">
        <f t="shared" si="334"/>
        <v/>
      </c>
    </row>
    <row r="3500" spans="9:15" x14ac:dyDescent="0.55000000000000004">
      <c r="I3500" s="1394">
        <f t="shared" si="335"/>
        <v>0</v>
      </c>
      <c r="J3500" s="1392">
        <f t="shared" si="330"/>
        <v>349.80000000001104</v>
      </c>
      <c r="K3500" s="1391">
        <f>(J3500*h01_MdeMgmt!$F$8)+1+$Q$126</f>
        <v>21.405000000000644</v>
      </c>
      <c r="L3500" s="1395">
        <f t="shared" si="331"/>
        <v>214.05000000000643</v>
      </c>
      <c r="M3500" s="1395">
        <f t="shared" si="332"/>
        <v>214</v>
      </c>
      <c r="N3500" s="1395">
        <f t="shared" si="333"/>
        <v>21.4</v>
      </c>
      <c r="O3500" t="str">
        <f t="shared" si="334"/>
        <v/>
      </c>
    </row>
    <row r="3501" spans="9:15" x14ac:dyDescent="0.55000000000000004">
      <c r="I3501" s="1394">
        <f t="shared" si="335"/>
        <v>0</v>
      </c>
      <c r="J3501" s="1392">
        <f t="shared" si="330"/>
        <v>349.90000000001106</v>
      </c>
      <c r="K3501" s="1391">
        <f>(J3501*h01_MdeMgmt!$F$8)+1+$Q$126</f>
        <v>21.410833333333979</v>
      </c>
      <c r="L3501" s="1395">
        <f t="shared" si="331"/>
        <v>214.1083333333398</v>
      </c>
      <c r="M3501" s="1395">
        <f t="shared" si="332"/>
        <v>214</v>
      </c>
      <c r="N3501" s="1395">
        <f t="shared" si="333"/>
        <v>21.4</v>
      </c>
      <c r="O3501" t="str">
        <f t="shared" si="334"/>
        <v/>
      </c>
    </row>
    <row r="3502" spans="9:15" x14ac:dyDescent="0.55000000000000004">
      <c r="I3502" s="1394">
        <f t="shared" si="335"/>
        <v>0</v>
      </c>
      <c r="J3502" s="1392">
        <f t="shared" si="330"/>
        <v>350.00000000001108</v>
      </c>
      <c r="K3502" s="1391">
        <f>(J3502*h01_MdeMgmt!$F$8)+1+$Q$126</f>
        <v>21.416666666667314</v>
      </c>
      <c r="L3502" s="1395">
        <f t="shared" si="331"/>
        <v>214.16666666667314</v>
      </c>
      <c r="M3502" s="1395">
        <f t="shared" si="332"/>
        <v>214</v>
      </c>
      <c r="N3502" s="1395">
        <f t="shared" si="333"/>
        <v>21.4</v>
      </c>
      <c r="O3502" t="str">
        <f t="shared" si="334"/>
        <v/>
      </c>
    </row>
    <row r="3503" spans="9:15" x14ac:dyDescent="0.55000000000000004">
      <c r="I3503" s="1394">
        <f t="shared" si="335"/>
        <v>0</v>
      </c>
      <c r="J3503" s="1392">
        <f t="shared" si="330"/>
        <v>350.10000000001111</v>
      </c>
      <c r="K3503" s="1391">
        <f>(J3503*h01_MdeMgmt!$F$8)+1+$Q$126</f>
        <v>21.42250000000065</v>
      </c>
      <c r="L3503" s="1395">
        <f t="shared" si="331"/>
        <v>214.2250000000065</v>
      </c>
      <c r="M3503" s="1395">
        <f t="shared" si="332"/>
        <v>214</v>
      </c>
      <c r="N3503" s="1395">
        <f t="shared" si="333"/>
        <v>21.4</v>
      </c>
      <c r="O3503" t="str">
        <f t="shared" si="334"/>
        <v/>
      </c>
    </row>
    <row r="3504" spans="9:15" x14ac:dyDescent="0.55000000000000004">
      <c r="I3504" s="1394">
        <f t="shared" si="335"/>
        <v>0</v>
      </c>
      <c r="J3504" s="1392">
        <f t="shared" si="330"/>
        <v>350.20000000001113</v>
      </c>
      <c r="K3504" s="1391">
        <f>(J3504*h01_MdeMgmt!$F$8)+1+$Q$126</f>
        <v>21.428333333333981</v>
      </c>
      <c r="L3504" s="1395">
        <f t="shared" si="331"/>
        <v>214.28333333333981</v>
      </c>
      <c r="M3504" s="1395">
        <f t="shared" si="332"/>
        <v>214</v>
      </c>
      <c r="N3504" s="1395">
        <f t="shared" si="333"/>
        <v>21.4</v>
      </c>
      <c r="O3504" t="str">
        <f t="shared" si="334"/>
        <v/>
      </c>
    </row>
    <row r="3505" spans="9:15" x14ac:dyDescent="0.55000000000000004">
      <c r="I3505" s="1394">
        <f t="shared" si="335"/>
        <v>0</v>
      </c>
      <c r="J3505" s="1392">
        <f t="shared" si="330"/>
        <v>350.30000000001115</v>
      </c>
      <c r="K3505" s="1391">
        <f>(J3505*h01_MdeMgmt!$F$8)+1+$Q$126</f>
        <v>21.434166666667316</v>
      </c>
      <c r="L3505" s="1395">
        <f t="shared" si="331"/>
        <v>214.34166666667318</v>
      </c>
      <c r="M3505" s="1395">
        <f t="shared" si="332"/>
        <v>214</v>
      </c>
      <c r="N3505" s="1395">
        <f t="shared" si="333"/>
        <v>21.4</v>
      </c>
      <c r="O3505" t="str">
        <f t="shared" si="334"/>
        <v/>
      </c>
    </row>
    <row r="3506" spans="9:15" x14ac:dyDescent="0.55000000000000004">
      <c r="I3506" s="1394">
        <f t="shared" si="335"/>
        <v>0</v>
      </c>
      <c r="J3506" s="1392">
        <f t="shared" si="330"/>
        <v>350.40000000001118</v>
      </c>
      <c r="K3506" s="1391">
        <f>(J3506*h01_MdeMgmt!$F$8)+1+$Q$126</f>
        <v>21.440000000000651</v>
      </c>
      <c r="L3506" s="1395">
        <f t="shared" si="331"/>
        <v>214.40000000000651</v>
      </c>
      <c r="M3506" s="1395">
        <f t="shared" si="332"/>
        <v>214</v>
      </c>
      <c r="N3506" s="1395">
        <f t="shared" si="333"/>
        <v>21.4</v>
      </c>
      <c r="O3506" t="str">
        <f t="shared" si="334"/>
        <v/>
      </c>
    </row>
    <row r="3507" spans="9:15" x14ac:dyDescent="0.55000000000000004">
      <c r="I3507" s="1394">
        <f t="shared" si="335"/>
        <v>0</v>
      </c>
      <c r="J3507" s="1392">
        <f t="shared" si="330"/>
        <v>350.5000000000112</v>
      </c>
      <c r="K3507" s="1391">
        <f>(J3507*h01_MdeMgmt!$F$8)+1+$Q$126</f>
        <v>21.445833333333987</v>
      </c>
      <c r="L3507" s="1395">
        <f t="shared" si="331"/>
        <v>214.45833333333985</v>
      </c>
      <c r="M3507" s="1395">
        <f t="shared" si="332"/>
        <v>214</v>
      </c>
      <c r="N3507" s="1395">
        <f t="shared" si="333"/>
        <v>21.4</v>
      </c>
      <c r="O3507" t="str">
        <f t="shared" si="334"/>
        <v/>
      </c>
    </row>
    <row r="3508" spans="9:15" x14ac:dyDescent="0.55000000000000004">
      <c r="I3508" s="1394">
        <f t="shared" si="335"/>
        <v>0</v>
      </c>
      <c r="J3508" s="1392">
        <f t="shared" si="330"/>
        <v>350.60000000001122</v>
      </c>
      <c r="K3508" s="1391">
        <f>(J3508*h01_MdeMgmt!$F$8)+1+$Q$126</f>
        <v>21.451666666667322</v>
      </c>
      <c r="L3508" s="1395">
        <f t="shared" si="331"/>
        <v>214.51666666667322</v>
      </c>
      <c r="M3508" s="1395">
        <f t="shared" si="332"/>
        <v>214</v>
      </c>
      <c r="N3508" s="1395">
        <f t="shared" si="333"/>
        <v>21.4</v>
      </c>
      <c r="O3508" t="str">
        <f t="shared" si="334"/>
        <v/>
      </c>
    </row>
    <row r="3509" spans="9:15" x14ac:dyDescent="0.55000000000000004">
      <c r="I3509" s="1394">
        <f t="shared" si="335"/>
        <v>0</v>
      </c>
      <c r="J3509" s="1392">
        <f t="shared" si="330"/>
        <v>350.70000000001124</v>
      </c>
      <c r="K3509" s="1391">
        <f>(J3509*h01_MdeMgmt!$F$8)+1+$Q$126</f>
        <v>21.457500000000657</v>
      </c>
      <c r="L3509" s="1395">
        <f t="shared" si="331"/>
        <v>214.57500000000658</v>
      </c>
      <c r="M3509" s="1395">
        <f t="shared" si="332"/>
        <v>214</v>
      </c>
      <c r="N3509" s="1395">
        <f t="shared" si="333"/>
        <v>21.4</v>
      </c>
      <c r="O3509" t="str">
        <f t="shared" si="334"/>
        <v/>
      </c>
    </row>
    <row r="3510" spans="9:15" x14ac:dyDescent="0.55000000000000004">
      <c r="I3510" s="1394">
        <f t="shared" si="335"/>
        <v>0</v>
      </c>
      <c r="J3510" s="1392">
        <f t="shared" ref="J3510" si="336">J3509+$J$3</f>
        <v>350.80000000001127</v>
      </c>
      <c r="K3510" s="1391">
        <f>(J3510*h01_MdeMgmt!$F$8)+1+$Q$126</f>
        <v>21.463333333333992</v>
      </c>
      <c r="L3510" s="1395">
        <f t="shared" si="331"/>
        <v>214.63333333333992</v>
      </c>
      <c r="M3510" s="1395">
        <f t="shared" si="332"/>
        <v>214</v>
      </c>
      <c r="N3510" s="1395">
        <f t="shared" si="333"/>
        <v>21.4</v>
      </c>
      <c r="O3510" t="str">
        <f t="shared" si="33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  <pageSetUpPr fitToPage="1"/>
  </sheetPr>
  <dimension ref="A1:N271"/>
  <sheetViews>
    <sheetView workbookViewId="0">
      <selection activeCell="C29" sqref="C29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39.7109375" style="1" customWidth="1"/>
    <col min="12" max="12" width="25.5703125" style="1" customWidth="1"/>
    <col min="13" max="13" width="9.5703125" style="1" customWidth="1"/>
    <col min="14" max="14" width="14.35546875" style="1" bestFit="1" customWidth="1"/>
    <col min="15" max="15" width="9" style="1"/>
    <col min="16" max="16" width="12.0703125" style="1" bestFit="1" customWidth="1"/>
    <col min="17" max="16384" width="9" style="1"/>
  </cols>
  <sheetData>
    <row r="1" spans="1:14" ht="25.5" customHeight="1" x14ac:dyDescent="0.55000000000000004">
      <c r="A1" s="1500" t="s">
        <v>346</v>
      </c>
      <c r="B1" s="1500"/>
      <c r="C1" s="1500"/>
      <c r="D1" s="1500"/>
      <c r="E1" s="1500"/>
      <c r="F1" s="1500"/>
      <c r="G1" s="1500"/>
      <c r="H1" s="1500"/>
      <c r="I1" s="1500"/>
      <c r="J1" s="1500"/>
      <c r="K1" s="1500"/>
      <c r="L1" s="1500"/>
    </row>
    <row r="2" spans="1:14" ht="7.5" customHeight="1" thickBot="1" x14ac:dyDescent="0.6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4" s="5" customFormat="1" ht="19.5" customHeight="1" thickBot="1" x14ac:dyDescent="0.6">
      <c r="A3" s="1586" t="s">
        <v>30</v>
      </c>
      <c r="B3" s="1588" t="s">
        <v>10</v>
      </c>
      <c r="C3" s="87" t="str">
        <f>HLOOKUP($D$3,$F$3:$J$4,2,FALSE)</f>
        <v>T220_0P6 / 0.6 kW</v>
      </c>
      <c r="D3" s="1631">
        <f>a01_Main!D4</f>
        <v>1</v>
      </c>
      <c r="E3" s="1632"/>
      <c r="F3" s="562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4" s="5" customFormat="1" ht="20.25" customHeight="1" thickBot="1" x14ac:dyDescent="0.6">
      <c r="A4" s="1587"/>
      <c r="B4" s="1589"/>
      <c r="C4" s="6" t="s">
        <v>12</v>
      </c>
      <c r="D4" s="483" t="s">
        <v>1</v>
      </c>
      <c r="E4" s="483" t="s">
        <v>11</v>
      </c>
      <c r="F4" s="483" t="str">
        <f>a01_Main!I4&amp;" / "&amp;a01_Main!J4</f>
        <v>T220_0P6 / 0.6 kW</v>
      </c>
      <c r="G4" s="563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4" s="9" customFormat="1" ht="16.5" customHeight="1" x14ac:dyDescent="0.55000000000000004">
      <c r="A5" s="422">
        <v>1</v>
      </c>
      <c r="B5" s="1627" t="s">
        <v>322</v>
      </c>
      <c r="C5" s="314" t="s">
        <v>330</v>
      </c>
      <c r="D5" s="523">
        <f t="shared" ref="D5:D41" si="0">HLOOKUP($D$3,$F$3:$J$936,(A5+2),FALSE)</f>
        <v>42</v>
      </c>
      <c r="E5" s="484"/>
      <c r="F5" s="577">
        <v>42</v>
      </c>
      <c r="G5" s="564"/>
      <c r="H5" s="404"/>
      <c r="I5" s="403"/>
      <c r="J5" s="404"/>
      <c r="K5" s="466" t="s">
        <v>372</v>
      </c>
      <c r="L5" s="95" t="str">
        <f>$B$5&amp;"."&amp;C5</f>
        <v>E01PCG.sValMax</v>
      </c>
    </row>
    <row r="6" spans="1:14" s="9" customFormat="1" ht="16.5" customHeight="1" x14ac:dyDescent="0.55000000000000004">
      <c r="A6" s="423">
        <v>2</v>
      </c>
      <c r="B6" s="1628"/>
      <c r="C6" s="315" t="s">
        <v>331</v>
      </c>
      <c r="D6" s="524">
        <f t="shared" si="0"/>
        <v>41.9</v>
      </c>
      <c r="E6" s="485"/>
      <c r="F6" s="578">
        <f>F5-0.1</f>
        <v>41.9</v>
      </c>
      <c r="G6" s="481"/>
      <c r="H6" s="19"/>
      <c r="I6" s="18"/>
      <c r="J6" s="19"/>
      <c r="K6" s="467" t="s">
        <v>373</v>
      </c>
      <c r="L6" s="96" t="str">
        <f t="shared" ref="L6:L16" si="1">$B$5&amp;"."&amp;C6</f>
        <v>E01PCG.sValMin</v>
      </c>
    </row>
    <row r="7" spans="1:14" s="9" customFormat="1" ht="16.5" customHeight="1" x14ac:dyDescent="0.55000000000000004">
      <c r="A7" s="310">
        <v>3</v>
      </c>
      <c r="B7" s="1628"/>
      <c r="C7" s="316" t="s">
        <v>328</v>
      </c>
      <c r="D7" s="498">
        <f t="shared" si="0"/>
        <v>1000</v>
      </c>
      <c r="E7" s="486"/>
      <c r="F7" s="579">
        <v>1000</v>
      </c>
      <c r="G7" s="565"/>
      <c r="H7" s="83"/>
      <c r="I7" s="84"/>
      <c r="J7" s="83"/>
      <c r="K7" s="210" t="s">
        <v>374</v>
      </c>
      <c r="L7" s="99" t="str">
        <f t="shared" si="1"/>
        <v>E01PCG.sSpdMax</v>
      </c>
    </row>
    <row r="8" spans="1:14" s="9" customFormat="1" ht="16.5" customHeight="1" thickBot="1" x14ac:dyDescent="0.6">
      <c r="A8" s="424">
        <v>4</v>
      </c>
      <c r="B8" s="1628"/>
      <c r="C8" s="203" t="s">
        <v>329</v>
      </c>
      <c r="D8" s="522">
        <f t="shared" si="0"/>
        <v>500</v>
      </c>
      <c r="E8" s="506"/>
      <c r="F8" s="580">
        <v>500</v>
      </c>
      <c r="G8" s="482"/>
      <c r="H8" s="200"/>
      <c r="I8" s="199"/>
      <c r="J8" s="200"/>
      <c r="K8" s="474" t="s">
        <v>361</v>
      </c>
      <c r="L8" s="202" t="str">
        <f t="shared" si="1"/>
        <v>E01PCG.sSpdMin</v>
      </c>
    </row>
    <row r="9" spans="1:14" s="9" customFormat="1" ht="16.5" customHeight="1" x14ac:dyDescent="0.55000000000000004">
      <c r="A9" s="424">
        <v>5</v>
      </c>
      <c r="B9" s="1628"/>
      <c r="C9" s="316" t="s">
        <v>332</v>
      </c>
      <c r="D9" s="498">
        <f t="shared" si="0"/>
        <v>42</v>
      </c>
      <c r="E9" s="487" t="s">
        <v>1053</v>
      </c>
      <c r="F9" s="1463">
        <f>F5</f>
        <v>42</v>
      </c>
      <c r="G9" s="565"/>
      <c r="H9" s="83"/>
      <c r="I9" s="84"/>
      <c r="J9" s="83"/>
      <c r="K9" s="468" t="s">
        <v>360</v>
      </c>
      <c r="L9" s="99" t="str">
        <f t="shared" si="1"/>
        <v>E01PCG.sPCG_KpMax</v>
      </c>
    </row>
    <row r="10" spans="1:14" s="3" customFormat="1" ht="16.5" customHeight="1" x14ac:dyDescent="0.55000000000000004">
      <c r="A10" s="424">
        <v>6</v>
      </c>
      <c r="B10" s="1628"/>
      <c r="C10" s="315" t="s">
        <v>333</v>
      </c>
      <c r="D10" s="499">
        <f t="shared" si="0"/>
        <v>41.9</v>
      </c>
      <c r="E10" s="488" t="s">
        <v>1053</v>
      </c>
      <c r="F10" s="1463">
        <f>F6</f>
        <v>41.9</v>
      </c>
      <c r="G10" s="566"/>
      <c r="H10" s="20"/>
      <c r="I10" s="21"/>
      <c r="J10" s="20"/>
      <c r="K10" s="469" t="s">
        <v>362</v>
      </c>
      <c r="L10" s="98" t="str">
        <f t="shared" si="1"/>
        <v>E01PCG.sPCG_KpMin</v>
      </c>
      <c r="M10" s="459"/>
      <c r="N10" s="329"/>
    </row>
    <row r="11" spans="1:14" s="3" customFormat="1" ht="16.5" customHeight="1" x14ac:dyDescent="0.55000000000000004">
      <c r="A11" s="310">
        <v>7</v>
      </c>
      <c r="B11" s="1628"/>
      <c r="C11" s="316" t="s">
        <v>334</v>
      </c>
      <c r="D11" s="533">
        <f t="shared" si="0"/>
        <v>1.9098593171027714E-3</v>
      </c>
      <c r="E11" s="489" t="s">
        <v>1053</v>
      </c>
      <c r="F11" s="581">
        <f>(F5-F6)/((F7*2*PI()/60)-(F8*2*PI()/60))</f>
        <v>1.9098593171027714E-3</v>
      </c>
      <c r="G11" s="567"/>
      <c r="H11" s="22"/>
      <c r="I11" s="23"/>
      <c r="J11" s="22"/>
      <c r="K11" s="210" t="s">
        <v>363</v>
      </c>
      <c r="L11" s="99" t="str">
        <f t="shared" si="1"/>
        <v>E01PCG.sPCG_KpGa</v>
      </c>
      <c r="M11" s="1"/>
      <c r="N11" s="1407"/>
    </row>
    <row r="12" spans="1:14" s="3" customFormat="1" ht="16.5" customHeight="1" thickBot="1" x14ac:dyDescent="0.6">
      <c r="A12" s="424">
        <v>8</v>
      </c>
      <c r="B12" s="1628"/>
      <c r="C12" s="203" t="s">
        <v>335</v>
      </c>
      <c r="D12" s="528">
        <f t="shared" si="0"/>
        <v>41.8</v>
      </c>
      <c r="E12" s="506" t="s">
        <v>1053</v>
      </c>
      <c r="F12" s="580">
        <f>F5-F11*(F7*2*PI()/60)</f>
        <v>41.8</v>
      </c>
      <c r="G12" s="508"/>
      <c r="H12" s="80"/>
      <c r="I12" s="81"/>
      <c r="J12" s="80"/>
      <c r="K12" s="474" t="s">
        <v>364</v>
      </c>
      <c r="L12" s="202" t="str">
        <f t="shared" si="1"/>
        <v>E01PCG.sPCG_KpGb</v>
      </c>
      <c r="M12" s="1"/>
    </row>
    <row r="13" spans="1:14" s="3" customFormat="1" ht="16.5" customHeight="1" x14ac:dyDescent="0.55000000000000004">
      <c r="A13" s="310">
        <v>9</v>
      </c>
      <c r="B13" s="1498"/>
      <c r="C13" s="316" t="s">
        <v>336</v>
      </c>
      <c r="D13" s="536">
        <f t="shared" si="0"/>
        <v>0</v>
      </c>
      <c r="E13" s="509" t="s">
        <v>1053</v>
      </c>
      <c r="F13" s="579">
        <v>0</v>
      </c>
      <c r="G13" s="568"/>
      <c r="H13" s="303"/>
      <c r="I13" s="324"/>
      <c r="J13" s="303"/>
      <c r="K13" s="210" t="s">
        <v>365</v>
      </c>
      <c r="L13" s="99" t="str">
        <f t="shared" si="1"/>
        <v>E01PCG.sPCG_Ki</v>
      </c>
      <c r="M13" s="1"/>
    </row>
    <row r="14" spans="1:14" s="3" customFormat="1" ht="16.5" customHeight="1" x14ac:dyDescent="0.55000000000000004">
      <c r="A14" s="310">
        <v>10</v>
      </c>
      <c r="B14" s="1498"/>
      <c r="C14" s="315" t="s">
        <v>337</v>
      </c>
      <c r="D14" s="497">
        <f t="shared" si="0"/>
        <v>1</v>
      </c>
      <c r="E14" s="513" t="s">
        <v>1053</v>
      </c>
      <c r="F14" s="584">
        <v>1</v>
      </c>
      <c r="G14" s="481"/>
      <c r="H14" s="19"/>
      <c r="I14" s="18"/>
      <c r="J14" s="19"/>
      <c r="K14" s="212" t="s">
        <v>357</v>
      </c>
      <c r="L14" s="96" t="str">
        <f t="shared" si="1"/>
        <v>E01PCG.sPCG_Kd</v>
      </c>
      <c r="M14" s="1"/>
    </row>
    <row r="15" spans="1:14" s="3" customFormat="1" ht="16.5" customHeight="1" x14ac:dyDescent="0.55000000000000004">
      <c r="A15" s="310">
        <v>11</v>
      </c>
      <c r="B15" s="1498"/>
      <c r="C15" s="316" t="s">
        <v>338</v>
      </c>
      <c r="D15" s="536">
        <f t="shared" si="0"/>
        <v>0</v>
      </c>
      <c r="E15" s="509" t="s">
        <v>1053</v>
      </c>
      <c r="F15" s="1462">
        <v>0</v>
      </c>
      <c r="G15" s="598"/>
      <c r="H15" s="22"/>
      <c r="I15" s="23"/>
      <c r="J15" s="567"/>
      <c r="K15" s="213" t="s">
        <v>358</v>
      </c>
      <c r="L15" s="512" t="str">
        <f t="shared" si="1"/>
        <v>E01PCG.sPCG_Ka</v>
      </c>
      <c r="M15" s="1"/>
    </row>
    <row r="16" spans="1:14" s="3" customFormat="1" ht="16.5" customHeight="1" thickBot="1" x14ac:dyDescent="0.6">
      <c r="A16" s="310">
        <v>12</v>
      </c>
      <c r="B16" s="1499"/>
      <c r="C16" s="49" t="s">
        <v>339</v>
      </c>
      <c r="D16" s="514">
        <f t="shared" si="0"/>
        <v>0.04</v>
      </c>
      <c r="E16" s="515" t="s">
        <v>1053</v>
      </c>
      <c r="F16" s="582">
        <v>0.04</v>
      </c>
      <c r="G16" s="570"/>
      <c r="H16" s="464"/>
      <c r="I16" s="465"/>
      <c r="J16" s="464"/>
      <c r="K16" s="470" t="s">
        <v>359</v>
      </c>
      <c r="L16" s="202" t="str">
        <f t="shared" si="1"/>
        <v>E01PCG.sPCG_Apst</v>
      </c>
      <c r="M16" s="1"/>
    </row>
    <row r="17" spans="1:13" s="3" customFormat="1" ht="16.5" customHeight="1" x14ac:dyDescent="0.55000000000000004">
      <c r="A17" s="412">
        <v>13</v>
      </c>
      <c r="B17" s="1629" t="s">
        <v>323</v>
      </c>
      <c r="C17" s="259" t="s">
        <v>330</v>
      </c>
      <c r="D17" s="501">
        <f t="shared" si="0"/>
        <v>0.2</v>
      </c>
      <c r="E17" s="491"/>
      <c r="F17" s="583">
        <v>0.2</v>
      </c>
      <c r="G17" s="571"/>
      <c r="H17" s="460"/>
      <c r="I17" s="477"/>
      <c r="J17" s="460"/>
      <c r="K17" s="478" t="s">
        <v>375</v>
      </c>
      <c r="L17" s="223" t="str">
        <f>$B$17&amp;"."&amp;C17</f>
        <v>E01SCG.sValMax</v>
      </c>
      <c r="M17" s="1"/>
    </row>
    <row r="18" spans="1:13" s="3" customFormat="1" ht="16.5" customHeight="1" x14ac:dyDescent="0.55000000000000004">
      <c r="A18" s="475">
        <v>14</v>
      </c>
      <c r="B18" s="1630"/>
      <c r="C18" s="315" t="s">
        <v>331</v>
      </c>
      <c r="D18" s="497">
        <f t="shared" si="0"/>
        <v>0.1</v>
      </c>
      <c r="E18" s="485"/>
      <c r="F18" s="584">
        <v>0.1</v>
      </c>
      <c r="G18" s="481"/>
      <c r="H18" s="19"/>
      <c r="I18" s="18"/>
      <c r="J18" s="19"/>
      <c r="K18" s="467" t="s">
        <v>376</v>
      </c>
      <c r="L18" s="96" t="str">
        <f t="shared" ref="L18:L27" si="2">$B$17&amp;"."&amp;C18</f>
        <v>E01SCG.sValMin</v>
      </c>
      <c r="M18" s="1"/>
    </row>
    <row r="19" spans="1:13" s="3" customFormat="1" ht="16.5" customHeight="1" x14ac:dyDescent="0.55000000000000004">
      <c r="A19" s="420">
        <v>15</v>
      </c>
      <c r="B19" s="1630"/>
      <c r="C19" s="444" t="s">
        <v>328</v>
      </c>
      <c r="D19" s="502">
        <f t="shared" si="0"/>
        <v>2000</v>
      </c>
      <c r="E19" s="492"/>
      <c r="F19" s="585">
        <v>2000</v>
      </c>
      <c r="G19" s="572"/>
      <c r="H19" s="269"/>
      <c r="I19" s="268"/>
      <c r="J19" s="269"/>
      <c r="K19" s="230" t="s">
        <v>377</v>
      </c>
      <c r="L19" s="270" t="str">
        <f t="shared" si="2"/>
        <v>E01SCG.sSpdMax</v>
      </c>
      <c r="M19" s="1"/>
    </row>
    <row r="20" spans="1:13" s="3" customFormat="1" ht="16.5" customHeight="1" thickBot="1" x14ac:dyDescent="0.6">
      <c r="A20" s="476">
        <v>16</v>
      </c>
      <c r="B20" s="1630"/>
      <c r="C20" s="203" t="s">
        <v>329</v>
      </c>
      <c r="D20" s="522">
        <f t="shared" si="0"/>
        <v>500</v>
      </c>
      <c r="E20" s="506"/>
      <c r="F20" s="580">
        <v>500</v>
      </c>
      <c r="G20" s="482"/>
      <c r="H20" s="200"/>
      <c r="I20" s="199"/>
      <c r="J20" s="200"/>
      <c r="K20" s="474" t="s">
        <v>378</v>
      </c>
      <c r="L20" s="507" t="str">
        <f t="shared" si="2"/>
        <v>E01SCG.sSpdMin</v>
      </c>
      <c r="M20" s="1"/>
    </row>
    <row r="21" spans="1:13" s="3" customFormat="1" ht="16.5" customHeight="1" x14ac:dyDescent="0.55000000000000004">
      <c r="A21" s="476">
        <v>17</v>
      </c>
      <c r="B21" s="1630"/>
      <c r="C21" s="444" t="s">
        <v>340</v>
      </c>
      <c r="D21" s="503">
        <f t="shared" si="0"/>
        <v>0.2</v>
      </c>
      <c r="E21" s="493" t="s">
        <v>1053</v>
      </c>
      <c r="F21" s="586">
        <f>F17</f>
        <v>0.2</v>
      </c>
      <c r="G21" s="572"/>
      <c r="H21" s="269"/>
      <c r="I21" s="268"/>
      <c r="J21" s="269"/>
      <c r="K21" s="479" t="s">
        <v>366</v>
      </c>
      <c r="L21" s="270" t="str">
        <f t="shared" si="2"/>
        <v>E01SCG.sSCG_KpMax</v>
      </c>
      <c r="M21" s="1"/>
    </row>
    <row r="22" spans="1:13" s="3" customFormat="1" ht="16.5" customHeight="1" x14ac:dyDescent="0.55000000000000004">
      <c r="A22" s="476">
        <v>18</v>
      </c>
      <c r="B22" s="1630"/>
      <c r="C22" s="315" t="s">
        <v>341</v>
      </c>
      <c r="D22" s="500">
        <f t="shared" si="0"/>
        <v>0.1</v>
      </c>
      <c r="E22" s="488" t="s">
        <v>1053</v>
      </c>
      <c r="F22" s="587">
        <f>F18</f>
        <v>0.1</v>
      </c>
      <c r="G22" s="566"/>
      <c r="H22" s="20"/>
      <c r="I22" s="21"/>
      <c r="J22" s="20"/>
      <c r="K22" s="469" t="s">
        <v>367</v>
      </c>
      <c r="L22" s="98" t="str">
        <f t="shared" si="2"/>
        <v>E01SCG.sSCG_KpMin</v>
      </c>
      <c r="M22" s="1"/>
    </row>
    <row r="23" spans="1:13" s="3" customFormat="1" ht="16.5" customHeight="1" x14ac:dyDescent="0.55000000000000004">
      <c r="A23" s="420">
        <v>19</v>
      </c>
      <c r="B23" s="1630"/>
      <c r="C23" s="444" t="s">
        <v>342</v>
      </c>
      <c r="D23" s="534">
        <f t="shared" si="0"/>
        <v>6.3661977236758151E-4</v>
      </c>
      <c r="E23" s="494" t="s">
        <v>1053</v>
      </c>
      <c r="F23" s="588">
        <f>(F17-F18)/((F19*2*PI()/60)-(F20*2*PI()/60))</f>
        <v>6.3661977236758151E-4</v>
      </c>
      <c r="G23" s="463"/>
      <c r="H23" s="229"/>
      <c r="I23" s="228"/>
      <c r="J23" s="229"/>
      <c r="K23" s="230" t="s">
        <v>368</v>
      </c>
      <c r="L23" s="270" t="str">
        <f t="shared" si="2"/>
        <v>E01SCG.sSCG_KpGa</v>
      </c>
      <c r="M23" s="471"/>
    </row>
    <row r="24" spans="1:13" s="3" customFormat="1" ht="16.5" customHeight="1" thickBot="1" x14ac:dyDescent="0.6">
      <c r="A24" s="476">
        <v>20</v>
      </c>
      <c r="B24" s="1630"/>
      <c r="C24" s="203" t="s">
        <v>343</v>
      </c>
      <c r="D24" s="535">
        <f t="shared" si="0"/>
        <v>6.6666666666666652E-2</v>
      </c>
      <c r="E24" s="506" t="s">
        <v>1053</v>
      </c>
      <c r="F24" s="589">
        <f>F17-F23*(F19*2*PI()/60)</f>
        <v>6.6666666666666652E-2</v>
      </c>
      <c r="G24" s="508"/>
      <c r="H24" s="80"/>
      <c r="I24" s="81"/>
      <c r="J24" s="80"/>
      <c r="K24" s="474" t="s">
        <v>369</v>
      </c>
      <c r="L24" s="507" t="str">
        <f t="shared" si="2"/>
        <v>E01SCG.sSCG_KpGb</v>
      </c>
      <c r="M24" s="1"/>
    </row>
    <row r="25" spans="1:13" s="3" customFormat="1" ht="16.5" customHeight="1" x14ac:dyDescent="0.55000000000000004">
      <c r="A25" s="420">
        <v>21</v>
      </c>
      <c r="B25" s="1495"/>
      <c r="C25" s="444" t="s">
        <v>344</v>
      </c>
      <c r="D25" s="504">
        <f t="shared" si="0"/>
        <v>3</v>
      </c>
      <c r="E25" s="495" t="s">
        <v>1053</v>
      </c>
      <c r="F25" s="590">
        <v>3</v>
      </c>
      <c r="G25" s="573"/>
      <c r="H25" s="233"/>
      <c r="I25" s="480"/>
      <c r="J25" s="233"/>
      <c r="K25" s="230" t="s">
        <v>370</v>
      </c>
      <c r="L25" s="270" t="str">
        <f t="shared" si="2"/>
        <v>E01SCG.sSCG_Ki</v>
      </c>
      <c r="M25" s="1"/>
    </row>
    <row r="26" spans="1:13" s="3" customFormat="1" ht="16.5" customHeight="1" thickBot="1" x14ac:dyDescent="0.6">
      <c r="A26" s="420">
        <v>22</v>
      </c>
      <c r="B26" s="1495"/>
      <c r="C26" s="315" t="s">
        <v>345</v>
      </c>
      <c r="D26" s="497">
        <f t="shared" si="0"/>
        <v>0.8</v>
      </c>
      <c r="E26" s="485" t="s">
        <v>1053</v>
      </c>
      <c r="F26" s="584">
        <v>0.8</v>
      </c>
      <c r="G26" s="508"/>
      <c r="H26" s="80"/>
      <c r="I26" s="81"/>
      <c r="J26" s="80"/>
      <c r="K26" s="212" t="s">
        <v>371</v>
      </c>
      <c r="L26" s="458" t="str">
        <f t="shared" si="2"/>
        <v>E01SCG.sSCG_Ka</v>
      </c>
      <c r="M26" s="1"/>
    </row>
    <row r="27" spans="1:13" s="3" customFormat="1" ht="16.5" customHeight="1" thickBot="1" x14ac:dyDescent="0.6">
      <c r="A27" s="413">
        <v>23</v>
      </c>
      <c r="B27" s="1496"/>
      <c r="C27" s="234" t="s">
        <v>356</v>
      </c>
      <c r="D27" s="505">
        <f t="shared" si="0"/>
        <v>1</v>
      </c>
      <c r="E27" s="496" t="s">
        <v>1053</v>
      </c>
      <c r="F27" s="591">
        <v>1</v>
      </c>
      <c r="G27" s="574"/>
      <c r="H27" s="461"/>
      <c r="I27" s="462"/>
      <c r="J27" s="461"/>
      <c r="K27" s="473" t="s">
        <v>379</v>
      </c>
      <c r="L27" s="308" t="str">
        <f t="shared" si="2"/>
        <v>E01SCG.sSCG_Alpha</v>
      </c>
      <c r="M27" s="1"/>
    </row>
    <row r="28" spans="1:13" s="4" customFormat="1" ht="17.899999999999999" customHeight="1" x14ac:dyDescent="0.55000000000000004">
      <c r="A28" s="516">
        <v>24</v>
      </c>
      <c r="B28" s="1497" t="s">
        <v>386</v>
      </c>
      <c r="C28" s="1288" t="s">
        <v>380</v>
      </c>
      <c r="D28" s="523">
        <f t="shared" si="0"/>
        <v>10</v>
      </c>
      <c r="E28" s="517" t="s">
        <v>1053</v>
      </c>
      <c r="F28" s="577">
        <v>10</v>
      </c>
      <c r="G28" s="575"/>
      <c r="H28" s="319"/>
      <c r="I28" s="323"/>
      <c r="J28" s="319"/>
      <c r="K28" s="518" t="s">
        <v>387</v>
      </c>
      <c r="L28" s="95" t="str">
        <f>$B$28&amp;"."&amp;C28</f>
        <v>E01CCG.sCCG_Kpd</v>
      </c>
      <c r="M28" s="1"/>
    </row>
    <row r="29" spans="1:13" s="4" customFormat="1" ht="17.899999999999999" customHeight="1" x14ac:dyDescent="0.55000000000000004">
      <c r="A29" s="310">
        <v>25</v>
      </c>
      <c r="B29" s="1498"/>
      <c r="C29" s="1289" t="s">
        <v>381</v>
      </c>
      <c r="D29" s="524">
        <f t="shared" si="0"/>
        <v>1200</v>
      </c>
      <c r="E29" s="513" t="s">
        <v>1053</v>
      </c>
      <c r="F29" s="578">
        <v>1200</v>
      </c>
      <c r="G29" s="481"/>
      <c r="H29" s="19"/>
      <c r="I29" s="18"/>
      <c r="J29" s="19"/>
      <c r="K29" s="212" t="s">
        <v>388</v>
      </c>
      <c r="L29" s="96" t="str">
        <f t="shared" ref="L29:L33" si="3">$B$28&amp;"."&amp;C29</f>
        <v>E01CCG.sCCG_Kid</v>
      </c>
      <c r="M29" s="1"/>
    </row>
    <row r="30" spans="1:13" s="4" customFormat="1" ht="17.899999999999999" customHeight="1" thickBot="1" x14ac:dyDescent="0.6">
      <c r="A30" s="310">
        <v>26</v>
      </c>
      <c r="B30" s="1498"/>
      <c r="C30" s="519" t="s">
        <v>382</v>
      </c>
      <c r="D30" s="525">
        <f t="shared" si="0"/>
        <v>0.7</v>
      </c>
      <c r="E30" s="520" t="s">
        <v>1053</v>
      </c>
      <c r="F30" s="592">
        <v>0.7</v>
      </c>
      <c r="G30" s="569"/>
      <c r="H30" s="511"/>
      <c r="I30" s="510"/>
      <c r="J30" s="511"/>
      <c r="K30" s="214" t="s">
        <v>389</v>
      </c>
      <c r="L30" s="521" t="str">
        <f t="shared" si="3"/>
        <v>E01CCG.sCCG_Kad</v>
      </c>
      <c r="M30" s="1"/>
    </row>
    <row r="31" spans="1:13" s="4" customFormat="1" ht="17.899999999999999" customHeight="1" x14ac:dyDescent="0.55000000000000004">
      <c r="A31" s="310">
        <v>27</v>
      </c>
      <c r="B31" s="1498"/>
      <c r="C31" s="1290" t="s">
        <v>383</v>
      </c>
      <c r="D31" s="537">
        <f t="shared" si="0"/>
        <v>10</v>
      </c>
      <c r="E31" s="538" t="s">
        <v>1053</v>
      </c>
      <c r="F31" s="593">
        <f>F28</f>
        <v>10</v>
      </c>
      <c r="G31" s="576"/>
      <c r="H31" s="540"/>
      <c r="I31" s="539"/>
      <c r="J31" s="540"/>
      <c r="K31" s="472" t="s">
        <v>390</v>
      </c>
      <c r="L31" s="195" t="str">
        <f t="shared" si="3"/>
        <v>E01CCG.sCCG_Kpq</v>
      </c>
      <c r="M31" s="1"/>
    </row>
    <row r="32" spans="1:13" s="4" customFormat="1" ht="17.899999999999999" customHeight="1" x14ac:dyDescent="0.55000000000000004">
      <c r="A32" s="310">
        <v>28</v>
      </c>
      <c r="B32" s="1498"/>
      <c r="C32" s="1291" t="s">
        <v>384</v>
      </c>
      <c r="D32" s="536">
        <f t="shared" si="0"/>
        <v>1200</v>
      </c>
      <c r="E32" s="490" t="s">
        <v>1053</v>
      </c>
      <c r="F32" s="579">
        <f>F29</f>
        <v>1200</v>
      </c>
      <c r="G32" s="567"/>
      <c r="H32" s="22"/>
      <c r="I32" s="23"/>
      <c r="J32" s="22"/>
      <c r="K32" s="213" t="s">
        <v>391</v>
      </c>
      <c r="L32" s="99" t="str">
        <f t="shared" si="3"/>
        <v>E01CCG.sCCG_Kiq</v>
      </c>
      <c r="M32" s="1"/>
    </row>
    <row r="33" spans="1:13" s="4" customFormat="1" ht="17.899999999999999" customHeight="1" thickBot="1" x14ac:dyDescent="0.6">
      <c r="A33" s="423">
        <v>29</v>
      </c>
      <c r="B33" s="1499"/>
      <c r="C33" s="203" t="s">
        <v>385</v>
      </c>
      <c r="D33" s="528">
        <f t="shared" si="0"/>
        <v>0.7</v>
      </c>
      <c r="E33" s="526" t="s">
        <v>1053</v>
      </c>
      <c r="F33" s="580">
        <v>0.7</v>
      </c>
      <c r="G33" s="508"/>
      <c r="H33" s="80"/>
      <c r="I33" s="81"/>
      <c r="J33" s="80"/>
      <c r="K33" s="541" t="s">
        <v>392</v>
      </c>
      <c r="L33" s="507" t="str">
        <f t="shared" si="3"/>
        <v>E01CCG.sCCG_Kaq</v>
      </c>
      <c r="M33" s="1"/>
    </row>
    <row r="34" spans="1:13" s="4" customFormat="1" ht="17.899999999999999" customHeight="1" x14ac:dyDescent="0.55000000000000004">
      <c r="A34" s="438">
        <v>30</v>
      </c>
      <c r="B34" s="1494" t="s">
        <v>393</v>
      </c>
      <c r="C34" s="259" t="s">
        <v>394</v>
      </c>
      <c r="D34" s="529">
        <f t="shared" si="0"/>
        <v>5000</v>
      </c>
      <c r="E34" s="491" t="s">
        <v>1053</v>
      </c>
      <c r="F34" s="594">
        <v>5000</v>
      </c>
      <c r="G34" s="571"/>
      <c r="H34" s="460"/>
      <c r="I34" s="477"/>
      <c r="J34" s="460"/>
      <c r="K34" s="478" t="s">
        <v>999</v>
      </c>
      <c r="L34" s="223" t="str">
        <f>$B$34&amp;"."&amp;C34</f>
        <v>E01SLP. sSpdRising</v>
      </c>
      <c r="M34" s="1"/>
    </row>
    <row r="35" spans="1:13" s="4" customFormat="1" ht="17.899999999999999" customHeight="1" x14ac:dyDescent="0.55000000000000004">
      <c r="A35" s="420">
        <v>31</v>
      </c>
      <c r="B35" s="1495"/>
      <c r="C35" s="315" t="s">
        <v>395</v>
      </c>
      <c r="D35" s="530">
        <f t="shared" si="0"/>
        <v>5000</v>
      </c>
      <c r="E35" s="485" t="s">
        <v>1053</v>
      </c>
      <c r="F35" s="595">
        <f>F34</f>
        <v>5000</v>
      </c>
      <c r="G35" s="481"/>
      <c r="H35" s="19"/>
      <c r="I35" s="18"/>
      <c r="J35" s="19"/>
      <c r="K35" s="467" t="s">
        <v>1000</v>
      </c>
      <c r="L35" s="96" t="str">
        <f t="shared" ref="L35:L41" si="4">$B$34&amp;"."&amp;C35</f>
        <v>E01SLP. sSpdFalling</v>
      </c>
      <c r="M35" s="1"/>
    </row>
    <row r="36" spans="1:13" s="4" customFormat="1" ht="17.899999999999999" customHeight="1" x14ac:dyDescent="0.55000000000000004">
      <c r="A36" s="420">
        <v>32</v>
      </c>
      <c r="B36" s="1495"/>
      <c r="C36" s="444" t="s">
        <v>995</v>
      </c>
      <c r="D36" s="531">
        <f t="shared" si="0"/>
        <v>20</v>
      </c>
      <c r="E36" s="492" t="s">
        <v>1053</v>
      </c>
      <c r="F36" s="596">
        <v>20</v>
      </c>
      <c r="G36" s="572"/>
      <c r="H36" s="269"/>
      <c r="I36" s="268"/>
      <c r="J36" s="269"/>
      <c r="K36" s="230" t="s">
        <v>1003</v>
      </c>
      <c r="L36" s="270" t="str">
        <f t="shared" si="4"/>
        <v>E01SLP. sTqRisingTqMde</v>
      </c>
      <c r="M36" s="1"/>
    </row>
    <row r="37" spans="1:13" s="4" customFormat="1" ht="17.899999999999999" customHeight="1" x14ac:dyDescent="0.55000000000000004">
      <c r="A37" s="420">
        <v>33</v>
      </c>
      <c r="B37" s="1495"/>
      <c r="C37" s="315" t="s">
        <v>996</v>
      </c>
      <c r="D37" s="530">
        <f t="shared" si="0"/>
        <v>20</v>
      </c>
      <c r="E37" s="485" t="s">
        <v>1053</v>
      </c>
      <c r="F37" s="595">
        <f>F36</f>
        <v>20</v>
      </c>
      <c r="G37" s="481"/>
      <c r="H37" s="19"/>
      <c r="I37" s="18"/>
      <c r="J37" s="19"/>
      <c r="K37" s="467" t="s">
        <v>1004</v>
      </c>
      <c r="L37" s="96" t="str">
        <f t="shared" si="4"/>
        <v>E01SLP. sTqFallingTqMde</v>
      </c>
      <c r="M37" s="1"/>
    </row>
    <row r="38" spans="1:13" s="4" customFormat="1" ht="17.899999999999999" customHeight="1" x14ac:dyDescent="0.55000000000000004">
      <c r="A38" s="420">
        <v>34</v>
      </c>
      <c r="B38" s="1495"/>
      <c r="C38" s="444" t="s">
        <v>997</v>
      </c>
      <c r="D38" s="531">
        <f t="shared" si="0"/>
        <v>1000</v>
      </c>
      <c r="E38" s="492" t="s">
        <v>1053</v>
      </c>
      <c r="F38" s="596">
        <v>1000</v>
      </c>
      <c r="G38" s="572"/>
      <c r="H38" s="269"/>
      <c r="I38" s="268"/>
      <c r="J38" s="269"/>
      <c r="K38" s="230" t="s">
        <v>1005</v>
      </c>
      <c r="L38" s="270" t="str">
        <f t="shared" ref="L38:L39" si="5">$B$34&amp;"."&amp;C38</f>
        <v>E01SLP. sTqRisingSpdPstMde</v>
      </c>
      <c r="M38" s="1"/>
    </row>
    <row r="39" spans="1:13" s="4" customFormat="1" ht="17.899999999999999" customHeight="1" x14ac:dyDescent="0.55000000000000004">
      <c r="A39" s="420">
        <v>35</v>
      </c>
      <c r="B39" s="1495"/>
      <c r="C39" s="315" t="s">
        <v>998</v>
      </c>
      <c r="D39" s="530">
        <f t="shared" si="0"/>
        <v>1000</v>
      </c>
      <c r="E39" s="485" t="s">
        <v>1053</v>
      </c>
      <c r="F39" s="595">
        <f>F38</f>
        <v>1000</v>
      </c>
      <c r="G39" s="481"/>
      <c r="H39" s="19"/>
      <c r="I39" s="18"/>
      <c r="J39" s="19"/>
      <c r="K39" s="467" t="s">
        <v>1006</v>
      </c>
      <c r="L39" s="96" t="str">
        <f t="shared" si="5"/>
        <v>E01SLP. sTqFallingSpdPstMde</v>
      </c>
      <c r="M39" s="1"/>
    </row>
    <row r="40" spans="1:13" s="4" customFormat="1" ht="17.899999999999999" customHeight="1" x14ac:dyDescent="0.55000000000000004">
      <c r="A40" s="420">
        <v>36</v>
      </c>
      <c r="B40" s="1495"/>
      <c r="C40" s="444" t="s">
        <v>396</v>
      </c>
      <c r="D40" s="531">
        <f t="shared" si="0"/>
        <v>1000</v>
      </c>
      <c r="E40" s="492" t="s">
        <v>1053</v>
      </c>
      <c r="F40" s="596">
        <v>1000</v>
      </c>
      <c r="G40" s="572"/>
      <c r="H40" s="269"/>
      <c r="I40" s="268"/>
      <c r="J40" s="269"/>
      <c r="K40" s="230" t="s">
        <v>1001</v>
      </c>
      <c r="L40" s="270" t="str">
        <f t="shared" si="4"/>
        <v>E01SLP. sCurrRising</v>
      </c>
      <c r="M40" s="1"/>
    </row>
    <row r="41" spans="1:13" s="4" customFormat="1" ht="17.899999999999999" customHeight="1" thickBot="1" x14ac:dyDescent="0.6">
      <c r="A41" s="413">
        <v>37</v>
      </c>
      <c r="B41" s="1496"/>
      <c r="C41" s="203" t="s">
        <v>397</v>
      </c>
      <c r="D41" s="532">
        <f t="shared" si="0"/>
        <v>1000</v>
      </c>
      <c r="E41" s="526" t="s">
        <v>1053</v>
      </c>
      <c r="F41" s="597">
        <f>F40</f>
        <v>1000</v>
      </c>
      <c r="G41" s="508"/>
      <c r="H41" s="80"/>
      <c r="I41" s="81"/>
      <c r="J41" s="80"/>
      <c r="K41" s="527" t="s">
        <v>1002</v>
      </c>
      <c r="L41" s="202" t="str">
        <f t="shared" si="4"/>
        <v>E01SLP. sCurrFalling</v>
      </c>
      <c r="M41" s="1"/>
    </row>
    <row r="42" spans="1:13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</row>
    <row r="43" spans="1:13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</row>
    <row r="44" spans="1:13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M44" s="1"/>
    </row>
    <row r="45" spans="1:13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</row>
    <row r="46" spans="1:13" s="4" customFormat="1" ht="17.899999999999999" customHeight="1" x14ac:dyDescent="0.55000000000000004">
      <c r="B46" s="1"/>
      <c r="C46" s="1"/>
      <c r="D46" s="3"/>
      <c r="G46" s="3"/>
      <c r="H46" s="3"/>
      <c r="I46" s="3"/>
      <c r="J46" s="3"/>
      <c r="K46" s="1"/>
      <c r="L46" s="1"/>
      <c r="M46" s="1"/>
    </row>
    <row r="47" spans="1:13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1:13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34:B41"/>
    <mergeCell ref="B5:B16"/>
    <mergeCell ref="B17:B27"/>
    <mergeCell ref="B28:B33"/>
    <mergeCell ref="A1:L1"/>
    <mergeCell ref="A3:A4"/>
    <mergeCell ref="B3:B4"/>
    <mergeCell ref="D3:E3"/>
  </mergeCells>
  <phoneticPr fontId="1" type="noConversion"/>
  <conditionalFormatting sqref="F5:F8 F13:J16 F11:F12">
    <cfRule type="expression" dxfId="68" priority="26">
      <formula>$D$3=$F$3</formula>
    </cfRule>
  </conditionalFormatting>
  <conditionalFormatting sqref="F17:F24">
    <cfRule type="expression" dxfId="67" priority="19">
      <formula>$D$3=$F$3</formula>
    </cfRule>
  </conditionalFormatting>
  <conditionalFormatting sqref="F34:F37 F40:F41">
    <cfRule type="expression" dxfId="66" priority="7">
      <formula>$D$3=$F$3</formula>
    </cfRule>
  </conditionalFormatting>
  <conditionalFormatting sqref="F25:J33">
    <cfRule type="expression" dxfId="65" priority="11">
      <formula>$D$3=$F$3</formula>
    </cfRule>
  </conditionalFormatting>
  <conditionalFormatting sqref="G5:G37 G40:G41">
    <cfRule type="expression" dxfId="64" priority="17">
      <formula>$D$3=$G$3</formula>
    </cfRule>
  </conditionalFormatting>
  <conditionalFormatting sqref="H5:H37 H40:H41">
    <cfRule type="expression" dxfId="63" priority="16">
      <formula>$D$3=$H$3</formula>
    </cfRule>
  </conditionalFormatting>
  <conditionalFormatting sqref="I5:I12">
    <cfRule type="expression" dxfId="62" priority="58">
      <formula>$D$3=$I$3</formula>
    </cfRule>
    <cfRule type="expression" dxfId="61" priority="61">
      <formula>$D$3=$I$3</formula>
    </cfRule>
  </conditionalFormatting>
  <conditionalFormatting sqref="I13:I37 I40:I41">
    <cfRule type="expression" dxfId="60" priority="23">
      <formula>$D$3=$I$3</formula>
    </cfRule>
  </conditionalFormatting>
  <conditionalFormatting sqref="I17:I24">
    <cfRule type="expression" dxfId="59" priority="20">
      <formula>$D$3=$I$3</formula>
    </cfRule>
  </conditionalFormatting>
  <conditionalFormatting sqref="I34:I37 I40:I41">
    <cfRule type="expression" dxfId="58" priority="8">
      <formula>$D$3=$I$3</formula>
    </cfRule>
  </conditionalFormatting>
  <conditionalFormatting sqref="J5:J37 J40:J41">
    <cfRule type="expression" dxfId="57" priority="14">
      <formula>$D$3=$J$3</formula>
    </cfRule>
  </conditionalFormatting>
  <conditionalFormatting sqref="F38:F39">
    <cfRule type="expression" dxfId="56" priority="1">
      <formula>$D$3=$F$3</formula>
    </cfRule>
  </conditionalFormatting>
  <conditionalFormatting sqref="G38:G39">
    <cfRule type="expression" dxfId="55" priority="5">
      <formula>$D$3=$G$3</formula>
    </cfRule>
  </conditionalFormatting>
  <conditionalFormatting sqref="H38:H39">
    <cfRule type="expression" dxfId="54" priority="4">
      <formula>$D$3=$H$3</formula>
    </cfRule>
  </conditionalFormatting>
  <conditionalFormatting sqref="I38:I39">
    <cfRule type="expression" dxfId="53" priority="6">
      <formula>$D$3=$I$3</formula>
    </cfRule>
  </conditionalFormatting>
  <conditionalFormatting sqref="I38:I39">
    <cfRule type="expression" dxfId="52" priority="2">
      <formula>$D$3=$I$3</formula>
    </cfRule>
  </conditionalFormatting>
  <conditionalFormatting sqref="J38:J39">
    <cfRule type="expression" dxfId="51" priority="3">
      <formula>$D$3=$J$3</formula>
    </cfRule>
  </conditionalFormatting>
  <dataValidations count="1">
    <dataValidation type="list" allowBlank="1" showInputMessage="1" showErrorMessage="1" sqref="E5:E41" xr:uid="{165DAAC3-BC20-4E91-8A7B-209C75C3C664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  <pageSetUpPr fitToPage="1"/>
  </sheetPr>
  <dimension ref="A1:M314"/>
  <sheetViews>
    <sheetView workbookViewId="0">
      <selection activeCell="O14" sqref="O14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56.92578125" style="1" bestFit="1" customWidth="1"/>
    <col min="12" max="12" width="24.92578125" style="1" customWidth="1"/>
    <col min="13" max="13" width="9" style="1"/>
    <col min="14" max="14" width="15.5" style="1" bestFit="1" customWidth="1"/>
    <col min="15" max="16384" width="9" style="1"/>
  </cols>
  <sheetData>
    <row r="1" spans="1:13" ht="25.5" customHeight="1" x14ac:dyDescent="0.55000000000000004">
      <c r="A1" s="1500" t="s">
        <v>661</v>
      </c>
      <c r="B1" s="1500"/>
      <c r="C1" s="1500"/>
      <c r="D1" s="1500"/>
      <c r="E1" s="1500"/>
      <c r="F1" s="1500"/>
      <c r="G1" s="1500"/>
      <c r="H1" s="1500"/>
      <c r="I1" s="1500"/>
      <c r="J1" s="1500"/>
      <c r="K1" s="1500"/>
      <c r="L1" s="1500"/>
    </row>
    <row r="2" spans="1:13" ht="7.5" customHeight="1" thickBot="1" x14ac:dyDescent="0.6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3" s="5" customFormat="1" ht="19.5" customHeight="1" thickBot="1" x14ac:dyDescent="0.6">
      <c r="A3" s="1586" t="s">
        <v>30</v>
      </c>
      <c r="B3" s="1588" t="s">
        <v>10</v>
      </c>
      <c r="C3" s="87" t="str">
        <f>HLOOKUP($D$3,$F$3:$J$4,2,FALSE)</f>
        <v>T220_0P6 / 0.6 kW</v>
      </c>
      <c r="D3" s="1520">
        <f>a01_Main!D4</f>
        <v>1</v>
      </c>
      <c r="E3" s="1521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3" s="5" customFormat="1" ht="20.25" customHeight="1" thickBot="1" x14ac:dyDescent="0.6">
      <c r="A4" s="1587"/>
      <c r="B4" s="1589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3" s="9" customFormat="1" ht="18.75" customHeight="1" x14ac:dyDescent="0.55000000000000004">
      <c r="A5" s="422">
        <v>1</v>
      </c>
      <c r="B5" s="1497" t="s">
        <v>285</v>
      </c>
      <c r="C5" s="42" t="s">
        <v>312</v>
      </c>
      <c r="D5" s="419">
        <f>HLOOKUP($D$3,$F$3:$J$979,(A5+2),FALSE)</f>
        <v>0</v>
      </c>
      <c r="E5" s="52" t="s">
        <v>1053</v>
      </c>
      <c r="F5" s="418">
        <v>0</v>
      </c>
      <c r="G5" s="44"/>
      <c r="H5" s="43"/>
      <c r="I5" s="44"/>
      <c r="J5" s="43"/>
      <c r="K5" s="433" t="s">
        <v>313</v>
      </c>
      <c r="L5" s="95" t="str">
        <f>$B$5&amp;"."&amp;C5</f>
        <v>E02PST.sThetaOffset</v>
      </c>
    </row>
    <row r="6" spans="1:13" s="9" customFormat="1" ht="18.75" customHeight="1" x14ac:dyDescent="0.55000000000000004">
      <c r="A6" s="423">
        <v>2</v>
      </c>
      <c r="B6" s="1498"/>
      <c r="C6" s="7" t="s">
        <v>47</v>
      </c>
      <c r="D6" s="416">
        <f>HLOOKUP($D$3,$F$3:$J$979,(A6+2),FALSE)</f>
        <v>0.25</v>
      </c>
      <c r="E6" s="13" t="s">
        <v>1053</v>
      </c>
      <c r="F6" s="414">
        <f>1/a02_BaseParam!F16</f>
        <v>0.25</v>
      </c>
      <c r="G6" s="21"/>
      <c r="H6" s="20"/>
      <c r="I6" s="21"/>
      <c r="J6" s="20"/>
      <c r="K6" s="434" t="s">
        <v>293</v>
      </c>
      <c r="L6" s="96" t="str">
        <f>$B$5&amp;"."&amp;C6</f>
        <v>E02PST.sInvPolePairs</v>
      </c>
    </row>
    <row r="7" spans="1:13" s="9" customFormat="1" ht="18.75" customHeight="1" x14ac:dyDescent="0.55000000000000004">
      <c r="A7" s="423">
        <v>3</v>
      </c>
      <c r="B7" s="1498"/>
      <c r="C7" s="8" t="s">
        <v>1302</v>
      </c>
      <c r="D7" s="417">
        <f t="shared" ref="D7:D8" si="0">HLOOKUP($D$3,$F$3:$J$979,(A7+2),FALSE)</f>
        <v>65535</v>
      </c>
      <c r="E7" s="14" t="s">
        <v>1057</v>
      </c>
      <c r="F7" s="415">
        <v>65535</v>
      </c>
      <c r="G7" s="84"/>
      <c r="H7" s="83"/>
      <c r="I7" s="84"/>
      <c r="J7" s="83"/>
      <c r="K7" s="452" t="s">
        <v>1305</v>
      </c>
      <c r="L7" s="99" t="str">
        <f t="shared" ref="L7:L8" si="1">$B$5&amp;"."&amp;C7</f>
        <v>E02PST.u32EncMultiTurnMax</v>
      </c>
    </row>
    <row r="8" spans="1:13" s="9" customFormat="1" ht="18.75" customHeight="1" x14ac:dyDescent="0.55000000000000004">
      <c r="A8" s="423">
        <v>4</v>
      </c>
      <c r="B8" s="1498"/>
      <c r="C8" s="7" t="s">
        <v>1303</v>
      </c>
      <c r="D8" s="416">
        <f t="shared" si="0"/>
        <v>32768</v>
      </c>
      <c r="E8" s="13" t="s">
        <v>1057</v>
      </c>
      <c r="F8" s="414">
        <v>32768</v>
      </c>
      <c r="G8" s="21"/>
      <c r="H8" s="20"/>
      <c r="I8" s="21"/>
      <c r="J8" s="20"/>
      <c r="K8" s="434" t="s">
        <v>1307</v>
      </c>
      <c r="L8" s="96" t="str">
        <f t="shared" si="1"/>
        <v>E02PST.u32EncMultiTurnOffset</v>
      </c>
    </row>
    <row r="9" spans="1:13" s="9" customFormat="1" ht="29.25" customHeight="1" x14ac:dyDescent="0.55000000000000004">
      <c r="A9" s="310">
        <v>5</v>
      </c>
      <c r="B9" s="1498"/>
      <c r="C9" s="8" t="s">
        <v>315</v>
      </c>
      <c r="D9" s="417">
        <f t="shared" ref="D9:D31" si="2">HLOOKUP($D$3,$F$3:$J$979,(A9+2),FALSE)</f>
        <v>131071</v>
      </c>
      <c r="E9" s="153" t="s">
        <v>1052</v>
      </c>
      <c r="F9" s="415">
        <f>2^17-1</f>
        <v>131071</v>
      </c>
      <c r="G9" s="84"/>
      <c r="H9" s="83"/>
      <c r="I9" s="84"/>
      <c r="J9" s="83"/>
      <c r="K9" s="435" t="s">
        <v>317</v>
      </c>
      <c r="L9" s="99" t="str">
        <f t="shared" ref="L9:L14" si="3">$B$5&amp;"."&amp;C9</f>
        <v>E02PST.i32EncMecMaxCnt</v>
      </c>
    </row>
    <row r="10" spans="1:13" s="9" customFormat="1" ht="29.25" customHeight="1" x14ac:dyDescent="0.55000000000000004">
      <c r="A10" s="424">
        <v>6</v>
      </c>
      <c r="B10" s="1498"/>
      <c r="C10" s="7" t="s">
        <v>316</v>
      </c>
      <c r="D10" s="416">
        <f t="shared" si="2"/>
        <v>32767</v>
      </c>
      <c r="E10" s="75" t="s">
        <v>1060</v>
      </c>
      <c r="F10" s="414">
        <f>2^17*F6-1</f>
        <v>32767</v>
      </c>
      <c r="G10" s="21"/>
      <c r="H10" s="20"/>
      <c r="I10" s="21"/>
      <c r="J10" s="20"/>
      <c r="K10" s="430" t="s">
        <v>321</v>
      </c>
      <c r="L10" s="96" t="str">
        <f t="shared" si="3"/>
        <v>E02PST.i16EncElectMaxCnt</v>
      </c>
    </row>
    <row r="11" spans="1:13" s="9" customFormat="1" ht="29.25" customHeight="1" x14ac:dyDescent="0.55000000000000004">
      <c r="A11" s="424">
        <v>7</v>
      </c>
      <c r="B11" s="1498"/>
      <c r="C11" s="8" t="s">
        <v>294</v>
      </c>
      <c r="D11" s="417">
        <f t="shared" si="2"/>
        <v>32767</v>
      </c>
      <c r="E11" s="14" t="s">
        <v>1053</v>
      </c>
      <c r="F11" s="1430">
        <f>2^17*F6-1</f>
        <v>32767</v>
      </c>
      <c r="G11" s="84"/>
      <c r="H11" s="83"/>
      <c r="I11" s="84"/>
      <c r="J11" s="83"/>
      <c r="K11" s="436" t="s">
        <v>320</v>
      </c>
      <c r="L11" s="99" t="str">
        <f t="shared" si="3"/>
        <v>E02PST.sEncElectMaxCnt</v>
      </c>
    </row>
    <row r="12" spans="1:13" s="3" customFormat="1" ht="18.75" customHeight="1" x14ac:dyDescent="0.55000000000000004">
      <c r="A12" s="424">
        <v>8</v>
      </c>
      <c r="B12" s="1498"/>
      <c r="C12" s="7" t="s">
        <v>295</v>
      </c>
      <c r="D12" s="86">
        <f t="shared" si="2"/>
        <v>3.0518509475997192E-5</v>
      </c>
      <c r="E12" s="13" t="s">
        <v>1053</v>
      </c>
      <c r="F12" s="85">
        <f>1/F10</f>
        <v>3.0518509475997192E-5</v>
      </c>
      <c r="G12" s="18"/>
      <c r="H12" s="19"/>
      <c r="I12" s="18"/>
      <c r="J12" s="19"/>
      <c r="K12" s="430" t="s">
        <v>318</v>
      </c>
      <c r="L12" s="98" t="str">
        <f t="shared" si="3"/>
        <v>E02PST.sInvEncElectMaxCnt</v>
      </c>
      <c r="M12" s="1"/>
    </row>
    <row r="13" spans="1:13" s="3" customFormat="1" ht="18.75" customHeight="1" x14ac:dyDescent="0.55000000000000004">
      <c r="A13" s="310">
        <v>9</v>
      </c>
      <c r="B13" s="1498"/>
      <c r="C13" s="8" t="s">
        <v>281</v>
      </c>
      <c r="D13" s="55">
        <f t="shared" si="2"/>
        <v>1.9175345033660654E-4</v>
      </c>
      <c r="E13" s="14" t="s">
        <v>1053</v>
      </c>
      <c r="F13" s="89">
        <f>2*PI()/F10</f>
        <v>1.9175345033660654E-4</v>
      </c>
      <c r="G13" s="23"/>
      <c r="H13" s="22"/>
      <c r="I13" s="23"/>
      <c r="J13" s="22"/>
      <c r="K13" s="436" t="s">
        <v>296</v>
      </c>
      <c r="L13" s="99" t="str">
        <f t="shared" si="3"/>
        <v>E02PST.sPI2InvPPR</v>
      </c>
      <c r="M13" s="1"/>
    </row>
    <row r="14" spans="1:13" s="3" customFormat="1" ht="51.55" customHeight="1" thickBot="1" x14ac:dyDescent="0.6">
      <c r="A14" s="424">
        <v>10</v>
      </c>
      <c r="B14" s="1499"/>
      <c r="C14" s="7" t="s">
        <v>319</v>
      </c>
      <c r="D14" s="416">
        <f t="shared" si="2"/>
        <v>983.03250000000003</v>
      </c>
      <c r="E14" s="75" t="s">
        <v>1060</v>
      </c>
      <c r="F14" s="457">
        <f xml:space="preserve"> (a02_BaseParam!F7+1000) *F9 / (60 *b01_OSnScheduler!F15)</f>
        <v>983.03250000000003</v>
      </c>
      <c r="G14" s="18"/>
      <c r="H14" s="19"/>
      <c r="I14" s="18"/>
      <c r="J14" s="19"/>
      <c r="K14" s="430" t="s">
        <v>314</v>
      </c>
      <c r="L14" s="96" t="str">
        <f t="shared" si="3"/>
        <v>E02PST.i16AllowedCntMin</v>
      </c>
      <c r="M14" s="1"/>
    </row>
    <row r="15" spans="1:13" s="3" customFormat="1" ht="18.75" customHeight="1" x14ac:dyDescent="0.55000000000000004">
      <c r="A15" s="438">
        <v>11</v>
      </c>
      <c r="B15" s="1633" t="s">
        <v>297</v>
      </c>
      <c r="C15" s="259" t="s">
        <v>324</v>
      </c>
      <c r="D15" s="439">
        <f t="shared" si="2"/>
        <v>-4.3633231299858237E-2</v>
      </c>
      <c r="E15" s="243"/>
      <c r="F15" s="440">
        <f xml:space="preserve"> -2.5 * 2*PI()/360</f>
        <v>-4.3633231299858237E-2</v>
      </c>
      <c r="G15" s="441">
        <v>0.17453292519943295</v>
      </c>
      <c r="H15" s="442">
        <v>0.17453292519943295</v>
      </c>
      <c r="I15" s="441">
        <v>0.17453292519943295</v>
      </c>
      <c r="J15" s="442">
        <v>0.17453292519943295</v>
      </c>
      <c r="K15" s="443" t="s">
        <v>298</v>
      </c>
      <c r="L15" s="223" t="str">
        <f>$B$15&amp;"."&amp;C15</f>
        <v>E02ITDC.sMax</v>
      </c>
      <c r="M15" s="1"/>
    </row>
    <row r="16" spans="1:13" s="3" customFormat="1" ht="18.75" customHeight="1" x14ac:dyDescent="0.55000000000000004">
      <c r="A16" s="420">
        <v>12</v>
      </c>
      <c r="B16" s="1634"/>
      <c r="C16" s="315" t="s">
        <v>325</v>
      </c>
      <c r="D16" s="121">
        <f t="shared" si="2"/>
        <v>-4.3633231299858237E-2</v>
      </c>
      <c r="E16" s="13"/>
      <c r="F16" s="427">
        <f xml:space="preserve"> -2.5 * 2*PI()/360</f>
        <v>-4.3633231299858237E-2</v>
      </c>
      <c r="G16" s="313">
        <v>0</v>
      </c>
      <c r="H16" s="106">
        <v>0</v>
      </c>
      <c r="I16" s="313">
        <v>0</v>
      </c>
      <c r="J16" s="106">
        <v>0</v>
      </c>
      <c r="K16" s="430" t="s">
        <v>193</v>
      </c>
      <c r="L16" s="96" t="str">
        <f t="shared" ref="L16:L22" si="4">$B$15&amp;"."&amp;C16</f>
        <v>E02ITDC.sMin</v>
      </c>
      <c r="M16" s="1"/>
    </row>
    <row r="17" spans="1:13" s="3" customFormat="1" ht="18.75" customHeight="1" x14ac:dyDescent="0.55000000000000004">
      <c r="A17" s="420">
        <v>13</v>
      </c>
      <c r="B17" s="1634"/>
      <c r="C17" s="444" t="s">
        <v>326</v>
      </c>
      <c r="D17" s="271">
        <f t="shared" si="2"/>
        <v>314.15926535897933</v>
      </c>
      <c r="E17" s="445"/>
      <c r="F17" s="229">
        <f>3000*2*PI()/60</f>
        <v>314.15926535897933</v>
      </c>
      <c r="G17" s="228">
        <v>314.15926535897933</v>
      </c>
      <c r="H17" s="229">
        <v>314.15926535897933</v>
      </c>
      <c r="I17" s="228">
        <v>314.15926535897933</v>
      </c>
      <c r="J17" s="229">
        <v>314.15926535897933</v>
      </c>
      <c r="K17" s="446" t="s">
        <v>190</v>
      </c>
      <c r="L17" s="270" t="str">
        <f t="shared" si="4"/>
        <v>E02ITDC.sWmMax</v>
      </c>
      <c r="M17" s="1"/>
    </row>
    <row r="18" spans="1:13" s="3" customFormat="1" ht="18.75" customHeight="1" thickBot="1" x14ac:dyDescent="0.6">
      <c r="A18" s="420">
        <v>14</v>
      </c>
      <c r="B18" s="1634"/>
      <c r="C18" s="203" t="s">
        <v>327</v>
      </c>
      <c r="D18" s="429">
        <f t="shared" si="2"/>
        <v>0</v>
      </c>
      <c r="E18" s="321"/>
      <c r="F18" s="80">
        <v>0</v>
      </c>
      <c r="G18" s="81">
        <v>0</v>
      </c>
      <c r="H18" s="80">
        <v>0</v>
      </c>
      <c r="I18" s="81">
        <v>0</v>
      </c>
      <c r="J18" s="80">
        <v>0</v>
      </c>
      <c r="K18" s="432" t="s">
        <v>191</v>
      </c>
      <c r="L18" s="202" t="str">
        <f t="shared" si="4"/>
        <v>E02ITDC.sWmMin</v>
      </c>
      <c r="M18" s="1"/>
    </row>
    <row r="19" spans="1:13" s="3" customFormat="1" ht="18.75" customHeight="1" x14ac:dyDescent="0.55000000000000004">
      <c r="A19" s="420">
        <v>15</v>
      </c>
      <c r="B19" s="1634"/>
      <c r="C19" s="8" t="s">
        <v>188</v>
      </c>
      <c r="D19" s="421">
        <f t="shared" si="2"/>
        <v>-4.3633231299858237E-2</v>
      </c>
      <c r="E19" s="14" t="s">
        <v>1053</v>
      </c>
      <c r="F19" s="123">
        <f>F15</f>
        <v>-4.3633231299858237E-2</v>
      </c>
      <c r="G19" s="324">
        <f t="shared" ref="G19:J20" si="5">G15</f>
        <v>0.17453292519943295</v>
      </c>
      <c r="H19" s="303">
        <f t="shared" si="5"/>
        <v>0.17453292519943295</v>
      </c>
      <c r="I19" s="324">
        <f t="shared" si="5"/>
        <v>0.17453292519943295</v>
      </c>
      <c r="J19" s="303">
        <f t="shared" si="5"/>
        <v>0.17453292519943295</v>
      </c>
      <c r="K19" s="431" t="s">
        <v>299</v>
      </c>
      <c r="L19" s="99" t="str">
        <f t="shared" si="4"/>
        <v>E02ITDC.sVltTdcRadMax</v>
      </c>
      <c r="M19" s="1"/>
    </row>
    <row r="20" spans="1:13" s="3" customFormat="1" ht="18.75" customHeight="1" x14ac:dyDescent="0.55000000000000004">
      <c r="A20" s="420">
        <v>16</v>
      </c>
      <c r="B20" s="1634"/>
      <c r="C20" s="311" t="s">
        <v>189</v>
      </c>
      <c r="D20" s="121">
        <f t="shared" si="2"/>
        <v>-4.3633231299858237E-2</v>
      </c>
      <c r="E20" s="13" t="s">
        <v>1053</v>
      </c>
      <c r="F20" s="428">
        <f>F16</f>
        <v>-4.3633231299858237E-2</v>
      </c>
      <c r="G20" s="313">
        <f t="shared" si="5"/>
        <v>0</v>
      </c>
      <c r="H20" s="106">
        <f t="shared" si="5"/>
        <v>0</v>
      </c>
      <c r="I20" s="313">
        <f t="shared" si="5"/>
        <v>0</v>
      </c>
      <c r="J20" s="106">
        <f t="shared" si="5"/>
        <v>0</v>
      </c>
      <c r="K20" s="430" t="s">
        <v>300</v>
      </c>
      <c r="L20" s="96" t="str">
        <f t="shared" si="4"/>
        <v>E02ITDC.sVltTdcRadMin</v>
      </c>
      <c r="M20" s="1"/>
    </row>
    <row r="21" spans="1:13" s="3" customFormat="1" ht="18.75" customHeight="1" x14ac:dyDescent="0.55000000000000004">
      <c r="A21" s="420">
        <v>17</v>
      </c>
      <c r="B21" s="1634"/>
      <c r="C21" s="8" t="s">
        <v>181</v>
      </c>
      <c r="D21" s="55">
        <f t="shared" si="2"/>
        <v>0</v>
      </c>
      <c r="E21" s="331" t="s">
        <v>1053</v>
      </c>
      <c r="F21" s="89">
        <f>(F15-F16)/(F17-F18)</f>
        <v>0</v>
      </c>
      <c r="G21" s="325">
        <f>(G15-G16)/(G17-G18)</f>
        <v>5.5555555555555556E-4</v>
      </c>
      <c r="H21" s="89">
        <f t="shared" ref="H21:J21" si="6">(H15-H16)/(H17-H18)</f>
        <v>5.5555555555555556E-4</v>
      </c>
      <c r="I21" s="325">
        <f t="shared" si="6"/>
        <v>5.5555555555555556E-4</v>
      </c>
      <c r="J21" s="89">
        <f t="shared" si="6"/>
        <v>5.5555555555555556E-4</v>
      </c>
      <c r="K21" s="431" t="s">
        <v>301</v>
      </c>
      <c r="L21" s="99" t="str">
        <f t="shared" si="4"/>
        <v>E02ITDC.sVltTdcGa</v>
      </c>
      <c r="M21" s="1"/>
    </row>
    <row r="22" spans="1:13" s="3" customFormat="1" ht="18.75" customHeight="1" thickBot="1" x14ac:dyDescent="0.6">
      <c r="A22" s="413">
        <v>18</v>
      </c>
      <c r="B22" s="1635"/>
      <c r="C22" s="49" t="s">
        <v>182</v>
      </c>
      <c r="D22" s="196">
        <f t="shared" si="2"/>
        <v>-4.3633231299858237E-2</v>
      </c>
      <c r="E22" s="197" t="s">
        <v>1053</v>
      </c>
      <c r="F22" s="198">
        <f>F15-F21*F17</f>
        <v>-4.3633231299858237E-2</v>
      </c>
      <c r="G22" s="426">
        <f t="shared" ref="G22:J22" si="7">G15-G21*G17</f>
        <v>0</v>
      </c>
      <c r="H22" s="198">
        <f t="shared" si="7"/>
        <v>0</v>
      </c>
      <c r="I22" s="426">
        <f t="shared" si="7"/>
        <v>0</v>
      </c>
      <c r="J22" s="198">
        <f t="shared" si="7"/>
        <v>0</v>
      </c>
      <c r="K22" s="432" t="s">
        <v>302</v>
      </c>
      <c r="L22" s="202" t="str">
        <f t="shared" si="4"/>
        <v>E02ITDC.sVltTdcGb</v>
      </c>
      <c r="M22" s="1"/>
    </row>
    <row r="23" spans="1:13" ht="18.75" customHeight="1" x14ac:dyDescent="0.55000000000000004">
      <c r="A23" s="424">
        <v>19</v>
      </c>
      <c r="B23" s="1498" t="s">
        <v>286</v>
      </c>
      <c r="C23" s="224" t="s">
        <v>282</v>
      </c>
      <c r="D23" s="266">
        <f t="shared" si="2"/>
        <v>50</v>
      </c>
      <c r="E23" s="408"/>
      <c r="F23" s="267">
        <v>50</v>
      </c>
      <c r="G23" s="268"/>
      <c r="H23" s="269"/>
      <c r="I23" s="268"/>
      <c r="J23" s="269"/>
      <c r="K23" s="447" t="s">
        <v>303</v>
      </c>
      <c r="L23" s="270" t="str">
        <f>$B$23&amp;"."&amp;C23</f>
        <v>E02SWF.sCofEstWm</v>
      </c>
    </row>
    <row r="24" spans="1:13" ht="18.75" customHeight="1" x14ac:dyDescent="0.55000000000000004">
      <c r="A24" s="310">
        <v>20</v>
      </c>
      <c r="B24" s="1498"/>
      <c r="C24" s="7" t="s">
        <v>283</v>
      </c>
      <c r="D24" s="86">
        <f t="shared" si="2"/>
        <v>0.9690699219933061</v>
      </c>
      <c r="E24" s="88" t="s">
        <v>1053</v>
      </c>
      <c r="F24" s="85">
        <f>(2-(2*PI()*F23*a01_Main!$D$8))/(2 + (2*PI() * F23*a01_Main!$D$8))</f>
        <v>0.9690699219933061</v>
      </c>
      <c r="G24" s="18"/>
      <c r="H24" s="19"/>
      <c r="I24" s="18"/>
      <c r="J24" s="19"/>
      <c r="K24" s="430" t="s">
        <v>304</v>
      </c>
      <c r="L24" s="98" t="str">
        <f t="shared" ref="L24:L31" si="8">$B$23&amp;"."&amp;C24</f>
        <v>E02SWF.sEstWmLa</v>
      </c>
    </row>
    <row r="25" spans="1:13" ht="18.75" customHeight="1" thickBot="1" x14ac:dyDescent="0.6">
      <c r="A25" s="310">
        <v>21</v>
      </c>
      <c r="B25" s="1498"/>
      <c r="C25" s="234" t="s">
        <v>284</v>
      </c>
      <c r="D25" s="307">
        <f t="shared" si="2"/>
        <v>1.5465039003346996E-2</v>
      </c>
      <c r="E25" s="448" t="s">
        <v>1053</v>
      </c>
      <c r="F25" s="274">
        <f>(2*PI()*F23*a01_Main!$D$8)/(2+(2*PI()*F23*a01_Main!$D$8))</f>
        <v>1.5465039003346996E-2</v>
      </c>
      <c r="G25" s="449"/>
      <c r="H25" s="450"/>
      <c r="I25" s="449"/>
      <c r="J25" s="450"/>
      <c r="K25" s="451" t="s">
        <v>305</v>
      </c>
      <c r="L25" s="308" t="str">
        <f t="shared" si="8"/>
        <v>E02SWF.sEstWmLb</v>
      </c>
    </row>
    <row r="26" spans="1:13" ht="18.75" customHeight="1" x14ac:dyDescent="0.55000000000000004">
      <c r="A26" s="424">
        <v>22</v>
      </c>
      <c r="B26" s="1498"/>
      <c r="C26" s="8" t="s">
        <v>287</v>
      </c>
      <c r="D26" s="188">
        <f t="shared" si="2"/>
        <v>20</v>
      </c>
      <c r="E26" s="153"/>
      <c r="F26" s="105">
        <v>20</v>
      </c>
      <c r="G26" s="84"/>
      <c r="H26" s="83"/>
      <c r="I26" s="84"/>
      <c r="J26" s="83"/>
      <c r="K26" s="452" t="s">
        <v>306</v>
      </c>
      <c r="L26" s="99" t="str">
        <f t="shared" si="8"/>
        <v>E02SWF.sCofEstWe</v>
      </c>
    </row>
    <row r="27" spans="1:13" ht="18.75" customHeight="1" x14ac:dyDescent="0.55000000000000004">
      <c r="A27" s="310">
        <v>23</v>
      </c>
      <c r="B27" s="1498"/>
      <c r="C27" s="7" t="s">
        <v>288</v>
      </c>
      <c r="D27" s="86">
        <f t="shared" si="2"/>
        <v>0.98751209321805045</v>
      </c>
      <c r="E27" s="88" t="s">
        <v>1053</v>
      </c>
      <c r="F27" s="85">
        <f>(2-(2*PI()*F26*a01_Main!$D$8))/(2 + (2*PI() * F26*a01_Main!$D$8))</f>
        <v>0.98751209321805045</v>
      </c>
      <c r="G27" s="18"/>
      <c r="H27" s="19"/>
      <c r="I27" s="18"/>
      <c r="J27" s="19"/>
      <c r="K27" s="430" t="s">
        <v>307</v>
      </c>
      <c r="L27" s="98" t="str">
        <f t="shared" si="8"/>
        <v>E02SWF.sEstWeLa</v>
      </c>
    </row>
    <row r="28" spans="1:13" ht="18.75" customHeight="1" thickBot="1" x14ac:dyDescent="0.6">
      <c r="A28" s="310">
        <v>24</v>
      </c>
      <c r="B28" s="1498"/>
      <c r="C28" s="74" t="s">
        <v>289</v>
      </c>
      <c r="D28" s="136">
        <f t="shared" si="2"/>
        <v>6.2439533909746997E-3</v>
      </c>
      <c r="E28" s="453" t="s">
        <v>1053</v>
      </c>
      <c r="F28" s="135">
        <f>(2*PI()*F26*a01_Main!$D$8)/(2+(2*PI()*F26*a01_Main!$D$8))</f>
        <v>6.2439533909746997E-3</v>
      </c>
      <c r="G28" s="454"/>
      <c r="H28" s="455"/>
      <c r="I28" s="454"/>
      <c r="J28" s="455"/>
      <c r="K28" s="456" t="s">
        <v>308</v>
      </c>
      <c r="L28" s="113" t="str">
        <f t="shared" si="8"/>
        <v>E02SWF.sEstWeLb</v>
      </c>
    </row>
    <row r="29" spans="1:13" ht="18.75" customHeight="1" x14ac:dyDescent="0.55000000000000004">
      <c r="A29" s="424">
        <v>25</v>
      </c>
      <c r="B29" s="1498"/>
      <c r="C29" s="224" t="s">
        <v>290</v>
      </c>
      <c r="D29" s="266">
        <f t="shared" si="2"/>
        <v>20</v>
      </c>
      <c r="E29" s="408"/>
      <c r="F29" s="267">
        <v>20</v>
      </c>
      <c r="G29" s="268"/>
      <c r="H29" s="269"/>
      <c r="I29" s="268"/>
      <c r="J29" s="269"/>
      <c r="K29" s="447" t="s">
        <v>309</v>
      </c>
      <c r="L29" s="270" t="str">
        <f t="shared" si="8"/>
        <v>E02SWF.sCofEstRpm</v>
      </c>
    </row>
    <row r="30" spans="1:13" ht="18.75" customHeight="1" x14ac:dyDescent="0.55000000000000004">
      <c r="A30" s="310">
        <v>26</v>
      </c>
      <c r="B30" s="1498"/>
      <c r="C30" s="7" t="s">
        <v>291</v>
      </c>
      <c r="D30" s="86">
        <f t="shared" si="2"/>
        <v>0.98751209321805045</v>
      </c>
      <c r="E30" s="88" t="s">
        <v>1053</v>
      </c>
      <c r="F30" s="85">
        <f>(2-(2*PI()*F29*a01_Main!$D$8))/(2 + (2*PI() * F29*a01_Main!$D$8))</f>
        <v>0.98751209321805045</v>
      </c>
      <c r="G30" s="18"/>
      <c r="H30" s="19"/>
      <c r="I30" s="18"/>
      <c r="J30" s="19"/>
      <c r="K30" s="430" t="s">
        <v>310</v>
      </c>
      <c r="L30" s="98" t="str">
        <f t="shared" si="8"/>
        <v>E02SWF.sEstSpdLa</v>
      </c>
    </row>
    <row r="31" spans="1:13" ht="18.75" customHeight="1" thickBot="1" x14ac:dyDescent="0.6">
      <c r="A31" s="425">
        <v>27</v>
      </c>
      <c r="B31" s="1499"/>
      <c r="C31" s="49" t="s">
        <v>292</v>
      </c>
      <c r="D31" s="196">
        <f t="shared" si="2"/>
        <v>6.2439533909746997E-3</v>
      </c>
      <c r="E31" s="197" t="s">
        <v>1053</v>
      </c>
      <c r="F31" s="198">
        <f>(2*PI()*F29*a01_Main!$D$8)/(2+(2*PI()*F29*a01_Main!$D$8))</f>
        <v>6.2439533909746997E-3</v>
      </c>
      <c r="G31" s="199"/>
      <c r="H31" s="200"/>
      <c r="I31" s="199"/>
      <c r="J31" s="200"/>
      <c r="K31" s="437" t="s">
        <v>311</v>
      </c>
      <c r="L31" s="202" t="str">
        <f t="shared" si="8"/>
        <v>E02SWF.sEstSpdLb</v>
      </c>
    </row>
    <row r="32" spans="1:13" ht="17.899999999999999" customHeight="1" x14ac:dyDescent="0.55000000000000004"/>
    <row r="33" spans="2:13" s="4" customFormat="1" ht="17.899999999999999" customHeight="1" x14ac:dyDescent="0.55000000000000004">
      <c r="B33" s="1"/>
      <c r="C33" s="1"/>
      <c r="D33" s="3"/>
      <c r="F33" s="3"/>
      <c r="G33" s="3"/>
      <c r="H33" s="3"/>
      <c r="I33" s="3"/>
      <c r="J33" s="3"/>
      <c r="K33" s="1"/>
      <c r="L33" s="1"/>
      <c r="M33" s="1"/>
    </row>
    <row r="34" spans="2:13" s="4" customFormat="1" ht="17.899999999999999" customHeight="1" x14ac:dyDescent="0.55000000000000004">
      <c r="B34" s="1"/>
      <c r="C34" s="1"/>
      <c r="D34" s="3"/>
      <c r="F34" s="3"/>
      <c r="G34" s="3"/>
      <c r="H34" s="3"/>
      <c r="I34" s="3"/>
      <c r="J34" s="3"/>
      <c r="K34" s="1"/>
      <c r="L34" s="1"/>
      <c r="M34" s="1"/>
    </row>
    <row r="35" spans="2:13" s="4" customFormat="1" ht="17.899999999999999" customHeight="1" x14ac:dyDescent="0.55000000000000004">
      <c r="B35" s="1"/>
      <c r="C35" s="1"/>
      <c r="D35" s="3"/>
      <c r="F35" s="3"/>
      <c r="G35" s="3"/>
      <c r="H35" s="3"/>
      <c r="I35" s="3"/>
      <c r="J35" s="3"/>
      <c r="K35" s="1"/>
      <c r="L35" s="1"/>
      <c r="M35" s="1"/>
    </row>
    <row r="36" spans="2:13" s="4" customFormat="1" ht="17.899999999999999" customHeight="1" x14ac:dyDescent="0.55000000000000004">
      <c r="B36" s="1"/>
      <c r="C36" s="1"/>
      <c r="D36" s="3"/>
      <c r="F36" s="3"/>
      <c r="G36" s="3"/>
      <c r="H36" s="3"/>
      <c r="I36" s="3"/>
      <c r="J36" s="3"/>
      <c r="K36" s="1"/>
      <c r="L36" s="1"/>
      <c r="M36" s="1"/>
    </row>
    <row r="37" spans="2:13" s="4" customFormat="1" ht="17.899999999999999" customHeight="1" x14ac:dyDescent="0.55000000000000004">
      <c r="B37" s="1"/>
      <c r="C37" s="1"/>
      <c r="D37" s="3"/>
      <c r="F37" s="3"/>
      <c r="G37" s="3"/>
      <c r="H37" s="3"/>
      <c r="I37" s="3"/>
      <c r="J37" s="3"/>
      <c r="K37" s="1"/>
      <c r="L37" s="1"/>
      <c r="M37" s="1"/>
    </row>
    <row r="38" spans="2:13" s="4" customFormat="1" ht="17.899999999999999" customHeight="1" x14ac:dyDescent="0.55000000000000004">
      <c r="B38" s="1"/>
      <c r="C38" s="1"/>
      <c r="D38" s="3"/>
      <c r="F38" s="3"/>
      <c r="G38" s="3"/>
      <c r="H38" s="3"/>
      <c r="I38" s="3"/>
      <c r="J38" s="3"/>
      <c r="K38" s="1"/>
      <c r="L38" s="1"/>
      <c r="M38" s="1"/>
    </row>
    <row r="39" spans="2:13" s="4" customFormat="1" ht="17.899999999999999" customHeight="1" x14ac:dyDescent="0.55000000000000004">
      <c r="B39" s="1"/>
      <c r="C39" s="1"/>
      <c r="D39" s="3"/>
      <c r="F39" s="3"/>
      <c r="G39" s="3"/>
      <c r="H39" s="3"/>
      <c r="I39" s="3"/>
      <c r="J39" s="3"/>
      <c r="K39" s="1"/>
      <c r="L39" s="1"/>
      <c r="M39" s="1"/>
    </row>
    <row r="40" spans="2:13" s="4" customFormat="1" ht="17.899999999999999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</row>
    <row r="41" spans="2:13" s="4" customFormat="1" ht="17.899999999999999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</row>
    <row r="42" spans="2:13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</row>
    <row r="43" spans="2:13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</row>
    <row r="44" spans="2:13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</row>
    <row r="45" spans="2:13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</row>
    <row r="46" spans="2:13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</row>
    <row r="47" spans="2:13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2:13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  <row r="272" spans="2:13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</row>
    <row r="273" spans="2:13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</row>
    <row r="274" spans="2:13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</row>
    <row r="275" spans="2:13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</row>
    <row r="276" spans="2:13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</row>
    <row r="277" spans="2:13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</row>
    <row r="278" spans="2:13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</row>
    <row r="279" spans="2:13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</row>
    <row r="280" spans="2:13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</row>
    <row r="281" spans="2:13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</row>
    <row r="282" spans="2:13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</row>
    <row r="283" spans="2:13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</row>
    <row r="284" spans="2:13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</row>
    <row r="285" spans="2:13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</row>
    <row r="286" spans="2:13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</row>
    <row r="287" spans="2:13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</row>
    <row r="288" spans="2:13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</row>
    <row r="289" spans="2:13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</row>
    <row r="290" spans="2:13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</row>
    <row r="291" spans="2:13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</row>
    <row r="292" spans="2:13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</row>
    <row r="293" spans="2:13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</row>
    <row r="294" spans="2:13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</row>
    <row r="295" spans="2:13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</row>
    <row r="296" spans="2:13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</row>
    <row r="297" spans="2:13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</row>
    <row r="298" spans="2:13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</row>
    <row r="299" spans="2:13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</row>
    <row r="300" spans="2:13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</row>
    <row r="301" spans="2:13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</row>
    <row r="302" spans="2:13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</row>
    <row r="303" spans="2:13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</row>
    <row r="304" spans="2:13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</row>
    <row r="305" spans="2:13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</row>
    <row r="306" spans="2:13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</row>
    <row r="307" spans="2:13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</row>
    <row r="308" spans="2:13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</row>
    <row r="309" spans="2:13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</row>
    <row r="310" spans="2:13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</row>
    <row r="311" spans="2:13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</row>
    <row r="312" spans="2:13" s="4" customFormat="1" ht="17.899999999999999" customHeight="1" x14ac:dyDescent="0.55000000000000004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</row>
    <row r="313" spans="2:13" s="4" customFormat="1" ht="17.899999999999999" customHeight="1" x14ac:dyDescent="0.55000000000000004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</row>
    <row r="314" spans="2:13" s="4" customFormat="1" ht="17.899999999999999" customHeight="1" x14ac:dyDescent="0.55000000000000004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</row>
  </sheetData>
  <sheetProtection formatCells="0" formatColumns="0" formatRows="0" insertColumns="0" insertRows="0" insertHyperlinks="0" deleteColumns="0" deleteRows="0" sort="0" autoFilter="0" pivotTables="0"/>
  <mergeCells count="7">
    <mergeCell ref="B23:B31"/>
    <mergeCell ref="B15:B22"/>
    <mergeCell ref="B5:B14"/>
    <mergeCell ref="A1:L1"/>
    <mergeCell ref="A3:A4"/>
    <mergeCell ref="B3:B4"/>
    <mergeCell ref="D3:E3"/>
  </mergeCells>
  <phoneticPr fontId="1" type="noConversion"/>
  <conditionalFormatting sqref="F5:F14">
    <cfRule type="expression" dxfId="50" priority="38">
      <formula>$D$3=$F$3</formula>
    </cfRule>
  </conditionalFormatting>
  <conditionalFormatting sqref="F23:F31">
    <cfRule type="expression" dxfId="49" priority="6">
      <formula>$D$3=$F$3</formula>
    </cfRule>
  </conditionalFormatting>
  <conditionalFormatting sqref="F15:J22">
    <cfRule type="expression" dxfId="48" priority="5">
      <formula>$D$3=$F$3</formula>
    </cfRule>
  </conditionalFormatting>
  <conditionalFormatting sqref="G5:G31">
    <cfRule type="expression" dxfId="47" priority="4">
      <formula>$D$3=$G$3</formula>
    </cfRule>
  </conditionalFormatting>
  <conditionalFormatting sqref="H5:H31">
    <cfRule type="expression" dxfId="46" priority="3">
      <formula>$D$3=$H$3</formula>
    </cfRule>
  </conditionalFormatting>
  <conditionalFormatting sqref="I5:I14">
    <cfRule type="expression" dxfId="45" priority="35">
      <formula>$D$3=$I$3</formula>
    </cfRule>
    <cfRule type="expression" dxfId="44" priority="52">
      <formula>$D$3=$I$3</formula>
    </cfRule>
  </conditionalFormatting>
  <conditionalFormatting sqref="I15:I22">
    <cfRule type="expression" dxfId="43" priority="2">
      <formula>$D$3=$I$3</formula>
    </cfRule>
  </conditionalFormatting>
  <conditionalFormatting sqref="I23:I31">
    <cfRule type="expression" dxfId="42" priority="12">
      <formula>$D$3=$I$3</formula>
    </cfRule>
    <cfRule type="expression" dxfId="41" priority="15">
      <formula>$D$3=$I$3</formula>
    </cfRule>
  </conditionalFormatting>
  <conditionalFormatting sqref="J5:J31">
    <cfRule type="expression" dxfId="40" priority="1">
      <formula>$D$3=$J$3</formula>
    </cfRule>
  </conditionalFormatting>
  <dataValidations count="1">
    <dataValidation type="list" allowBlank="1" showInputMessage="1" showErrorMessage="1" sqref="E5:E31" xr:uid="{B5F5ED56-6AFD-44BF-95FA-1D71F053E2FF}">
      <formula1>"uint16, 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24C6-1536-4EFC-A985-DC0768C55E11}">
  <sheetPr>
    <tabColor theme="8" tint="0.59999389629810485"/>
    <pageSetUpPr fitToPage="1"/>
  </sheetPr>
  <dimension ref="A1:M318"/>
  <sheetViews>
    <sheetView topLeftCell="A21" workbookViewId="0">
      <selection activeCell="C47" sqref="C47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40.5" style="1" customWidth="1"/>
    <col min="12" max="12" width="24.92578125" style="1" customWidth="1"/>
    <col min="13" max="16384" width="9" style="1"/>
  </cols>
  <sheetData>
    <row r="1" spans="1:13" ht="25.5" customHeight="1" x14ac:dyDescent="0.55000000000000004">
      <c r="A1" s="1500" t="s">
        <v>660</v>
      </c>
      <c r="B1" s="1500"/>
      <c r="C1" s="1500"/>
      <c r="D1" s="1500"/>
      <c r="E1" s="1500"/>
      <c r="F1" s="1500"/>
      <c r="G1" s="1500"/>
      <c r="H1" s="1500"/>
      <c r="I1" s="1500"/>
      <c r="J1" s="1500"/>
      <c r="K1" s="1500"/>
      <c r="L1" s="1500"/>
    </row>
    <row r="2" spans="1:13" ht="7.5" customHeight="1" thickBot="1" x14ac:dyDescent="0.6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3" s="5" customFormat="1" ht="19.5" customHeight="1" thickBot="1" x14ac:dyDescent="0.6">
      <c r="A3" s="1586" t="s">
        <v>30</v>
      </c>
      <c r="B3" s="1588" t="s">
        <v>10</v>
      </c>
      <c r="C3" s="87" t="str">
        <f>HLOOKUP($D$3,$F$3:$J$4,2,FALSE)</f>
        <v>T220_0P6 / 0.6 kW</v>
      </c>
      <c r="D3" s="1520">
        <f>a01_Main!D4</f>
        <v>1</v>
      </c>
      <c r="E3" s="1521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3" s="5" customFormat="1" ht="20.25" customHeight="1" thickBot="1" x14ac:dyDescent="0.6">
      <c r="A4" s="1587"/>
      <c r="B4" s="1589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3" s="9" customFormat="1" ht="19.3" customHeight="1" x14ac:dyDescent="0.55000000000000004">
      <c r="A5" s="422">
        <v>1</v>
      </c>
      <c r="B5" s="1497" t="s">
        <v>666</v>
      </c>
      <c r="C5" s="1227" t="s">
        <v>829</v>
      </c>
      <c r="D5" s="1229">
        <f t="shared" ref="D5:D45" si="0">HLOOKUP($D$3,$F$3:$J$983,(A5+2),FALSE)</f>
        <v>2</v>
      </c>
      <c r="E5" s="1224" t="s">
        <v>1053</v>
      </c>
      <c r="F5" s="1228">
        <v>2</v>
      </c>
      <c r="G5" s="1225"/>
      <c r="H5" s="1226"/>
      <c r="I5" s="1225"/>
      <c r="J5" s="1226"/>
      <c r="K5" s="1204" t="s">
        <v>871</v>
      </c>
      <c r="L5" s="98" t="str">
        <f t="shared" ref="L5:L20" si="1">$B$5&amp;"."&amp;C5</f>
        <v>E03MCMV.uSoftMdeCurr</v>
      </c>
    </row>
    <row r="6" spans="1:13" s="9" customFormat="1" ht="19.3" customHeight="1" x14ac:dyDescent="0.55000000000000004">
      <c r="A6" s="423">
        <v>2</v>
      </c>
      <c r="B6" s="1498"/>
      <c r="C6" s="8" t="s">
        <v>667</v>
      </c>
      <c r="D6" s="188">
        <f t="shared" si="0"/>
        <v>10</v>
      </c>
      <c r="E6" s="153" t="s">
        <v>1053</v>
      </c>
      <c r="F6" s="105">
        <v>10</v>
      </c>
      <c r="G6" s="107"/>
      <c r="H6" s="108"/>
      <c r="I6" s="107"/>
      <c r="J6" s="108"/>
      <c r="K6" s="1202" t="s">
        <v>669</v>
      </c>
      <c r="L6" s="99" t="str">
        <f t="shared" ref="L6:L18" si="2">$B$5&amp;"."&amp;C6</f>
        <v>E03MCMV.sVltSlopRising</v>
      </c>
    </row>
    <row r="7" spans="1:13" s="9" customFormat="1" ht="19.3" customHeight="1" x14ac:dyDescent="0.55000000000000004">
      <c r="A7" s="310">
        <v>3</v>
      </c>
      <c r="B7" s="1498"/>
      <c r="C7" s="7" t="s">
        <v>668</v>
      </c>
      <c r="D7" s="94">
        <f t="shared" si="0"/>
        <v>10</v>
      </c>
      <c r="E7" s="13" t="s">
        <v>1053</v>
      </c>
      <c r="F7" s="93">
        <v>10</v>
      </c>
      <c r="G7" s="21"/>
      <c r="H7" s="20"/>
      <c r="I7" s="21"/>
      <c r="J7" s="20"/>
      <c r="K7" s="46" t="s">
        <v>670</v>
      </c>
      <c r="L7" s="96" t="str">
        <f t="shared" si="2"/>
        <v>E03MCMV.sVltSlopFalling</v>
      </c>
    </row>
    <row r="8" spans="1:13" s="9" customFormat="1" ht="19.3" customHeight="1" x14ac:dyDescent="0.55000000000000004">
      <c r="A8" s="424">
        <v>4</v>
      </c>
      <c r="B8" s="1498"/>
      <c r="C8" s="8" t="s">
        <v>674</v>
      </c>
      <c r="D8" s="188">
        <f t="shared" si="0"/>
        <v>15</v>
      </c>
      <c r="E8" s="153" t="s">
        <v>1053</v>
      </c>
      <c r="F8" s="105">
        <v>15</v>
      </c>
      <c r="G8" s="84"/>
      <c r="H8" s="83"/>
      <c r="I8" s="84"/>
      <c r="J8" s="83"/>
      <c r="K8" s="1202" t="s">
        <v>676</v>
      </c>
      <c r="L8" s="99" t="str">
        <f t="shared" si="2"/>
        <v>E03MCMV.sAlign16Vout</v>
      </c>
    </row>
    <row r="9" spans="1:13" s="9" customFormat="1" ht="19.3" customHeight="1" x14ac:dyDescent="0.55000000000000004">
      <c r="A9" s="424">
        <v>5</v>
      </c>
      <c r="B9" s="1498"/>
      <c r="C9" s="7" t="s">
        <v>675</v>
      </c>
      <c r="D9" s="94">
        <f t="shared" si="0"/>
        <v>0</v>
      </c>
      <c r="E9" s="75" t="s">
        <v>1053</v>
      </c>
      <c r="F9" s="93">
        <v>0</v>
      </c>
      <c r="G9" s="21"/>
      <c r="H9" s="20"/>
      <c r="I9" s="21"/>
      <c r="J9" s="20"/>
      <c r="K9" s="48" t="s">
        <v>677</v>
      </c>
      <c r="L9" s="96" t="str">
        <f t="shared" si="2"/>
        <v>E03MCMV.sAlign16Angle</v>
      </c>
    </row>
    <row r="10" spans="1:13" s="3" customFormat="1" ht="19.3" customHeight="1" x14ac:dyDescent="0.55000000000000004">
      <c r="A10" s="424">
        <v>6</v>
      </c>
      <c r="B10" s="1498"/>
      <c r="C10" s="1122" t="s">
        <v>682</v>
      </c>
      <c r="D10" s="188">
        <f t="shared" si="0"/>
        <v>10</v>
      </c>
      <c r="E10" s="14" t="s">
        <v>1053</v>
      </c>
      <c r="F10" s="105">
        <v>10</v>
      </c>
      <c r="G10" s="84"/>
      <c r="H10" s="83"/>
      <c r="I10" s="84"/>
      <c r="J10" s="83"/>
      <c r="K10" s="1203" t="s">
        <v>683</v>
      </c>
      <c r="L10" s="99" t="str">
        <f t="shared" si="2"/>
        <v>E03MCMV.sAlignCurr</v>
      </c>
      <c r="M10" s="1"/>
    </row>
    <row r="11" spans="1:13" s="3" customFormat="1" ht="19.3" customHeight="1" x14ac:dyDescent="0.55000000000000004">
      <c r="A11" s="310">
        <v>7</v>
      </c>
      <c r="B11" s="1498"/>
      <c r="C11" s="1123" t="s">
        <v>684</v>
      </c>
      <c r="D11" s="94">
        <f t="shared" si="0"/>
        <v>270</v>
      </c>
      <c r="E11" s="13" t="s">
        <v>1053</v>
      </c>
      <c r="F11" s="93">
        <v>270</v>
      </c>
      <c r="G11" s="18"/>
      <c r="H11" s="19"/>
      <c r="I11" s="18"/>
      <c r="J11" s="19"/>
      <c r="K11" s="1204" t="s">
        <v>685</v>
      </c>
      <c r="L11" s="98" t="str">
        <f t="shared" si="2"/>
        <v>E03MCMV.sAlignDeg</v>
      </c>
      <c r="M11" s="1"/>
    </row>
    <row r="12" spans="1:13" s="3" customFormat="1" ht="19.3" customHeight="1" x14ac:dyDescent="0.55000000000000004">
      <c r="A12" s="424">
        <v>8</v>
      </c>
      <c r="B12" s="1498"/>
      <c r="C12" s="1122" t="s">
        <v>687</v>
      </c>
      <c r="D12" s="188">
        <f t="shared" si="0"/>
        <v>1.5</v>
      </c>
      <c r="E12" s="14" t="s">
        <v>1053</v>
      </c>
      <c r="F12" s="105">
        <v>1.5</v>
      </c>
      <c r="G12" s="23"/>
      <c r="H12" s="22"/>
      <c r="I12" s="23"/>
      <c r="J12" s="22"/>
      <c r="K12" s="1203" t="s">
        <v>686</v>
      </c>
      <c r="L12" s="99" t="str">
        <f t="shared" si="2"/>
        <v>E03MCMV.sIfTsec</v>
      </c>
      <c r="M12" s="1"/>
    </row>
    <row r="13" spans="1:13" s="3" customFormat="1" ht="19.3" customHeight="1" x14ac:dyDescent="0.55000000000000004">
      <c r="A13" s="424">
        <v>9</v>
      </c>
      <c r="B13" s="1498"/>
      <c r="C13" s="1123" t="s">
        <v>688</v>
      </c>
      <c r="D13" s="94">
        <f t="shared" si="0"/>
        <v>53.333333333333336</v>
      </c>
      <c r="E13" s="13" t="s">
        <v>1053</v>
      </c>
      <c r="F13" s="93">
        <f>a02_BaseParam!F16*800/60</f>
        <v>53.333333333333336</v>
      </c>
      <c r="G13" s="23"/>
      <c r="H13" s="22"/>
      <c r="I13" s="23"/>
      <c r="J13" s="22"/>
      <c r="K13" s="1204" t="s">
        <v>689</v>
      </c>
      <c r="L13" s="98" t="str">
        <f t="shared" si="2"/>
        <v>E03MCMV.sIfSetFreq</v>
      </c>
      <c r="M13" s="1"/>
    </row>
    <row r="14" spans="1:13" s="3" customFormat="1" ht="19.3" customHeight="1" x14ac:dyDescent="0.55000000000000004">
      <c r="A14" s="424">
        <v>10</v>
      </c>
      <c r="B14" s="1498"/>
      <c r="C14" s="1122" t="s">
        <v>690</v>
      </c>
      <c r="D14" s="188">
        <f t="shared" si="0"/>
        <v>0</v>
      </c>
      <c r="E14" s="153" t="s">
        <v>1053</v>
      </c>
      <c r="F14" s="105">
        <v>0</v>
      </c>
      <c r="G14" s="23"/>
      <c r="H14" s="22"/>
      <c r="I14" s="23"/>
      <c r="J14" s="22"/>
      <c r="K14" s="1203" t="s">
        <v>691</v>
      </c>
      <c r="L14" s="99" t="str">
        <f t="shared" si="2"/>
        <v>E03MCMV.sIfInitTheta</v>
      </c>
      <c r="M14" s="1"/>
    </row>
    <row r="15" spans="1:13" s="3" customFormat="1" ht="19.3" customHeight="1" x14ac:dyDescent="0.55000000000000004">
      <c r="A15" s="424">
        <v>11</v>
      </c>
      <c r="B15" s="1498"/>
      <c r="C15" s="1124" t="s">
        <v>692</v>
      </c>
      <c r="D15" s="94">
        <f t="shared" si="0"/>
        <v>5</v>
      </c>
      <c r="E15" s="75" t="s">
        <v>1053</v>
      </c>
      <c r="F15" s="93">
        <v>5</v>
      </c>
      <c r="G15" s="23"/>
      <c r="H15" s="22"/>
      <c r="I15" s="23"/>
      <c r="J15" s="22"/>
      <c r="K15" s="1204" t="s">
        <v>693</v>
      </c>
      <c r="L15" s="98" t="str">
        <f t="shared" si="2"/>
        <v>E03MCMV.sIfCurr</v>
      </c>
      <c r="M15" s="1"/>
    </row>
    <row r="16" spans="1:13" s="3" customFormat="1" ht="19.3" customHeight="1" x14ac:dyDescent="0.55000000000000004">
      <c r="A16" s="424">
        <v>12</v>
      </c>
      <c r="B16" s="1498"/>
      <c r="C16" s="1122" t="s">
        <v>701</v>
      </c>
      <c r="D16" s="304">
        <f t="shared" si="0"/>
        <v>5.0000000000000001E-3</v>
      </c>
      <c r="E16" s="14" t="s">
        <v>1053</v>
      </c>
      <c r="F16" s="303">
        <f>1/(0.02*10000)</f>
        <v>5.0000000000000001E-3</v>
      </c>
      <c r="G16" s="23"/>
      <c r="H16" s="22"/>
      <c r="I16" s="23"/>
      <c r="J16" s="22"/>
      <c r="K16" s="1203" t="s">
        <v>702</v>
      </c>
      <c r="L16" s="99" t="str">
        <f t="shared" si="2"/>
        <v>E03MCMV.sThetaMixedCntStp</v>
      </c>
      <c r="M16" s="1"/>
    </row>
    <row r="17" spans="1:13" s="3" customFormat="1" ht="19.3" customHeight="1" x14ac:dyDescent="0.55000000000000004">
      <c r="A17" s="424">
        <v>13</v>
      </c>
      <c r="B17" s="1498"/>
      <c r="C17" s="1124" t="s">
        <v>99</v>
      </c>
      <c r="D17" s="160">
        <f t="shared" si="0"/>
        <v>2.6398591432907699</v>
      </c>
      <c r="E17" s="13" t="s">
        <v>1053</v>
      </c>
      <c r="F17" s="106">
        <f>a02_BaseParam!F26</f>
        <v>2.6398591432907699</v>
      </c>
      <c r="G17" s="23"/>
      <c r="H17" s="22"/>
      <c r="I17" s="23"/>
      <c r="J17" s="22"/>
      <c r="K17" s="1204" t="s">
        <v>808</v>
      </c>
      <c r="L17" s="98" t="str">
        <f t="shared" si="2"/>
        <v>E03MCMV.sInvKt</v>
      </c>
      <c r="M17" s="1"/>
    </row>
    <row r="18" spans="1:13" s="3" customFormat="1" ht="19.3" customHeight="1" x14ac:dyDescent="0.55000000000000004">
      <c r="A18" s="424">
        <v>14</v>
      </c>
      <c r="B18" s="1498"/>
      <c r="C18" s="1122" t="s">
        <v>813</v>
      </c>
      <c r="D18" s="188">
        <f t="shared" si="0"/>
        <v>1.4999999999999999E-2</v>
      </c>
      <c r="E18" s="14" t="s">
        <v>1053</v>
      </c>
      <c r="F18" s="303">
        <f>30/(a01_Main!D7*0.2)</f>
        <v>1.4999999999999999E-2</v>
      </c>
      <c r="G18" s="23"/>
      <c r="H18" s="22"/>
      <c r="I18" s="23"/>
      <c r="J18" s="22"/>
      <c r="K18" s="1203" t="s">
        <v>814</v>
      </c>
      <c r="L18" s="99" t="str">
        <f t="shared" si="2"/>
        <v>E03MCMV.sBetaRiseStep</v>
      </c>
      <c r="M18" s="1"/>
    </row>
    <row r="19" spans="1:13" s="3" customFormat="1" ht="19.3" customHeight="1" x14ac:dyDescent="0.55000000000000004">
      <c r="A19" s="424">
        <v>15</v>
      </c>
      <c r="B19" s="1498"/>
      <c r="C19" s="1123" t="s">
        <v>865</v>
      </c>
      <c r="D19" s="1210">
        <f t="shared" si="0"/>
        <v>20</v>
      </c>
      <c r="E19" s="1232" t="s">
        <v>1053</v>
      </c>
      <c r="F19" s="1260">
        <v>20</v>
      </c>
      <c r="G19" s="1225"/>
      <c r="H19" s="1226"/>
      <c r="I19" s="1225"/>
      <c r="J19" s="1226"/>
      <c r="K19" s="1204" t="s">
        <v>866</v>
      </c>
      <c r="L19" s="96" t="str">
        <f t="shared" si="1"/>
        <v>E03MCMV.sMaxFreq</v>
      </c>
      <c r="M19" s="1"/>
    </row>
    <row r="20" spans="1:13" s="3" customFormat="1" ht="19.3" customHeight="1" thickBot="1" x14ac:dyDescent="0.6">
      <c r="A20" s="424">
        <v>16</v>
      </c>
      <c r="B20" s="1499"/>
      <c r="C20" s="1233" t="s">
        <v>832</v>
      </c>
      <c r="D20" s="119">
        <f t="shared" si="0"/>
        <v>0</v>
      </c>
      <c r="E20" s="254" t="s">
        <v>1053</v>
      </c>
      <c r="F20" s="117">
        <v>0</v>
      </c>
      <c r="G20" s="23"/>
      <c r="H20" s="22"/>
      <c r="I20" s="23"/>
      <c r="J20" s="22"/>
      <c r="K20" s="47"/>
      <c r="L20" s="99" t="str">
        <f t="shared" si="1"/>
        <v>E03MCMV.Spare1</v>
      </c>
      <c r="M20" s="1"/>
    </row>
    <row r="21" spans="1:13" s="3" customFormat="1" ht="19.3" customHeight="1" x14ac:dyDescent="0.55000000000000004">
      <c r="A21" s="438">
        <v>17</v>
      </c>
      <c r="B21" s="1633" t="s">
        <v>671</v>
      </c>
      <c r="C21" s="259" t="s">
        <v>867</v>
      </c>
      <c r="D21" s="242">
        <f t="shared" si="0"/>
        <v>0</v>
      </c>
      <c r="E21" s="243" t="s">
        <v>1053</v>
      </c>
      <c r="F21" s="244">
        <v>0</v>
      </c>
      <c r="G21" s="441"/>
      <c r="H21" s="442"/>
      <c r="I21" s="441"/>
      <c r="J21" s="442"/>
      <c r="K21" s="1205" t="s">
        <v>672</v>
      </c>
      <c r="L21" s="223" t="str">
        <f>$B$21&amp;"."&amp;C21</f>
        <v>E03INIT.sVfVltSlopVqeRefZ</v>
      </c>
      <c r="M21" s="1"/>
    </row>
    <row r="22" spans="1:13" s="3" customFormat="1" ht="19.3" customHeight="1" x14ac:dyDescent="0.55000000000000004">
      <c r="A22" s="420">
        <v>18</v>
      </c>
      <c r="B22" s="1634"/>
      <c r="C22" s="315" t="s">
        <v>868</v>
      </c>
      <c r="D22" s="94">
        <f t="shared" si="0"/>
        <v>0</v>
      </c>
      <c r="E22" s="13" t="s">
        <v>1053</v>
      </c>
      <c r="F22" s="1120">
        <v>0</v>
      </c>
      <c r="G22" s="313"/>
      <c r="H22" s="106"/>
      <c r="I22" s="313"/>
      <c r="J22" s="106"/>
      <c r="K22" s="48" t="s">
        <v>673</v>
      </c>
      <c r="L22" s="96" t="str">
        <f t="shared" ref="L22:L28" si="3">$B$21&amp;"."&amp;C22</f>
        <v>E03INIT.sVVltSlopVqeRefZ</v>
      </c>
      <c r="M22" s="1"/>
    </row>
    <row r="23" spans="1:13" s="3" customFormat="1" ht="19.3" customHeight="1" x14ac:dyDescent="0.55000000000000004">
      <c r="A23" s="420">
        <v>19</v>
      </c>
      <c r="B23" s="1634"/>
      <c r="C23" s="1201" t="s">
        <v>806</v>
      </c>
      <c r="D23" s="266">
        <f t="shared" si="0"/>
        <v>0</v>
      </c>
      <c r="E23" s="445" t="s">
        <v>1053</v>
      </c>
      <c r="F23" s="267">
        <v>0</v>
      </c>
      <c r="G23" s="228"/>
      <c r="H23" s="229"/>
      <c r="I23" s="228"/>
      <c r="J23" s="229"/>
      <c r="K23" s="1206" t="s">
        <v>807</v>
      </c>
      <c r="L23" s="270" t="str">
        <f t="shared" si="3"/>
        <v>E03INIT.sTqRefInit</v>
      </c>
      <c r="M23" s="1"/>
    </row>
    <row r="24" spans="1:13" s="3" customFormat="1" ht="19.3" customHeight="1" x14ac:dyDescent="0.55000000000000004">
      <c r="A24" s="420">
        <v>20</v>
      </c>
      <c r="B24" s="1634"/>
      <c r="C24" s="315" t="s">
        <v>811</v>
      </c>
      <c r="D24" s="94">
        <f t="shared" si="0"/>
        <v>0</v>
      </c>
      <c r="E24" s="1220" t="s">
        <v>1053</v>
      </c>
      <c r="F24" s="93">
        <v>0</v>
      </c>
      <c r="G24" s="18"/>
      <c r="H24" s="19"/>
      <c r="I24" s="18"/>
      <c r="J24" s="19"/>
      <c r="K24" s="1209" t="s">
        <v>812</v>
      </c>
      <c r="L24" s="96" t="str">
        <f t="shared" si="3"/>
        <v>E03INIT.sIsRefInZ</v>
      </c>
      <c r="M24" s="1"/>
    </row>
    <row r="25" spans="1:13" s="3" customFormat="1" ht="19.3" customHeight="1" x14ac:dyDescent="0.55000000000000004">
      <c r="A25" s="420">
        <v>21</v>
      </c>
      <c r="B25" s="1634"/>
      <c r="C25" s="224" t="s">
        <v>826</v>
      </c>
      <c r="D25" s="266">
        <f t="shared" si="0"/>
        <v>0</v>
      </c>
      <c r="E25" s="226" t="s">
        <v>1053</v>
      </c>
      <c r="F25" s="267">
        <v>0</v>
      </c>
      <c r="G25" s="480"/>
      <c r="H25" s="233"/>
      <c r="I25" s="480"/>
      <c r="J25" s="233"/>
      <c r="K25" s="1206" t="s">
        <v>825</v>
      </c>
      <c r="L25" s="270" t="str">
        <f t="shared" si="3"/>
        <v>E03INIT.sIdeCtrlIntegZ</v>
      </c>
      <c r="M25" s="1"/>
    </row>
    <row r="26" spans="1:13" s="3" customFormat="1" ht="19.3" customHeight="1" x14ac:dyDescent="0.55000000000000004">
      <c r="A26" s="420">
        <v>22</v>
      </c>
      <c r="B26" s="1634"/>
      <c r="C26" s="311" t="s">
        <v>827</v>
      </c>
      <c r="D26" s="94">
        <f t="shared" si="0"/>
        <v>0</v>
      </c>
      <c r="E26" s="13" t="s">
        <v>1053</v>
      </c>
      <c r="F26" s="1121">
        <v>0</v>
      </c>
      <c r="G26" s="313"/>
      <c r="H26" s="106"/>
      <c r="I26" s="313"/>
      <c r="J26" s="106"/>
      <c r="K26" s="48" t="s">
        <v>828</v>
      </c>
      <c r="L26" s="96" t="str">
        <f t="shared" si="3"/>
        <v>E03INIT.sIqeCtrlIntegZ</v>
      </c>
      <c r="M26" s="1"/>
    </row>
    <row r="27" spans="1:13" s="3" customFormat="1" ht="19.3" customHeight="1" x14ac:dyDescent="0.55000000000000004">
      <c r="A27" s="420">
        <v>23</v>
      </c>
      <c r="B27" s="1634"/>
      <c r="C27" s="1234" t="s">
        <v>830</v>
      </c>
      <c r="D27" s="225">
        <f t="shared" si="0"/>
        <v>0</v>
      </c>
      <c r="E27" s="1236" t="s">
        <v>1053</v>
      </c>
      <c r="F27" s="227">
        <v>0</v>
      </c>
      <c r="G27" s="1219"/>
      <c r="H27" s="264"/>
      <c r="I27" s="1219"/>
      <c r="J27" s="264"/>
      <c r="K27" s="1206"/>
      <c r="L27" s="270" t="str">
        <f t="shared" si="3"/>
        <v>E03INIT.Spare0</v>
      </c>
      <c r="M27" s="1"/>
    </row>
    <row r="28" spans="1:13" s="3" customFormat="1" ht="19.3" customHeight="1" thickBot="1" x14ac:dyDescent="0.6">
      <c r="A28" s="475">
        <v>24</v>
      </c>
      <c r="B28" s="1635"/>
      <c r="C28" s="1235" t="s">
        <v>831</v>
      </c>
      <c r="D28" s="154">
        <f t="shared" si="0"/>
        <v>0</v>
      </c>
      <c r="E28" s="1237" t="s">
        <v>1053</v>
      </c>
      <c r="F28" s="1238">
        <v>0</v>
      </c>
      <c r="G28" s="426"/>
      <c r="H28" s="198"/>
      <c r="I28" s="426"/>
      <c r="J28" s="198"/>
      <c r="K28" s="1207"/>
      <c r="L28" s="202" t="str">
        <f t="shared" si="3"/>
        <v>E03INIT.Spare1</v>
      </c>
      <c r="M28" s="1"/>
    </row>
    <row r="29" spans="1:13" s="3" customFormat="1" ht="19.3" customHeight="1" x14ac:dyDescent="0.55000000000000004">
      <c r="A29" s="516">
        <v>25</v>
      </c>
      <c r="B29" s="1639" t="s">
        <v>815</v>
      </c>
      <c r="C29" s="1215" t="s">
        <v>102</v>
      </c>
      <c r="D29" s="188">
        <f t="shared" si="0"/>
        <v>3.0000000000000001E-3</v>
      </c>
      <c r="E29" s="1216" t="s">
        <v>1053</v>
      </c>
      <c r="F29" s="123">
        <f>a02_BaseParam!F18</f>
        <v>3.0000000000000001E-3</v>
      </c>
      <c r="G29" s="325"/>
      <c r="H29" s="89"/>
      <c r="I29" s="325"/>
      <c r="J29" s="89"/>
      <c r="K29" s="1217" t="s">
        <v>819</v>
      </c>
      <c r="L29" s="99" t="str">
        <f>$B$29&amp;"."&amp;C29</f>
        <v>E03CCTRL.sLd</v>
      </c>
      <c r="M29" s="1"/>
    </row>
    <row r="30" spans="1:13" s="3" customFormat="1" ht="19.3" customHeight="1" x14ac:dyDescent="0.55000000000000004">
      <c r="A30" s="310">
        <v>26</v>
      </c>
      <c r="B30" s="1640"/>
      <c r="C30" s="1123" t="s">
        <v>816</v>
      </c>
      <c r="D30" s="1210">
        <f t="shared" si="0"/>
        <v>3.0000000000000001E-3</v>
      </c>
      <c r="E30" s="1211" t="s">
        <v>1053</v>
      </c>
      <c r="F30" s="1221">
        <f>a02_BaseParam!F19</f>
        <v>3.0000000000000001E-3</v>
      </c>
      <c r="G30" s="1212"/>
      <c r="H30" s="1213"/>
      <c r="I30" s="1212"/>
      <c r="J30" s="1213"/>
      <c r="K30" s="1214" t="s">
        <v>820</v>
      </c>
      <c r="L30" s="96" t="str">
        <f t="shared" ref="L30:L34" si="4">$B$29&amp;"."&amp;C30</f>
        <v>E03CCTRL.sLq</v>
      </c>
      <c r="M30" s="1"/>
    </row>
    <row r="31" spans="1:13" s="3" customFormat="1" ht="19.3" customHeight="1" x14ac:dyDescent="0.55000000000000004">
      <c r="A31" s="310">
        <v>27</v>
      </c>
      <c r="B31" s="1640"/>
      <c r="C31" s="1122" t="s">
        <v>103</v>
      </c>
      <c r="D31" s="188">
        <f t="shared" si="0"/>
        <v>0.25253872668206828</v>
      </c>
      <c r="E31" s="1216" t="s">
        <v>1053</v>
      </c>
      <c r="F31" s="123">
        <f>a02_BaseParam!F21</f>
        <v>0.25253872668206828</v>
      </c>
      <c r="G31" s="325"/>
      <c r="H31" s="89"/>
      <c r="I31" s="325"/>
      <c r="J31" s="89"/>
      <c r="K31" s="1218" t="s">
        <v>821</v>
      </c>
      <c r="L31" s="99" t="str">
        <f t="shared" si="4"/>
        <v>E03CCTRL.sKe</v>
      </c>
      <c r="M31" s="1"/>
    </row>
    <row r="32" spans="1:13" s="3" customFormat="1" ht="19.3" customHeight="1" x14ac:dyDescent="0.55000000000000004">
      <c r="A32" s="310">
        <v>28</v>
      </c>
      <c r="B32" s="1640"/>
      <c r="C32" s="1123" t="s">
        <v>100</v>
      </c>
      <c r="D32" s="1210">
        <f t="shared" si="0"/>
        <v>4</v>
      </c>
      <c r="E32" s="1211" t="s">
        <v>1053</v>
      </c>
      <c r="F32" s="1222">
        <f>a02_BaseParam!F16</f>
        <v>4</v>
      </c>
      <c r="G32" s="1212"/>
      <c r="H32" s="1213"/>
      <c r="I32" s="1212"/>
      <c r="J32" s="1213"/>
      <c r="K32" s="1214" t="s">
        <v>822</v>
      </c>
      <c r="L32" s="96" t="str">
        <f t="shared" si="4"/>
        <v>E03CCTRL.sPolePairs</v>
      </c>
      <c r="M32" s="1"/>
    </row>
    <row r="33" spans="1:13" s="3" customFormat="1" ht="19.3" customHeight="1" x14ac:dyDescent="0.55000000000000004">
      <c r="A33" s="310">
        <v>29</v>
      </c>
      <c r="B33" s="1640"/>
      <c r="C33" s="1122" t="s">
        <v>817</v>
      </c>
      <c r="D33" s="188">
        <f t="shared" si="0"/>
        <v>0</v>
      </c>
      <c r="E33" s="1216" t="s">
        <v>1053</v>
      </c>
      <c r="F33" s="159">
        <v>0</v>
      </c>
      <c r="G33" s="325"/>
      <c r="H33" s="89"/>
      <c r="I33" s="325"/>
      <c r="J33" s="89"/>
      <c r="K33" s="1218" t="s">
        <v>823</v>
      </c>
      <c r="L33" s="99" t="str">
        <f t="shared" si="4"/>
        <v>E03CCTRL.sKad</v>
      </c>
      <c r="M33" s="1"/>
    </row>
    <row r="34" spans="1:13" s="3" customFormat="1" ht="19.3" customHeight="1" thickBot="1" x14ac:dyDescent="0.6">
      <c r="A34" s="425">
        <v>30</v>
      </c>
      <c r="B34" s="1641"/>
      <c r="C34" s="1123" t="s">
        <v>818</v>
      </c>
      <c r="D34" s="1210">
        <f t="shared" si="0"/>
        <v>0</v>
      </c>
      <c r="E34" s="1211" t="s">
        <v>1053</v>
      </c>
      <c r="F34" s="1222">
        <v>0</v>
      </c>
      <c r="G34" s="1212"/>
      <c r="H34" s="1213"/>
      <c r="I34" s="1212"/>
      <c r="J34" s="1213"/>
      <c r="K34" s="1214" t="s">
        <v>824</v>
      </c>
      <c r="L34" s="96" t="str">
        <f t="shared" si="4"/>
        <v>E03CCTRL.sKaq</v>
      </c>
      <c r="M34" s="1"/>
    </row>
    <row r="35" spans="1:13" ht="19.3" customHeight="1" x14ac:dyDescent="0.55000000000000004">
      <c r="A35" s="438">
        <v>31</v>
      </c>
      <c r="B35" s="1494" t="s">
        <v>678</v>
      </c>
      <c r="C35" s="216" t="s">
        <v>679</v>
      </c>
      <c r="D35" s="242">
        <f t="shared" si="0"/>
        <v>5</v>
      </c>
      <c r="E35" s="218"/>
      <c r="F35" s="244">
        <v>5</v>
      </c>
      <c r="G35" s="245"/>
      <c r="H35" s="219"/>
      <c r="I35" s="245"/>
      <c r="J35" s="219"/>
      <c r="K35" s="262"/>
      <c r="L35" s="223" t="str">
        <f>$B$35&amp;"."&amp;C35</f>
        <v>E03MTRSWF.sCofVdqe</v>
      </c>
    </row>
    <row r="36" spans="1:13" ht="19.3" customHeight="1" x14ac:dyDescent="0.55000000000000004">
      <c r="A36" s="420">
        <v>32</v>
      </c>
      <c r="B36" s="1495"/>
      <c r="C36" s="7" t="s">
        <v>680</v>
      </c>
      <c r="D36" s="121">
        <f t="shared" si="0"/>
        <v>0.99775883998880399</v>
      </c>
      <c r="E36" s="1230" t="s">
        <v>1053</v>
      </c>
      <c r="F36" s="1231">
        <v>0.99775883998880399</v>
      </c>
      <c r="G36" s="18"/>
      <c r="H36" s="19"/>
      <c r="I36" s="18"/>
      <c r="J36" s="19"/>
      <c r="K36" s="48"/>
      <c r="L36" s="98" t="str">
        <f t="shared" ref="L36:L37" si="5">$B$35&amp;"."&amp;C36</f>
        <v>E03MTRSWF.sVdqeLa</v>
      </c>
    </row>
    <row r="37" spans="1:13" ht="19.3" customHeight="1" thickBot="1" x14ac:dyDescent="0.6">
      <c r="A37" s="413">
        <v>33</v>
      </c>
      <c r="B37" s="1496"/>
      <c r="C37" s="1239" t="s">
        <v>681</v>
      </c>
      <c r="D37" s="235">
        <f t="shared" si="0"/>
        <v>1.1205800055979313E-3</v>
      </c>
      <c r="E37" s="1240" t="s">
        <v>1053</v>
      </c>
      <c r="F37" s="1241">
        <v>1.1205800055979313E-3</v>
      </c>
      <c r="G37" s="449"/>
      <c r="H37" s="450"/>
      <c r="I37" s="449"/>
      <c r="J37" s="450"/>
      <c r="K37" s="1242"/>
      <c r="L37" s="308" t="str">
        <f t="shared" si="5"/>
        <v>E03MTRSWF.sVdqeLb</v>
      </c>
    </row>
    <row r="38" spans="1:13" ht="19.3" customHeight="1" x14ac:dyDescent="0.55000000000000004">
      <c r="A38" s="615">
        <v>34</v>
      </c>
      <c r="B38" s="1636" t="s">
        <v>795</v>
      </c>
      <c r="C38" s="1433" t="s">
        <v>796</v>
      </c>
      <c r="D38" s="1434">
        <f t="shared" si="0"/>
        <v>17.39482681718907</v>
      </c>
      <c r="E38" s="1435" t="s">
        <v>1053</v>
      </c>
      <c r="F38" s="1436">
        <f>a02_BaseParam!F11</f>
        <v>17.39482681718907</v>
      </c>
      <c r="G38" s="1437"/>
      <c r="H38" s="1438"/>
      <c r="I38" s="1439"/>
      <c r="J38" s="1436"/>
      <c r="K38" s="1440" t="s">
        <v>809</v>
      </c>
      <c r="L38" s="1441" t="str">
        <f>$B$38&amp;"."&amp;C38&amp;""</f>
        <v>E03LIM.sCurrLim</v>
      </c>
    </row>
    <row r="39" spans="1:13" s="4" customFormat="1" ht="19.3" customHeight="1" x14ac:dyDescent="0.55000000000000004">
      <c r="A39" s="616">
        <v>35</v>
      </c>
      <c r="B39" s="1637"/>
      <c r="C39" s="1123" t="s">
        <v>797</v>
      </c>
      <c r="D39" s="1442">
        <f t="shared" si="0"/>
        <v>-17.39482681718907</v>
      </c>
      <c r="E39" s="1192" t="s">
        <v>1053</v>
      </c>
      <c r="F39" s="1443">
        <f>-F38</f>
        <v>-17.39482681718907</v>
      </c>
      <c r="G39" s="1193"/>
      <c r="H39" s="1194"/>
      <c r="I39" s="1195"/>
      <c r="J39" s="1443"/>
      <c r="K39" s="1204" t="s">
        <v>810</v>
      </c>
      <c r="L39" s="1444" t="str">
        <f t="shared" ref="L39:L43" si="6">$B$38&amp;"."&amp;C39&amp;""</f>
        <v>E03LIM.sNegCurrLim</v>
      </c>
      <c r="M39" s="1"/>
    </row>
    <row r="40" spans="1:13" s="4" customFormat="1" ht="19.3" customHeight="1" x14ac:dyDescent="0.55000000000000004">
      <c r="A40" s="616">
        <v>36</v>
      </c>
      <c r="B40" s="1637"/>
      <c r="C40" s="1196" t="s">
        <v>798</v>
      </c>
      <c r="D40" s="1445">
        <f t="shared" si="0"/>
        <v>1000</v>
      </c>
      <c r="E40" s="1197" t="s">
        <v>1053</v>
      </c>
      <c r="F40" s="1446">
        <v>1000</v>
      </c>
      <c r="G40" s="1198"/>
      <c r="H40" s="1199"/>
      <c r="I40" s="1200"/>
      <c r="J40" s="1447"/>
      <c r="K40" s="1208" t="s">
        <v>799</v>
      </c>
      <c r="L40" s="1448" t="str">
        <f t="shared" si="6"/>
        <v>E03LIM.sVrefLim</v>
      </c>
      <c r="M40" s="1"/>
    </row>
    <row r="41" spans="1:13" s="4" customFormat="1" ht="19.3" customHeight="1" x14ac:dyDescent="0.55000000000000004">
      <c r="A41" s="616">
        <v>37</v>
      </c>
      <c r="B41" s="1637"/>
      <c r="C41" s="1123" t="s">
        <v>800</v>
      </c>
      <c r="D41" s="1449">
        <f t="shared" si="0"/>
        <v>-1000</v>
      </c>
      <c r="E41" s="1192" t="s">
        <v>1053</v>
      </c>
      <c r="F41" s="1450">
        <v>-1000</v>
      </c>
      <c r="G41" s="1193"/>
      <c r="H41" s="1194"/>
      <c r="I41" s="1195"/>
      <c r="J41" s="1443"/>
      <c r="K41" s="1204" t="s">
        <v>801</v>
      </c>
      <c r="L41" s="1444" t="str">
        <f t="shared" si="6"/>
        <v>E03LIM.sNegVrefLim</v>
      </c>
      <c r="M41" s="1"/>
    </row>
    <row r="42" spans="1:13" s="4" customFormat="1" ht="19.3" customHeight="1" x14ac:dyDescent="0.55000000000000004">
      <c r="A42" s="616">
        <v>38</v>
      </c>
      <c r="B42" s="1637"/>
      <c r="C42" s="1196" t="s">
        <v>802</v>
      </c>
      <c r="D42" s="1451">
        <f t="shared" si="0"/>
        <v>5.73</v>
      </c>
      <c r="E42" s="1197" t="s">
        <v>1053</v>
      </c>
      <c r="F42" s="1447">
        <f>a02_BaseParam!F9</f>
        <v>5.73</v>
      </c>
      <c r="G42" s="1198"/>
      <c r="H42" s="1199"/>
      <c r="I42" s="1200"/>
      <c r="J42" s="1447"/>
      <c r="K42" s="1208" t="s">
        <v>803</v>
      </c>
      <c r="L42" s="1448" t="str">
        <f t="shared" si="6"/>
        <v>E03LIM.sMaxTqSet</v>
      </c>
      <c r="M42" s="1"/>
    </row>
    <row r="43" spans="1:13" s="4" customFormat="1" ht="19.3" customHeight="1" x14ac:dyDescent="0.55000000000000004">
      <c r="A43" s="616">
        <v>39</v>
      </c>
      <c r="B43" s="1637"/>
      <c r="C43" s="1123" t="s">
        <v>804</v>
      </c>
      <c r="D43" s="1442">
        <f t="shared" si="0"/>
        <v>-5.73</v>
      </c>
      <c r="E43" s="1192" t="s">
        <v>1053</v>
      </c>
      <c r="F43" s="1443">
        <f>-F42</f>
        <v>-5.73</v>
      </c>
      <c r="G43" s="1193"/>
      <c r="H43" s="1194"/>
      <c r="I43" s="1195"/>
      <c r="J43" s="1443"/>
      <c r="K43" s="1204" t="s">
        <v>805</v>
      </c>
      <c r="L43" s="1444" t="str">
        <f t="shared" si="6"/>
        <v>E03LIM.sNegMaxTqSet</v>
      </c>
      <c r="M43" s="1"/>
    </row>
    <row r="44" spans="1:13" s="4" customFormat="1" ht="19.3" customHeight="1" x14ac:dyDescent="0.55000000000000004">
      <c r="A44" s="1409">
        <v>40</v>
      </c>
      <c r="B44" s="1637"/>
      <c r="C44" s="1196" t="s">
        <v>1323</v>
      </c>
      <c r="D44" s="1451">
        <f t="shared" si="0"/>
        <v>2000</v>
      </c>
      <c r="E44" s="1197" t="s">
        <v>1053</v>
      </c>
      <c r="F44" s="1447">
        <v>2000</v>
      </c>
      <c r="G44" s="1198"/>
      <c r="H44" s="1199"/>
      <c r="I44" s="1200"/>
      <c r="J44" s="1447"/>
      <c r="K44" s="1208" t="s">
        <v>1325</v>
      </c>
      <c r="L44" s="1448" t="str">
        <f t="shared" ref="L44:L45" si="7">$B$38&amp;"."&amp;C44&amp;""</f>
        <v>E03LIM.sMaxSpdSet</v>
      </c>
      <c r="M44" s="1"/>
    </row>
    <row r="45" spans="1:13" s="4" customFormat="1" ht="19.3" customHeight="1" thickBot="1" x14ac:dyDescent="0.6">
      <c r="A45" s="1223">
        <v>41</v>
      </c>
      <c r="B45" s="1638"/>
      <c r="C45" s="1452" t="s">
        <v>1324</v>
      </c>
      <c r="D45" s="1453">
        <f t="shared" si="0"/>
        <v>-2000</v>
      </c>
      <c r="E45" s="1454" t="s">
        <v>1053</v>
      </c>
      <c r="F45" s="1455">
        <v>-2000</v>
      </c>
      <c r="G45" s="1456"/>
      <c r="H45" s="1457"/>
      <c r="I45" s="1458"/>
      <c r="J45" s="1455"/>
      <c r="K45" s="1459" t="s">
        <v>1326</v>
      </c>
      <c r="L45" s="1460" t="str">
        <f t="shared" si="7"/>
        <v>E03LIM.sNegMaxSpdSet</v>
      </c>
      <c r="M45" s="1"/>
    </row>
    <row r="46" spans="1:13" s="4" customFormat="1" ht="19.3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</row>
    <row r="47" spans="1:13" s="4" customFormat="1" ht="19.3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1:13" s="4" customFormat="1" ht="19.3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9.3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9.3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9.3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9.3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9.3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9.3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9.3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9.3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9.3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9.3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9.3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9.3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9.3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9.3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9.3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9.3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9.3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9.3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9.3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9.3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9.3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9.3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9.3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9.3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9.3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9.3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9.3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9.3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9.3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9.3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9.3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9.3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9.3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9.3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9.3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9.3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9.3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9.3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9.3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9.3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  <row r="272" spans="2:13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</row>
    <row r="273" spans="2:13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</row>
    <row r="274" spans="2:13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</row>
    <row r="275" spans="2:13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</row>
    <row r="276" spans="2:13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</row>
    <row r="277" spans="2:13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</row>
    <row r="278" spans="2:13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</row>
    <row r="279" spans="2:13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</row>
    <row r="280" spans="2:13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</row>
    <row r="281" spans="2:13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</row>
    <row r="282" spans="2:13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</row>
    <row r="283" spans="2:13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</row>
    <row r="284" spans="2:13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</row>
    <row r="285" spans="2:13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</row>
    <row r="286" spans="2:13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</row>
    <row r="287" spans="2:13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</row>
    <row r="288" spans="2:13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</row>
    <row r="289" spans="2:13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</row>
    <row r="290" spans="2:13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</row>
    <row r="291" spans="2:13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</row>
    <row r="292" spans="2:13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</row>
    <row r="293" spans="2:13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</row>
    <row r="294" spans="2:13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</row>
    <row r="295" spans="2:13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</row>
    <row r="296" spans="2:13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</row>
    <row r="297" spans="2:13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</row>
    <row r="298" spans="2:13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</row>
    <row r="299" spans="2:13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</row>
    <row r="300" spans="2:13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</row>
    <row r="301" spans="2:13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</row>
    <row r="302" spans="2:13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</row>
    <row r="303" spans="2:13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</row>
    <row r="304" spans="2:13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</row>
    <row r="305" spans="2:13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</row>
    <row r="306" spans="2:13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</row>
    <row r="307" spans="2:13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</row>
    <row r="308" spans="2:13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</row>
    <row r="309" spans="2:13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</row>
    <row r="310" spans="2:13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</row>
    <row r="311" spans="2:13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</row>
    <row r="312" spans="2:13" s="4" customFormat="1" ht="17.899999999999999" customHeight="1" x14ac:dyDescent="0.55000000000000004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</row>
    <row r="313" spans="2:13" s="4" customFormat="1" ht="17.899999999999999" customHeight="1" x14ac:dyDescent="0.55000000000000004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</row>
    <row r="314" spans="2:13" s="4" customFormat="1" ht="17.899999999999999" customHeight="1" x14ac:dyDescent="0.55000000000000004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</row>
    <row r="315" spans="2:13" s="4" customFormat="1" ht="17.899999999999999" customHeight="1" x14ac:dyDescent="0.55000000000000004">
      <c r="B315" s="1"/>
      <c r="C315" s="1"/>
      <c r="D315" s="3"/>
      <c r="F315" s="3"/>
      <c r="G315" s="3"/>
      <c r="H315" s="3"/>
      <c r="I315" s="3"/>
      <c r="J315" s="3"/>
      <c r="K315" s="1"/>
      <c r="L315" s="1"/>
      <c r="M315" s="1"/>
    </row>
    <row r="316" spans="2:13" s="4" customFormat="1" ht="17.899999999999999" customHeight="1" x14ac:dyDescent="0.55000000000000004">
      <c r="B316" s="1"/>
      <c r="C316" s="1"/>
      <c r="D316" s="3"/>
      <c r="F316" s="3"/>
      <c r="G316" s="3"/>
      <c r="H316" s="3"/>
      <c r="I316" s="3"/>
      <c r="J316" s="3"/>
      <c r="K316" s="1"/>
      <c r="L316" s="1"/>
      <c r="M316" s="1"/>
    </row>
    <row r="317" spans="2:13" s="4" customFormat="1" ht="17.899999999999999" customHeight="1" x14ac:dyDescent="0.55000000000000004">
      <c r="B317" s="1"/>
      <c r="C317" s="1"/>
      <c r="D317" s="3"/>
      <c r="F317" s="3"/>
      <c r="G317" s="3"/>
      <c r="H317" s="3"/>
      <c r="I317" s="3"/>
      <c r="J317" s="3"/>
      <c r="K317" s="1"/>
      <c r="L317" s="1"/>
      <c r="M317" s="1"/>
    </row>
    <row r="318" spans="2:13" s="4" customFormat="1" ht="17.899999999999999" customHeight="1" x14ac:dyDescent="0.55000000000000004">
      <c r="B318" s="1"/>
      <c r="C318" s="1"/>
      <c r="D318" s="3"/>
      <c r="F318" s="3"/>
      <c r="G318" s="3"/>
      <c r="H318" s="3"/>
      <c r="I318" s="3"/>
      <c r="J318" s="3"/>
      <c r="K318" s="1"/>
      <c r="L318" s="1"/>
      <c r="M318" s="1"/>
    </row>
  </sheetData>
  <sheetProtection formatCells="0" formatColumns="0" formatRows="0" insertColumns="0" insertRows="0" insertHyperlinks="0" deleteColumns="0" deleteRows="0" sort="0" autoFilter="0" pivotTables="0"/>
  <mergeCells count="9">
    <mergeCell ref="B38:B45"/>
    <mergeCell ref="B35:B37"/>
    <mergeCell ref="A1:L1"/>
    <mergeCell ref="A3:A4"/>
    <mergeCell ref="B3:B4"/>
    <mergeCell ref="D3:E3"/>
    <mergeCell ref="B5:B20"/>
    <mergeCell ref="B21:B28"/>
    <mergeCell ref="B29:B34"/>
  </mergeCells>
  <phoneticPr fontId="1" type="noConversion"/>
  <conditionalFormatting sqref="F5:F20 F35:F43">
    <cfRule type="expression" dxfId="39" priority="22">
      <formula>$D$3=$F$3</formula>
    </cfRule>
  </conditionalFormatting>
  <conditionalFormatting sqref="F21:J34">
    <cfRule type="expression" dxfId="38" priority="17">
      <formula>$D$3=$F$3</formula>
    </cfRule>
  </conditionalFormatting>
  <conditionalFormatting sqref="G5:G43">
    <cfRule type="expression" dxfId="37" priority="16">
      <formula>$D$3=$G$3</formula>
    </cfRule>
  </conditionalFormatting>
  <conditionalFormatting sqref="H5:H43">
    <cfRule type="expression" dxfId="36" priority="15">
      <formula>$D$3=$H$3</formula>
    </cfRule>
  </conditionalFormatting>
  <conditionalFormatting sqref="I5:I20">
    <cfRule type="expression" dxfId="35" priority="21">
      <formula>$D$3=$I$3</formula>
    </cfRule>
    <cfRule type="expression" dxfId="34" priority="23">
      <formula>$D$3=$I$3</formula>
    </cfRule>
  </conditionalFormatting>
  <conditionalFormatting sqref="I21:I34 I38:I43">
    <cfRule type="expression" dxfId="33" priority="14">
      <formula>$D$3=$I$3</formula>
    </cfRule>
  </conditionalFormatting>
  <conditionalFormatting sqref="I35:I37">
    <cfRule type="expression" dxfId="32" priority="19">
      <formula>$D$3=$I$3</formula>
    </cfRule>
    <cfRule type="expression" dxfId="31" priority="20">
      <formula>$D$3=$I$3</formula>
    </cfRule>
  </conditionalFormatting>
  <conditionalFormatting sqref="J5:J43">
    <cfRule type="expression" dxfId="30" priority="13">
      <formula>$D$3=$J$3</formula>
    </cfRule>
  </conditionalFormatting>
  <conditionalFormatting sqref="F44:F45">
    <cfRule type="expression" dxfId="29" priority="5">
      <formula>$D$3=$F$3</formula>
    </cfRule>
  </conditionalFormatting>
  <conditionalFormatting sqref="G44:G45">
    <cfRule type="expression" dxfId="28" priority="4">
      <formula>$D$3=$G$3</formula>
    </cfRule>
  </conditionalFormatting>
  <conditionalFormatting sqref="H44:H45">
    <cfRule type="expression" dxfId="27" priority="3">
      <formula>$D$3=$H$3</formula>
    </cfRule>
  </conditionalFormatting>
  <conditionalFormatting sqref="I44:I45">
    <cfRule type="expression" dxfId="26" priority="2">
      <formula>$D$3=$I$3</formula>
    </cfRule>
  </conditionalFormatting>
  <conditionalFormatting sqref="J44:J45">
    <cfRule type="expression" dxfId="25" priority="1">
      <formula>$D$3=$J$3</formula>
    </cfRule>
  </conditionalFormatting>
  <dataValidations disablePrompts="1" count="1">
    <dataValidation type="list" allowBlank="1" showInputMessage="1" showErrorMessage="1" sqref="E5:E45" xr:uid="{7BF68DCA-C2D3-47A7-A7DD-DAE22F522959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  <pageSetUpPr fitToPage="1"/>
  </sheetPr>
  <dimension ref="A1:L311"/>
  <sheetViews>
    <sheetView workbookViewId="0">
      <selection sqref="A1:L1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18.0703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41.92578125" style="1" customWidth="1"/>
    <col min="12" max="12" width="24.92578125" style="1" customWidth="1"/>
    <col min="13" max="16384" width="9" style="1"/>
  </cols>
  <sheetData>
    <row r="1" spans="1:12" ht="25.5" customHeight="1" x14ac:dyDescent="0.55000000000000004">
      <c r="A1" s="1500" t="s">
        <v>664</v>
      </c>
      <c r="B1" s="1500"/>
      <c r="C1" s="1500"/>
      <c r="D1" s="1500"/>
      <c r="E1" s="1500"/>
      <c r="F1" s="1500"/>
      <c r="G1" s="1500"/>
      <c r="H1" s="1500"/>
      <c r="I1" s="1500"/>
      <c r="J1" s="1500"/>
      <c r="K1" s="1500"/>
      <c r="L1" s="1500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504" t="s">
        <v>30</v>
      </c>
      <c r="B3" s="1506" t="s">
        <v>10</v>
      </c>
      <c r="C3" s="87" t="str">
        <f>HLOOKUP($D$3,$F$3:$J$4,2,FALSE)</f>
        <v>T220_0P6 / 0.6 kW</v>
      </c>
      <c r="D3" s="1520">
        <f>a01_Main!D4</f>
        <v>1</v>
      </c>
      <c r="E3" s="1521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518"/>
      <c r="B4" s="1519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 x14ac:dyDescent="0.55000000000000004">
      <c r="A5" s="65">
        <v>1</v>
      </c>
      <c r="B5" s="1497" t="s">
        <v>180</v>
      </c>
      <c r="C5" s="314" t="s">
        <v>188</v>
      </c>
      <c r="D5" s="317">
        <f>HLOOKUP($D$3,$F$3:$F$979,(A5+2),FALSE)</f>
        <v>0.10471975511965977</v>
      </c>
      <c r="E5" s="318"/>
      <c r="F5" s="319">
        <f xml:space="preserve"> 6 * 2*PI()/360</f>
        <v>0.10471975511965977</v>
      </c>
      <c r="G5" s="323"/>
      <c r="H5" s="319"/>
      <c r="I5" s="323"/>
      <c r="J5" s="319"/>
      <c r="K5" s="1261" t="s">
        <v>192</v>
      </c>
      <c r="L5" s="95" t="str">
        <f t="shared" ref="L5:L10" si="0">$B$5&amp;"."&amp;C5</f>
        <v>E04VTDC.sVltTdcRadMax</v>
      </c>
    </row>
    <row r="6" spans="1:12" s="5" customFormat="1" ht="20.25" customHeight="1" x14ac:dyDescent="0.55000000000000004">
      <c r="A6" s="66">
        <v>2</v>
      </c>
      <c r="B6" s="1498"/>
      <c r="C6" s="315" t="s">
        <v>189</v>
      </c>
      <c r="D6" s="160">
        <f t="shared" ref="D6:D15" si="1">HLOOKUP($D$3,$F$3:$F$979,(A6+2),FALSE)</f>
        <v>0</v>
      </c>
      <c r="E6" s="13"/>
      <c r="F6" s="312">
        <v>0</v>
      </c>
      <c r="G6" s="313"/>
      <c r="H6" s="106"/>
      <c r="I6" s="313"/>
      <c r="J6" s="106"/>
      <c r="K6" s="430" t="s">
        <v>193</v>
      </c>
      <c r="L6" s="96" t="str">
        <f t="shared" si="0"/>
        <v>E04VTDC.sVltTdcRadMin</v>
      </c>
    </row>
    <row r="7" spans="1:12" s="5" customFormat="1" ht="20.25" customHeight="1" x14ac:dyDescent="0.55000000000000004">
      <c r="A7" s="66">
        <v>3</v>
      </c>
      <c r="B7" s="1498"/>
      <c r="C7" s="316" t="s">
        <v>186</v>
      </c>
      <c r="D7" s="41">
        <f t="shared" si="1"/>
        <v>314.15926535897933</v>
      </c>
      <c r="E7" s="322"/>
      <c r="F7" s="22">
        <f>3000*2*PI()/60</f>
        <v>314.15926535897933</v>
      </c>
      <c r="G7" s="23"/>
      <c r="H7" s="22"/>
      <c r="I7" s="23"/>
      <c r="J7" s="22"/>
      <c r="K7" s="1262" t="s">
        <v>190</v>
      </c>
      <c r="L7" s="99" t="str">
        <f t="shared" si="0"/>
        <v>E04VTDC.sVltTdcWmMax</v>
      </c>
    </row>
    <row r="8" spans="1:12" s="5" customFormat="1" ht="20.25" customHeight="1" thickBot="1" x14ac:dyDescent="0.6">
      <c r="A8" s="310">
        <v>4</v>
      </c>
      <c r="B8" s="1498"/>
      <c r="C8" s="203" t="s">
        <v>187</v>
      </c>
      <c r="D8" s="320">
        <f t="shared" si="1"/>
        <v>0</v>
      </c>
      <c r="E8" s="321"/>
      <c r="F8" s="80">
        <v>0</v>
      </c>
      <c r="G8" s="81"/>
      <c r="H8" s="80"/>
      <c r="I8" s="81"/>
      <c r="J8" s="80"/>
      <c r="K8" s="1263" t="s">
        <v>191</v>
      </c>
      <c r="L8" s="202" t="str">
        <f t="shared" si="0"/>
        <v>E04VTDC.sVltTdcWmMin</v>
      </c>
    </row>
    <row r="9" spans="1:12" s="9" customFormat="1" ht="23.25" customHeight="1" x14ac:dyDescent="0.55000000000000004">
      <c r="A9" s="309">
        <v>5</v>
      </c>
      <c r="B9" s="1498"/>
      <c r="C9" s="8" t="s">
        <v>188</v>
      </c>
      <c r="D9" s="304">
        <f t="shared" si="1"/>
        <v>0.10471975511965977</v>
      </c>
      <c r="E9" s="14" t="s">
        <v>1053</v>
      </c>
      <c r="F9" s="303">
        <f>F5</f>
        <v>0.10471975511965977</v>
      </c>
      <c r="G9" s="324"/>
      <c r="H9" s="303"/>
      <c r="I9" s="324"/>
      <c r="J9" s="303"/>
      <c r="K9" s="431" t="s">
        <v>194</v>
      </c>
      <c r="L9" s="99" t="str">
        <f t="shared" si="0"/>
        <v>E04VTDC.sVltTdcRadMax</v>
      </c>
    </row>
    <row r="10" spans="1:12" s="9" customFormat="1" ht="23.25" customHeight="1" x14ac:dyDescent="0.55000000000000004">
      <c r="A10" s="66">
        <v>6</v>
      </c>
      <c r="B10" s="1498"/>
      <c r="C10" s="311" t="s">
        <v>189</v>
      </c>
      <c r="D10" s="160">
        <f t="shared" si="1"/>
        <v>0</v>
      </c>
      <c r="E10" s="13" t="s">
        <v>1053</v>
      </c>
      <c r="F10" s="313">
        <f>F6</f>
        <v>0</v>
      </c>
      <c r="G10" s="313"/>
      <c r="H10" s="106"/>
      <c r="I10" s="313"/>
      <c r="J10" s="106"/>
      <c r="K10" s="430" t="s">
        <v>195</v>
      </c>
      <c r="L10" s="96" t="str">
        <f t="shared" si="0"/>
        <v>E04VTDC.sVltTdcRadMin</v>
      </c>
    </row>
    <row r="11" spans="1:12" s="9" customFormat="1" ht="23.25" customHeight="1" x14ac:dyDescent="0.55000000000000004">
      <c r="A11" s="66">
        <v>7</v>
      </c>
      <c r="B11" s="1498"/>
      <c r="C11" s="8" t="s">
        <v>181</v>
      </c>
      <c r="D11" s="55">
        <f t="shared" si="1"/>
        <v>3.3333333333333332E-4</v>
      </c>
      <c r="E11" s="331" t="s">
        <v>1053</v>
      </c>
      <c r="F11" s="89">
        <f>(F5-F6)/(F7-F8)</f>
        <v>3.3333333333333332E-4</v>
      </c>
      <c r="G11" s="325"/>
      <c r="H11" s="89"/>
      <c r="I11" s="325"/>
      <c r="J11" s="89"/>
      <c r="K11" s="431" t="s">
        <v>197</v>
      </c>
      <c r="L11" s="99" t="str">
        <f t="shared" ref="L11:L12" si="2">$B$5&amp;"."&amp;C11</f>
        <v>E04VTDC.sVltTdcGa</v>
      </c>
    </row>
    <row r="12" spans="1:12" s="9" customFormat="1" ht="23.25" customHeight="1" thickBot="1" x14ac:dyDescent="0.6">
      <c r="A12" s="66">
        <v>8</v>
      </c>
      <c r="B12" s="1499"/>
      <c r="C12" s="7" t="s">
        <v>182</v>
      </c>
      <c r="D12" s="86">
        <f t="shared" si="1"/>
        <v>0</v>
      </c>
      <c r="E12" s="88" t="s">
        <v>1053</v>
      </c>
      <c r="F12" s="85">
        <f>F5-F11*F7</f>
        <v>0</v>
      </c>
      <c r="G12" s="326"/>
      <c r="H12" s="85"/>
      <c r="I12" s="326"/>
      <c r="J12" s="85"/>
      <c r="K12" s="1264" t="s">
        <v>198</v>
      </c>
      <c r="L12" s="96" t="str">
        <f t="shared" si="2"/>
        <v>E04VTDC.sVltTdcGb</v>
      </c>
    </row>
    <row r="13" spans="1:12" s="9" customFormat="1" ht="23.25" customHeight="1" x14ac:dyDescent="0.55000000000000004">
      <c r="A13" s="91">
        <v>9</v>
      </c>
      <c r="B13" s="1494" t="s">
        <v>201</v>
      </c>
      <c r="C13" s="216" t="s">
        <v>183</v>
      </c>
      <c r="D13" s="305">
        <f t="shared" si="1"/>
        <v>20</v>
      </c>
      <c r="E13" s="218"/>
      <c r="F13" s="306">
        <v>20</v>
      </c>
      <c r="G13" s="327"/>
      <c r="H13" s="327"/>
      <c r="I13" s="327"/>
      <c r="J13" s="327"/>
      <c r="K13" s="443" t="s">
        <v>196</v>
      </c>
      <c r="L13" s="223" t="str">
        <f>$B$13&amp;"."&amp;C13</f>
        <v>E04SWF.sCofVltRatio</v>
      </c>
    </row>
    <row r="14" spans="1:12" s="3" customFormat="1" ht="23.25" customHeight="1" x14ac:dyDescent="0.55000000000000004">
      <c r="A14" s="73">
        <v>10</v>
      </c>
      <c r="B14" s="1495"/>
      <c r="C14" s="7" t="s">
        <v>184</v>
      </c>
      <c r="D14" s="86">
        <f t="shared" si="1"/>
        <v>0.98751209321805045</v>
      </c>
      <c r="E14" s="13" t="s">
        <v>1053</v>
      </c>
      <c r="F14" s="85">
        <f>(2-(2*PI()*F13*a01_Main!$D$8))/(2 + (2*PI() * F13 *a01_Main!$D$8))</f>
        <v>0.98751209321805045</v>
      </c>
      <c r="G14" s="326"/>
      <c r="H14" s="85"/>
      <c r="I14" s="326"/>
      <c r="J14" s="85"/>
      <c r="K14" s="1264" t="s">
        <v>199</v>
      </c>
      <c r="L14" s="96" t="str">
        <f t="shared" ref="L14:L15" si="3">$B$13&amp;"."&amp;C14</f>
        <v>E04SWF.sVltRatioLa</v>
      </c>
    </row>
    <row r="15" spans="1:12" s="3" customFormat="1" ht="23.25" customHeight="1" thickBot="1" x14ac:dyDescent="0.6">
      <c r="A15" s="70">
        <v>11</v>
      </c>
      <c r="B15" s="1496"/>
      <c r="C15" s="234" t="s">
        <v>185</v>
      </c>
      <c r="D15" s="307">
        <f t="shared" si="1"/>
        <v>6.2439533909746997E-3</v>
      </c>
      <c r="E15" s="236" t="s">
        <v>1053</v>
      </c>
      <c r="F15" s="274">
        <f>(2*PI()*F13*a01_Main!$D$8)/(2+(2*PI()*F13*a01_Main!$D$8))</f>
        <v>6.2439533909746997E-3</v>
      </c>
      <c r="G15" s="328"/>
      <c r="H15" s="274"/>
      <c r="I15" s="328"/>
      <c r="J15" s="274"/>
      <c r="K15" s="1265" t="s">
        <v>200</v>
      </c>
      <c r="L15" s="308" t="str">
        <f t="shared" si="3"/>
        <v>E04SWF.sVltRatioLb</v>
      </c>
    </row>
    <row r="16" spans="1:12" ht="24" customHeight="1" x14ac:dyDescent="0.55000000000000004">
      <c r="C16" s="158"/>
    </row>
    <row r="17" spans="1:12" ht="17.899999999999999" customHeight="1" x14ac:dyDescent="0.55000000000000004">
      <c r="C17" s="158"/>
    </row>
    <row r="18" spans="1:12" ht="17.899999999999999" customHeight="1" x14ac:dyDescent="0.55000000000000004">
      <c r="C18" s="158"/>
      <c r="F18" s="329"/>
      <c r="K18" s="330"/>
      <c r="L18" s="330"/>
    </row>
    <row r="19" spans="1:12" ht="17.899999999999999" customHeight="1" x14ac:dyDescent="0.55000000000000004">
      <c r="C19" s="158"/>
      <c r="F19" s="329"/>
      <c r="K19" s="330"/>
      <c r="L19" s="330"/>
    </row>
    <row r="20" spans="1:12" s="3" customFormat="1" ht="17.899999999999999" customHeight="1" x14ac:dyDescent="0.55000000000000004">
      <c r="A20" s="4"/>
      <c r="B20" s="1"/>
      <c r="C20" s="1371"/>
      <c r="E20" s="4"/>
      <c r="F20" s="329"/>
      <c r="K20" s="330"/>
      <c r="L20" s="330"/>
    </row>
    <row r="21" spans="1:12" s="3" customFormat="1" ht="17.899999999999999" customHeight="1" x14ac:dyDescent="0.55000000000000004">
      <c r="A21" s="4"/>
      <c r="B21" s="1"/>
      <c r="C21" s="1371"/>
      <c r="E21" s="4"/>
      <c r="F21" s="329"/>
      <c r="K21" s="330"/>
      <c r="L21" s="330"/>
    </row>
    <row r="22" spans="1:12" s="3" customFormat="1" ht="17.899999999999999" customHeight="1" x14ac:dyDescent="0.55000000000000004">
      <c r="A22" s="4"/>
      <c r="B22" s="1"/>
      <c r="C22" s="1371"/>
      <c r="E22" s="4"/>
      <c r="F22" s="329"/>
      <c r="K22" s="330"/>
      <c r="L22" s="330"/>
    </row>
    <row r="23" spans="1:12" s="3" customFormat="1" ht="17.899999999999999" customHeight="1" x14ac:dyDescent="0.55000000000000004">
      <c r="A23" s="4"/>
      <c r="B23" s="1"/>
      <c r="C23" s="1371"/>
      <c r="E23" s="4"/>
      <c r="F23" s="329"/>
      <c r="K23" s="330"/>
      <c r="L23" s="330"/>
    </row>
    <row r="24" spans="1:12" s="3" customFormat="1" ht="17.899999999999999" customHeight="1" x14ac:dyDescent="0.55000000000000004">
      <c r="A24" s="4"/>
      <c r="B24" s="1"/>
      <c r="C24" s="1371"/>
      <c r="E24" s="4"/>
      <c r="F24" s="329"/>
      <c r="K24" s="330"/>
      <c r="L24" s="330"/>
    </row>
    <row r="25" spans="1:12" s="3" customFormat="1" ht="17.899999999999999" customHeight="1" x14ac:dyDescent="0.55000000000000004">
      <c r="A25" s="4"/>
      <c r="B25" s="1"/>
      <c r="C25" s="1371"/>
      <c r="E25" s="4"/>
      <c r="F25" s="329"/>
      <c r="K25" s="330"/>
      <c r="L25" s="330"/>
    </row>
    <row r="26" spans="1:12" s="3" customFormat="1" ht="17.899999999999999" customHeight="1" x14ac:dyDescent="0.55000000000000004">
      <c r="A26" s="4"/>
      <c r="B26" s="1"/>
      <c r="C26" s="1371"/>
      <c r="E26" s="4"/>
      <c r="F26" s="329"/>
      <c r="K26" s="330"/>
      <c r="L26" s="330"/>
    </row>
    <row r="27" spans="1:12" s="3" customFormat="1" ht="17.899999999999999" customHeight="1" x14ac:dyDescent="0.55000000000000004">
      <c r="A27" s="4"/>
      <c r="B27" s="1"/>
      <c r="C27" s="1371"/>
      <c r="E27" s="4"/>
      <c r="F27" s="329"/>
      <c r="K27" s="330"/>
      <c r="L27" s="330"/>
    </row>
    <row r="28" spans="1:12" s="3" customFormat="1" ht="17.899999999999999" customHeight="1" x14ac:dyDescent="0.55000000000000004">
      <c r="A28" s="4"/>
      <c r="B28" s="1"/>
      <c r="C28" s="1"/>
      <c r="E28" s="4"/>
      <c r="K28" s="1"/>
      <c r="L28" s="1"/>
    </row>
    <row r="29" spans="1:12" s="3" customFormat="1" ht="17.899999999999999" customHeight="1" x14ac:dyDescent="0.55000000000000004">
      <c r="A29" s="4"/>
      <c r="B29" s="1"/>
      <c r="C29" s="1"/>
      <c r="E29" s="4"/>
      <c r="K29" s="1"/>
      <c r="L29" s="1"/>
    </row>
    <row r="30" spans="1:12" s="3" customFormat="1" ht="17.899999999999999" customHeight="1" x14ac:dyDescent="0.55000000000000004">
      <c r="A30" s="4"/>
      <c r="B30" s="1"/>
      <c r="C30" s="1"/>
      <c r="E30" s="4"/>
      <c r="K30" s="1"/>
      <c r="L30" s="1"/>
    </row>
    <row r="31" spans="1:12" s="3" customFormat="1" ht="17.899999999999999" customHeight="1" x14ac:dyDescent="0.55000000000000004">
      <c r="A31" s="4"/>
      <c r="B31" s="1"/>
      <c r="C31" s="1"/>
      <c r="E31" s="4"/>
      <c r="K31" s="1"/>
      <c r="L31" s="1"/>
    </row>
    <row r="32" spans="1:12" s="3" customFormat="1" ht="17.899999999999999" customHeight="1" x14ac:dyDescent="0.55000000000000004">
      <c r="A32" s="4"/>
      <c r="B32" s="1"/>
      <c r="C32" s="1"/>
      <c r="E32" s="4"/>
      <c r="K32" s="1"/>
      <c r="L32" s="1"/>
    </row>
    <row r="33" spans="1:12" s="3" customFormat="1" ht="17.899999999999999" customHeight="1" x14ac:dyDescent="0.55000000000000004">
      <c r="A33" s="4"/>
      <c r="B33" s="1"/>
      <c r="C33" s="1"/>
      <c r="E33" s="4"/>
      <c r="K33" s="1"/>
      <c r="L33" s="1"/>
    </row>
    <row r="34" spans="1:12" s="3" customFormat="1" ht="17.899999999999999" customHeight="1" x14ac:dyDescent="0.55000000000000004">
      <c r="A34" s="4"/>
      <c r="B34" s="1"/>
      <c r="C34" s="1"/>
      <c r="E34" s="4"/>
      <c r="K34" s="1"/>
      <c r="L34" s="1"/>
    </row>
    <row r="35" spans="1:12" s="3" customFormat="1" ht="17.899999999999999" customHeight="1" x14ac:dyDescent="0.55000000000000004">
      <c r="A35" s="4"/>
      <c r="B35" s="1"/>
      <c r="C35" s="1"/>
      <c r="E35" s="4"/>
      <c r="K35" s="1"/>
      <c r="L35" s="1"/>
    </row>
    <row r="36" spans="1:12" s="4" customFormat="1" ht="17.899999999999999" customHeight="1" x14ac:dyDescent="0.55000000000000004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1:12" s="4" customFormat="1" ht="17.899999999999999" customHeight="1" x14ac:dyDescent="0.55000000000000004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1:12" s="4" customFormat="1" ht="17.899999999999999" customHeight="1" x14ac:dyDescent="0.55000000000000004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1:12" s="4" customFormat="1" ht="17.899999999999999" customHeight="1" x14ac:dyDescent="0.55000000000000004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1:12" s="4" customFormat="1" ht="17.899999999999999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1:12" s="4" customFormat="1" ht="17.899999999999999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1:12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1:12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1:12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1:12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1:12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1:12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1:12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</row>
    <row r="304" spans="2:12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</row>
    <row r="305" spans="2:12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</row>
    <row r="306" spans="2:12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</row>
    <row r="307" spans="2:12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</row>
    <row r="308" spans="2:12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</row>
    <row r="309" spans="2:12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</row>
    <row r="310" spans="2:12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</row>
    <row r="311" spans="2:12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</row>
  </sheetData>
  <sheetProtection formatCells="0" formatColumns="0" formatRows="0" insertColumns="0" insertRows="0" insertHyperlinks="0" deleteColumns="0" deleteRows="0" sort="0" autoFilter="0" pivotTables="0"/>
  <mergeCells count="6">
    <mergeCell ref="A1:L1"/>
    <mergeCell ref="A3:A4"/>
    <mergeCell ref="B3:B4"/>
    <mergeCell ref="D3:E3"/>
    <mergeCell ref="B13:B15"/>
    <mergeCell ref="B5:B12"/>
  </mergeCells>
  <phoneticPr fontId="1" type="noConversion"/>
  <conditionalFormatting sqref="F5:J15">
    <cfRule type="expression" dxfId="24" priority="10">
      <formula>$D$3=$F$3</formula>
    </cfRule>
  </conditionalFormatting>
  <conditionalFormatting sqref="G5:G15 H13:J13">
    <cfRule type="expression" dxfId="23" priority="9">
      <formula>$D$3=$G$3</formula>
    </cfRule>
  </conditionalFormatting>
  <conditionalFormatting sqref="H5:H15">
    <cfRule type="expression" dxfId="22" priority="8">
      <formula>$D$3=$H$3</formula>
    </cfRule>
  </conditionalFormatting>
  <conditionalFormatting sqref="I5:I15">
    <cfRule type="expression" dxfId="21" priority="7">
      <formula>$D$3=$I$3</formula>
    </cfRule>
  </conditionalFormatting>
  <conditionalFormatting sqref="J5:J15">
    <cfRule type="expression" dxfId="20" priority="6">
      <formula>$D$3=$J$3</formula>
    </cfRule>
  </conditionalFormatting>
  <dataValidations count="1">
    <dataValidation type="list" allowBlank="1" showInputMessage="1" showErrorMessage="1" sqref="E5:E15" xr:uid="{00000000-0002-0000-09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8" tint="0.59999389629810485"/>
    <pageSetUpPr fitToPage="1"/>
  </sheetPr>
  <dimension ref="A1:L13"/>
  <sheetViews>
    <sheetView workbookViewId="0">
      <selection activeCell="D9" sqref="D9"/>
    </sheetView>
  </sheetViews>
  <sheetFormatPr defaultColWidth="9" defaultRowHeight="13.3" x14ac:dyDescent="0.55000000000000004"/>
  <cols>
    <col min="1" max="1" width="5.5703125" style="1" customWidth="1"/>
    <col min="2" max="2" width="11.92578125" style="1" customWidth="1"/>
    <col min="3" max="3" width="21.92578125" style="2" customWidth="1"/>
    <col min="4" max="4" width="15.2109375" style="3" customWidth="1"/>
    <col min="5" max="5" width="38.92578125" style="1" customWidth="1"/>
    <col min="6" max="6" width="27" style="1" customWidth="1"/>
    <col min="7" max="7" width="6.5703125" style="1" customWidth="1"/>
    <col min="8" max="8" width="9.92578125" style="1" customWidth="1"/>
    <col min="9" max="9" width="10.42578125" style="1" customWidth="1"/>
    <col min="10" max="10" width="13.5703125" style="1" customWidth="1"/>
    <col min="11" max="11" width="17.5703125" style="1" customWidth="1"/>
    <col min="12" max="12" width="26.42578125" style="1" customWidth="1"/>
    <col min="13" max="16384" width="9" style="1"/>
  </cols>
  <sheetData>
    <row r="1" spans="1:12" ht="27" customHeight="1" x14ac:dyDescent="0.55000000000000004">
      <c r="A1" s="1500" t="s">
        <v>0</v>
      </c>
      <c r="B1" s="1500"/>
      <c r="C1" s="1500"/>
      <c r="D1" s="1500"/>
      <c r="E1" s="1500"/>
      <c r="F1" s="1500"/>
    </row>
    <row r="2" spans="1:12" ht="7.5" customHeight="1" thickBot="1" x14ac:dyDescent="0.6"/>
    <row r="3" spans="1:12" s="5" customFormat="1" ht="22.5" customHeight="1" thickBot="1" x14ac:dyDescent="0.6">
      <c r="A3" s="137" t="s">
        <v>30</v>
      </c>
      <c r="B3" s="132" t="s">
        <v>9</v>
      </c>
      <c r="C3" s="132" t="s">
        <v>8</v>
      </c>
      <c r="D3" s="132" t="s">
        <v>1</v>
      </c>
      <c r="E3" s="133" t="s">
        <v>2</v>
      </c>
      <c r="F3" s="133"/>
      <c r="G3" s="1"/>
      <c r="H3" s="124" t="s">
        <v>656</v>
      </c>
      <c r="I3" s="125" t="s">
        <v>6</v>
      </c>
      <c r="J3" s="126" t="s">
        <v>17</v>
      </c>
      <c r="K3" s="126" t="s">
        <v>19</v>
      </c>
      <c r="L3" s="127" t="s">
        <v>2</v>
      </c>
    </row>
    <row r="4" spans="1:12" ht="20.9" customHeight="1" x14ac:dyDescent="0.55000000000000004">
      <c r="A4" s="65">
        <v>1</v>
      </c>
      <c r="B4" s="1497" t="s">
        <v>90</v>
      </c>
      <c r="C4" s="134" t="s">
        <v>655</v>
      </c>
      <c r="D4" s="156">
        <v>1</v>
      </c>
      <c r="E4" s="1292" t="s">
        <v>166</v>
      </c>
      <c r="F4" s="207" t="str">
        <f>$B$4&amp;"."&amp;C4</f>
        <v>mDefine.dDrvNr</v>
      </c>
      <c r="H4" s="10">
        <v>1</v>
      </c>
      <c r="I4" s="11" t="s">
        <v>92</v>
      </c>
      <c r="J4" s="11" t="s">
        <v>18</v>
      </c>
      <c r="K4" s="12" t="s">
        <v>21</v>
      </c>
      <c r="L4" s="128"/>
    </row>
    <row r="5" spans="1:12" ht="20.9" customHeight="1" x14ac:dyDescent="0.55000000000000004">
      <c r="A5" s="66">
        <v>2</v>
      </c>
      <c r="B5" s="1498"/>
      <c r="C5" s="40" t="s">
        <v>114</v>
      </c>
      <c r="D5" s="157">
        <v>1</v>
      </c>
      <c r="E5" s="1293" t="s">
        <v>167</v>
      </c>
      <c r="F5" s="208" t="str">
        <f t="shared" ref="F5:F6" si="0">$B$4&amp;"."&amp;C5</f>
        <v>mDefine.dPositionSensType</v>
      </c>
      <c r="H5" s="10">
        <v>2</v>
      </c>
      <c r="I5" s="11" t="s">
        <v>93</v>
      </c>
      <c r="J5" s="11" t="s">
        <v>91</v>
      </c>
      <c r="K5" s="12" t="s">
        <v>20</v>
      </c>
      <c r="L5" s="128"/>
    </row>
    <row r="6" spans="1:12" ht="20.9" customHeight="1" thickBot="1" x14ac:dyDescent="0.6">
      <c r="A6" s="67">
        <v>3</v>
      </c>
      <c r="B6" s="1499"/>
      <c r="C6" s="129" t="s">
        <v>115</v>
      </c>
      <c r="D6" s="155">
        <f>2^17-1</f>
        <v>131071</v>
      </c>
      <c r="E6" s="1294"/>
      <c r="F6" s="209" t="str">
        <f t="shared" si="0"/>
        <v>mDefine.dEncoderPPR</v>
      </c>
      <c r="H6" s="10">
        <v>3</v>
      </c>
      <c r="I6" s="11" t="s">
        <v>94</v>
      </c>
      <c r="J6" s="11" t="s">
        <v>22</v>
      </c>
      <c r="K6" s="12" t="s">
        <v>20</v>
      </c>
      <c r="L6" s="128"/>
    </row>
    <row r="7" spans="1:12" ht="20.9" customHeight="1" x14ac:dyDescent="0.55000000000000004">
      <c r="A7" s="114">
        <v>4</v>
      </c>
      <c r="B7" s="1494" t="s">
        <v>96</v>
      </c>
      <c r="C7" s="251" t="s">
        <v>270</v>
      </c>
      <c r="D7" s="256">
        <v>10000</v>
      </c>
      <c r="E7" s="1295" t="s">
        <v>168</v>
      </c>
      <c r="F7" s="252" t="str">
        <f>$B$7&amp;"."&amp;C7</f>
        <v>mSim.dFreq</v>
      </c>
      <c r="H7" s="10">
        <v>4</v>
      </c>
      <c r="I7" s="11"/>
      <c r="J7" s="11"/>
      <c r="K7" s="12"/>
      <c r="L7" s="128"/>
    </row>
    <row r="8" spans="1:12" ht="20.9" customHeight="1" x14ac:dyDescent="0.55000000000000004">
      <c r="A8" s="73">
        <v>5</v>
      </c>
      <c r="B8" s="1495"/>
      <c r="C8" s="40" t="s">
        <v>271</v>
      </c>
      <c r="D8" s="255">
        <f>1/D7</f>
        <v>1E-4</v>
      </c>
      <c r="E8" s="1293" t="s">
        <v>169</v>
      </c>
      <c r="F8" s="208" t="str">
        <f t="shared" ref="F8:F13" si="1">$B$7&amp;"."&amp;C8</f>
        <v>mSim.dTime</v>
      </c>
      <c r="H8" s="10">
        <v>5</v>
      </c>
      <c r="I8" s="11"/>
      <c r="J8" s="11"/>
      <c r="K8" s="12"/>
      <c r="L8" s="128"/>
    </row>
    <row r="9" spans="1:12" ht="20.9" customHeight="1" x14ac:dyDescent="0.55000000000000004">
      <c r="A9" s="73">
        <v>6</v>
      </c>
      <c r="B9" s="1495"/>
      <c r="C9" s="251" t="s">
        <v>272</v>
      </c>
      <c r="D9" s="257">
        <v>15000</v>
      </c>
      <c r="E9" s="1296"/>
      <c r="F9" s="258" t="str">
        <f t="shared" si="1"/>
        <v>mSim.dPrd</v>
      </c>
    </row>
    <row r="10" spans="1:12" ht="20.9" customHeight="1" x14ac:dyDescent="0.55000000000000004">
      <c r="A10" s="73">
        <v>7</v>
      </c>
      <c r="B10" s="1495"/>
      <c r="C10" s="40" t="s">
        <v>273</v>
      </c>
      <c r="D10" s="397">
        <f>D9/2</f>
        <v>7500</v>
      </c>
      <c r="E10" s="1297"/>
      <c r="F10" s="398" t="str">
        <f t="shared" si="1"/>
        <v>mSim.dPrdHalf</v>
      </c>
    </row>
    <row r="11" spans="1:12" ht="20.9" customHeight="1" x14ac:dyDescent="0.55000000000000004">
      <c r="A11" s="73">
        <v>8</v>
      </c>
      <c r="B11" s="1495"/>
      <c r="C11" s="251" t="s">
        <v>274</v>
      </c>
      <c r="D11" s="399">
        <f>D10/2</f>
        <v>3750</v>
      </c>
      <c r="E11" s="1295"/>
      <c r="F11" s="252" t="str">
        <f t="shared" si="1"/>
        <v>mSim.dPrdQuter</v>
      </c>
    </row>
    <row r="12" spans="1:12" ht="20.9" customHeight="1" x14ac:dyDescent="0.55000000000000004">
      <c r="A12" s="73">
        <v>9</v>
      </c>
      <c r="B12" s="1495"/>
      <c r="C12" s="40" t="s">
        <v>275</v>
      </c>
      <c r="D12" s="397">
        <v>50</v>
      </c>
      <c r="E12" s="1297"/>
      <c r="F12" s="398" t="str">
        <f t="shared" si="1"/>
        <v>mSim.dPeriodSOC</v>
      </c>
    </row>
    <row r="13" spans="1:12" ht="20.9" customHeight="1" thickBot="1" x14ac:dyDescent="0.6">
      <c r="A13" s="70">
        <v>10</v>
      </c>
      <c r="B13" s="1496"/>
      <c r="C13" s="400" t="s">
        <v>276</v>
      </c>
      <c r="D13" s="401">
        <f>300*10^6*3.4*10^-6</f>
        <v>1020</v>
      </c>
      <c r="E13" s="1298" t="s">
        <v>872</v>
      </c>
      <c r="F13" s="402" t="str">
        <f t="shared" si="1"/>
        <v>mSim.dDeadTime</v>
      </c>
    </row>
  </sheetData>
  <sheetProtection formatCells="0" formatColumns="0" formatRows="0" insertColumns="0" insertRows="0" insertHyperlinks="0" deleteColumns="0" deleteRows="0" sort="0" autoFilter="0" pivotTables="0"/>
  <customSheetViews>
    <customSheetView guid="{5931D70E-B166-42CC-B7C3-5BBA4D10FF56}" scale="130" showPageBreaks="1" showGridLines="0" fitToPage="1" printArea="1" hiddenRows="1" hiddenColumns="1" view="pageBreakPreview" showRuler="0" topLeftCell="A13">
      <selection activeCell="G49" sqref="G49"/>
      <pageMargins left="0.7" right="0.7" top="0.75" bottom="0.75" header="0.3" footer="0.3"/>
      <pageSetup paperSize="9" fitToHeight="0" orientation="portrait" r:id="rId1"/>
      <headerFooter>
        <oddHeader>&amp;L&amp;"Cambria,굵은 기울임꼴"SW
EV&amp;C&amp;"Cambria,굵은 기울임꼴"&amp;14eCOMP Control Parameter&amp;R&amp;"현대하모니 L,보통"두원공조
친환경개발팀</oddHeader>
      </headerFooter>
    </customSheetView>
  </customSheetViews>
  <mergeCells count="3">
    <mergeCell ref="B7:B13"/>
    <mergeCell ref="B4:B6"/>
    <mergeCell ref="A1:F1"/>
  </mergeCells>
  <phoneticPr fontId="4" type="noConversion"/>
  <pageMargins left="0.7" right="0.7" top="0.75" bottom="0.75" header="0.3" footer="0.3"/>
  <pageSetup paperSize="9" scale="68" fitToHeight="0" orientation="portrait" r:id="rId2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8 F4:F9 D10:D11 F10:F13" unlockedFormula="1"/>
  </ignoredErrors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F2C2-1404-4D8B-ABCD-2D35A96989A6}">
  <sheetPr>
    <tabColor theme="8" tint="0.59999389629810485"/>
    <pageSetUpPr fitToPage="1"/>
  </sheetPr>
  <dimension ref="A1:L327"/>
  <sheetViews>
    <sheetView zoomScale="115" zoomScaleNormal="115" workbookViewId="0">
      <selection activeCell="D11" sqref="D11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6.42578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58" style="1" customWidth="1"/>
    <col min="12" max="12" width="24.92578125" style="1" customWidth="1"/>
    <col min="13" max="16384" width="9" style="1"/>
  </cols>
  <sheetData>
    <row r="1" spans="1:12" ht="25.5" customHeight="1" x14ac:dyDescent="0.55000000000000004">
      <c r="A1" s="1500" t="s">
        <v>1235</v>
      </c>
      <c r="B1" s="1500"/>
      <c r="C1" s="1500"/>
      <c r="D1" s="1500"/>
      <c r="E1" s="1500"/>
      <c r="F1" s="1500"/>
      <c r="G1" s="1500"/>
      <c r="H1" s="1500"/>
      <c r="I1" s="1500"/>
      <c r="J1" s="1500"/>
      <c r="K1" s="1500"/>
      <c r="L1" s="1500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504" t="s">
        <v>30</v>
      </c>
      <c r="B3" s="1506" t="s">
        <v>10</v>
      </c>
      <c r="C3" s="87" t="str">
        <f>HLOOKUP($D$3,$F$3:$J$4,2,FALSE)</f>
        <v>T220_0P6 / 0.6 kW</v>
      </c>
      <c r="D3" s="1520">
        <f>a01_Main!D4</f>
        <v>1</v>
      </c>
      <c r="E3" s="1521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518"/>
      <c r="B4" s="1519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 x14ac:dyDescent="0.55000000000000004">
      <c r="A5" s="66">
        <v>1</v>
      </c>
      <c r="B5" s="1497" t="s">
        <v>1236</v>
      </c>
      <c r="C5" s="315" t="s">
        <v>1274</v>
      </c>
      <c r="D5" s="1229">
        <f>HLOOKUP($D$3,$F$3:$F$995,(A5+2),FALSE)</f>
        <v>0</v>
      </c>
      <c r="E5" s="1224" t="s">
        <v>1055</v>
      </c>
      <c r="F5" s="1228">
        <v>0</v>
      </c>
      <c r="G5" s="1385"/>
      <c r="H5" s="1378"/>
      <c r="I5" s="1385"/>
      <c r="J5" s="1378"/>
      <c r="K5" s="1264" t="s">
        <v>1257</v>
      </c>
      <c r="L5" s="195" t="str">
        <f>$B$5&amp;"."&amp;C5</f>
        <v>H01TRT.uTurretDirection</v>
      </c>
    </row>
    <row r="6" spans="1:12" s="5" customFormat="1" ht="20.25" customHeight="1" x14ac:dyDescent="0.55000000000000004">
      <c r="A6" s="66">
        <v>2</v>
      </c>
      <c r="B6" s="1498"/>
      <c r="C6" s="315" t="s">
        <v>1300</v>
      </c>
      <c r="D6" s="1229">
        <f>HLOOKUP($D$3,$F$3:$F$995,(A6+2),FALSE)</f>
        <v>21</v>
      </c>
      <c r="E6" s="1224" t="s">
        <v>1055</v>
      </c>
      <c r="F6" s="1228">
        <v>21</v>
      </c>
      <c r="G6" s="1385"/>
      <c r="H6" s="1378"/>
      <c r="I6" s="1385"/>
      <c r="J6" s="1378"/>
      <c r="K6" s="1264" t="s">
        <v>1237</v>
      </c>
      <c r="L6" s="96" t="str">
        <f>$B$5&amp;"."&amp;C6</f>
        <v>H01TRT.u16NumOfTool</v>
      </c>
    </row>
    <row r="7" spans="1:12" s="5" customFormat="1" ht="20.25" customHeight="1" x14ac:dyDescent="0.55000000000000004">
      <c r="A7" s="66">
        <v>3</v>
      </c>
      <c r="B7" s="1498"/>
      <c r="C7" s="315" t="s">
        <v>1238</v>
      </c>
      <c r="D7" s="1377">
        <f>HLOOKUP($D$3,$F$3:$F$995,(A7+2),FALSE)</f>
        <v>17.142857142857142</v>
      </c>
      <c r="E7" s="1224" t="s">
        <v>1053</v>
      </c>
      <c r="F7" s="1386">
        <f>360/F6</f>
        <v>17.142857142857142</v>
      </c>
      <c r="G7" s="1385"/>
      <c r="H7" s="1378"/>
      <c r="I7" s="1385"/>
      <c r="J7" s="1378"/>
      <c r="K7" s="430" t="s">
        <v>1239</v>
      </c>
      <c r="L7" s="96" t="str">
        <f t="shared" ref="L7:L18" si="0">$B$5&amp;"."&amp;C7</f>
        <v>H01TRT.sAnglePerTool</v>
      </c>
    </row>
    <row r="8" spans="1:12" s="5" customFormat="1" ht="20.25" customHeight="1" x14ac:dyDescent="0.55000000000000004">
      <c r="A8" s="66">
        <v>4</v>
      </c>
      <c r="B8" s="1498"/>
      <c r="C8" s="315" t="s">
        <v>1263</v>
      </c>
      <c r="D8" s="1377">
        <f>HLOOKUP($D$3,$F$3:$F$995,(A8+2),FALSE)</f>
        <v>5.8333333333333334E-2</v>
      </c>
      <c r="E8" s="1224" t="s">
        <v>1053</v>
      </c>
      <c r="F8" s="1378">
        <f>1/F7</f>
        <v>5.8333333333333334E-2</v>
      </c>
      <c r="G8" s="1385"/>
      <c r="H8" s="1378"/>
      <c r="I8" s="1385"/>
      <c r="J8" s="1378"/>
      <c r="K8" s="430" t="s">
        <v>1280</v>
      </c>
      <c r="L8" s="96" t="str">
        <f t="shared" si="0"/>
        <v>H01TRT.sInvAnglePerTool</v>
      </c>
    </row>
    <row r="9" spans="1:12" s="5" customFormat="1" ht="20.25" customHeight="1" x14ac:dyDescent="0.55000000000000004">
      <c r="A9" s="66">
        <v>5</v>
      </c>
      <c r="B9" s="1498"/>
      <c r="C9" s="315" t="s">
        <v>1264</v>
      </c>
      <c r="D9" s="1377">
        <f>HLOOKUP($D$3,$F$3:$F$995,(A9+2),FALSE)</f>
        <v>342.85714285714283</v>
      </c>
      <c r="E9" s="1224" t="s">
        <v>1053</v>
      </c>
      <c r="F9" s="1378">
        <f>(F6-1)*F7</f>
        <v>342.85714285714283</v>
      </c>
      <c r="G9" s="1385"/>
      <c r="H9" s="1378"/>
      <c r="I9" s="1385"/>
      <c r="J9" s="1378"/>
      <c r="K9" s="430" t="s">
        <v>1262</v>
      </c>
      <c r="L9" s="96" t="str">
        <f t="shared" si="0"/>
        <v>H01TRT.sAngleRefMax</v>
      </c>
    </row>
    <row r="10" spans="1:12" s="5" customFormat="1" ht="20.25" customHeight="1" x14ac:dyDescent="0.55000000000000004">
      <c r="A10" s="1374">
        <v>6</v>
      </c>
      <c r="B10" s="1498"/>
      <c r="C10" s="315" t="s">
        <v>1308</v>
      </c>
      <c r="D10" s="1229">
        <f t="shared" ref="D10:D31" si="1">HLOOKUP($D$3,$F$3:$F$995,(A10+2),FALSE)</f>
        <v>65535</v>
      </c>
      <c r="E10" s="1224" t="s">
        <v>1217</v>
      </c>
      <c r="F10" s="1401">
        <f>e02_MtrCtrl_Pst!F7</f>
        <v>65535</v>
      </c>
      <c r="G10" s="1385"/>
      <c r="H10" s="1378"/>
      <c r="I10" s="1385"/>
      <c r="J10" s="1378"/>
      <c r="K10" s="430" t="s">
        <v>1304</v>
      </c>
      <c r="L10" s="96" t="str">
        <f t="shared" si="0"/>
        <v>H01TRT.i64EncMultiTurnMax</v>
      </c>
    </row>
    <row r="11" spans="1:12" s="5" customFormat="1" ht="20.25" customHeight="1" x14ac:dyDescent="0.55000000000000004">
      <c r="A11" s="1374">
        <v>7</v>
      </c>
      <c r="B11" s="1498"/>
      <c r="C11" s="315" t="s">
        <v>1309</v>
      </c>
      <c r="D11" s="1229">
        <f t="shared" si="1"/>
        <v>32768</v>
      </c>
      <c r="E11" s="1224" t="s">
        <v>1217</v>
      </c>
      <c r="F11" s="1401">
        <f>e02_MtrCtrl_Pst!F8</f>
        <v>32768</v>
      </c>
      <c r="G11" s="1385"/>
      <c r="H11" s="1378"/>
      <c r="I11" s="1385"/>
      <c r="J11" s="1378"/>
      <c r="K11" s="430" t="s">
        <v>1306</v>
      </c>
      <c r="L11" s="96" t="str">
        <f t="shared" si="0"/>
        <v>H01TRT.i64EncMultiTurnOffset</v>
      </c>
    </row>
    <row r="12" spans="1:12" s="5" customFormat="1" ht="20.25" customHeight="1" x14ac:dyDescent="0.55000000000000004">
      <c r="A12" s="1374">
        <v>8</v>
      </c>
      <c r="B12" s="1498"/>
      <c r="C12" s="315" t="s">
        <v>1310</v>
      </c>
      <c r="D12" s="1229">
        <f t="shared" si="1"/>
        <v>10000</v>
      </c>
      <c r="E12" s="1375" t="s">
        <v>1217</v>
      </c>
      <c r="F12" s="1228">
        <v>10000</v>
      </c>
      <c r="G12" s="1225"/>
      <c r="H12" s="1226"/>
      <c r="I12" s="1225"/>
      <c r="J12" s="1226"/>
      <c r="K12" s="1376" t="s">
        <v>1301</v>
      </c>
      <c r="L12" s="96" t="str">
        <f>$B$5&amp;"."&amp;C12</f>
        <v>H01TRT.i64EncMultiCtrlMax</v>
      </c>
    </row>
    <row r="13" spans="1:12" s="5" customFormat="1" ht="20.25" customHeight="1" x14ac:dyDescent="0.55000000000000004">
      <c r="A13" s="1374">
        <v>9</v>
      </c>
      <c r="B13" s="1498"/>
      <c r="C13" s="315" t="s">
        <v>1265</v>
      </c>
      <c r="D13" s="1229">
        <f t="shared" si="1"/>
        <v>131072</v>
      </c>
      <c r="E13" s="1375" t="s">
        <v>1052</v>
      </c>
      <c r="F13" s="1228">
        <f>e02_MtrCtrl_Pst!F9+1</f>
        <v>131072</v>
      </c>
      <c r="G13" s="1225"/>
      <c r="H13" s="1226"/>
      <c r="I13" s="1225"/>
      <c r="J13" s="1226"/>
      <c r="K13" s="1376" t="s">
        <v>1258</v>
      </c>
      <c r="L13" s="96" t="str">
        <f t="shared" si="0"/>
        <v>H01TRT.i32EncMecMaxCnt</v>
      </c>
    </row>
    <row r="14" spans="1:12" s="5" customFormat="1" ht="20.25" customHeight="1" x14ac:dyDescent="0.55000000000000004">
      <c r="A14" s="1374">
        <v>10</v>
      </c>
      <c r="B14" s="1498"/>
      <c r="C14" s="1227" t="s">
        <v>1266</v>
      </c>
      <c r="D14" s="1377">
        <f t="shared" si="1"/>
        <v>56</v>
      </c>
      <c r="E14" s="1384" t="s">
        <v>1053</v>
      </c>
      <c r="F14" s="1461">
        <v>56</v>
      </c>
      <c r="G14" s="1379"/>
      <c r="H14" s="1380"/>
      <c r="I14" s="1379"/>
      <c r="J14" s="1380"/>
      <c r="K14" s="1381" t="s">
        <v>1259</v>
      </c>
      <c r="L14" s="96" t="str">
        <f t="shared" si="0"/>
        <v>H01TRT.sGearRatio</v>
      </c>
    </row>
    <row r="15" spans="1:12" s="5" customFormat="1" ht="20.25" customHeight="1" x14ac:dyDescent="0.55000000000000004">
      <c r="A15" s="1374">
        <v>11</v>
      </c>
      <c r="B15" s="1498"/>
      <c r="C15" s="1227" t="s">
        <v>1267</v>
      </c>
      <c r="D15" s="1377">
        <f t="shared" si="1"/>
        <v>1.7857142857142856E-2</v>
      </c>
      <c r="E15" s="1384" t="s">
        <v>1053</v>
      </c>
      <c r="F15" s="1382">
        <f>1/F14</f>
        <v>1.7857142857142856E-2</v>
      </c>
      <c r="G15" s="1379"/>
      <c r="H15" s="1380"/>
      <c r="I15" s="1379"/>
      <c r="J15" s="1380"/>
      <c r="K15" s="1381" t="s">
        <v>1260</v>
      </c>
      <c r="L15" s="96" t="str">
        <f t="shared" si="0"/>
        <v>H01TRT.sInvGearRatio</v>
      </c>
    </row>
    <row r="16" spans="1:12" s="5" customFormat="1" ht="20.25" customHeight="1" x14ac:dyDescent="0.55000000000000004">
      <c r="A16" s="1374">
        <v>12</v>
      </c>
      <c r="B16" s="1498"/>
      <c r="C16" s="1227" t="s">
        <v>1268</v>
      </c>
      <c r="D16" s="1229">
        <f t="shared" si="1"/>
        <v>7340032</v>
      </c>
      <c r="E16" s="1384" t="s">
        <v>1052</v>
      </c>
      <c r="F16" s="1306">
        <f>F13*F14</f>
        <v>7340032</v>
      </c>
      <c r="G16" s="1379"/>
      <c r="H16" s="1380"/>
      <c r="I16" s="1379"/>
      <c r="J16" s="1380"/>
      <c r="K16" s="1381" t="s">
        <v>1340</v>
      </c>
      <c r="L16" s="96" t="str">
        <f t="shared" si="0"/>
        <v>H01TRT.i32BitPerRev</v>
      </c>
    </row>
    <row r="17" spans="1:12" s="5" customFormat="1" ht="20.25" customHeight="1" x14ac:dyDescent="0.55000000000000004">
      <c r="A17" s="1374">
        <v>13</v>
      </c>
      <c r="B17" s="1498"/>
      <c r="C17" s="1227" t="s">
        <v>1269</v>
      </c>
      <c r="D17" s="1307">
        <f t="shared" si="1"/>
        <v>1.3623918805803571E-7</v>
      </c>
      <c r="E17" s="1384" t="s">
        <v>1053</v>
      </c>
      <c r="F17" s="1383">
        <f>1/F16</f>
        <v>1.3623918805803571E-7</v>
      </c>
      <c r="G17" s="1379"/>
      <c r="H17" s="1380"/>
      <c r="I17" s="1379"/>
      <c r="J17" s="1380"/>
      <c r="K17" s="1381" t="s">
        <v>1261</v>
      </c>
      <c r="L17" s="96" t="str">
        <f t="shared" si="0"/>
        <v>H01TRT.sInvBitPerRev</v>
      </c>
    </row>
    <row r="18" spans="1:12" s="5" customFormat="1" ht="20.25" customHeight="1" thickBot="1" x14ac:dyDescent="0.6">
      <c r="A18" s="1374">
        <v>14</v>
      </c>
      <c r="B18" s="1498"/>
      <c r="C18" s="1227" t="s">
        <v>1270</v>
      </c>
      <c r="D18" s="1307">
        <f t="shared" si="1"/>
        <v>4.9046107700892859E-5</v>
      </c>
      <c r="E18" s="1384" t="s">
        <v>1053</v>
      </c>
      <c r="F18" s="1383">
        <f>360/F16</f>
        <v>4.9046107700892859E-5</v>
      </c>
      <c r="G18" s="1379"/>
      <c r="H18" s="1380"/>
      <c r="I18" s="1379"/>
      <c r="J18" s="1380"/>
      <c r="K18" s="1381" t="s">
        <v>1271</v>
      </c>
      <c r="L18" s="96" t="str">
        <f t="shared" si="0"/>
        <v>H01TRT.sAngleTrGain</v>
      </c>
    </row>
    <row r="19" spans="1:12" s="9" customFormat="1" ht="23.25" customHeight="1" x14ac:dyDescent="0.55000000000000004">
      <c r="A19" s="438">
        <v>15</v>
      </c>
      <c r="B19" s="1494" t="s">
        <v>1272</v>
      </c>
      <c r="C19" s="216" t="s">
        <v>1283</v>
      </c>
      <c r="D19" s="1372">
        <f t="shared" si="1"/>
        <v>20000</v>
      </c>
      <c r="E19" s="218" t="s">
        <v>1053</v>
      </c>
      <c r="F19" s="1373">
        <f>a01_Main!D7*2</f>
        <v>20000</v>
      </c>
      <c r="G19" s="327"/>
      <c r="H19" s="327"/>
      <c r="I19" s="327"/>
      <c r="J19" s="327"/>
      <c r="K19" s="443" t="s">
        <v>1273</v>
      </c>
      <c r="L19" s="223" t="str">
        <f>$B$19&amp;"."&amp;C19</f>
        <v>H01MDE.i32CntSetRdyRestart</v>
      </c>
    </row>
    <row r="20" spans="1:12" s="9" customFormat="1" ht="23.25" customHeight="1" x14ac:dyDescent="0.55000000000000004">
      <c r="A20" s="114">
        <v>16</v>
      </c>
      <c r="B20" s="1495"/>
      <c r="C20" s="7" t="s">
        <v>1284</v>
      </c>
      <c r="D20" s="1388">
        <f t="shared" si="1"/>
        <v>100</v>
      </c>
      <c r="E20" s="1251" t="s">
        <v>1053</v>
      </c>
      <c r="F20" s="1389">
        <v>100</v>
      </c>
      <c r="G20" s="1390"/>
      <c r="H20" s="1222"/>
      <c r="I20" s="1390"/>
      <c r="J20" s="1222"/>
      <c r="K20" s="1264" t="s">
        <v>1285</v>
      </c>
      <c r="L20" s="96" t="str">
        <f t="shared" ref="L20:L31" si="2">$B$19&amp;"."&amp;C20</f>
        <v>H01MDE.i32CntSetInPst</v>
      </c>
    </row>
    <row r="21" spans="1:12" s="3" customFormat="1" ht="23.25" customHeight="1" x14ac:dyDescent="0.55000000000000004">
      <c r="A21" s="73">
        <v>17</v>
      </c>
      <c r="B21" s="1495"/>
      <c r="C21" s="224" t="s">
        <v>1281</v>
      </c>
      <c r="D21" s="225">
        <f t="shared" si="1"/>
        <v>1</v>
      </c>
      <c r="E21" s="226" t="s">
        <v>1053</v>
      </c>
      <c r="F21" s="227">
        <v>1</v>
      </c>
      <c r="G21" s="1219"/>
      <c r="H21" s="264"/>
      <c r="I21" s="1219"/>
      <c r="J21" s="264"/>
      <c r="K21" s="446" t="s">
        <v>1282</v>
      </c>
      <c r="L21" s="270" t="str">
        <f t="shared" si="2"/>
        <v>H01MDE.sSetInPstAngleErr</v>
      </c>
    </row>
    <row r="22" spans="1:12" s="3" customFormat="1" ht="23.25" customHeight="1" x14ac:dyDescent="0.55000000000000004">
      <c r="A22" s="73">
        <v>18</v>
      </c>
      <c r="B22" s="1495"/>
      <c r="C22" s="7" t="s">
        <v>1333</v>
      </c>
      <c r="D22" s="1229">
        <f t="shared" si="1"/>
        <v>2000</v>
      </c>
      <c r="E22" s="1251" t="s">
        <v>1053</v>
      </c>
      <c r="F22" s="1228">
        <v>2000</v>
      </c>
      <c r="G22" s="1212"/>
      <c r="H22" s="1213"/>
      <c r="I22" s="1212"/>
      <c r="J22" s="1213"/>
      <c r="K22" s="1264" t="s">
        <v>1336</v>
      </c>
      <c r="L22" s="96" t="str">
        <f t="shared" si="2"/>
        <v>H01MDE.sOprMdeSpdLim</v>
      </c>
    </row>
    <row r="23" spans="1:12" s="3" customFormat="1" ht="23.25" customHeight="1" x14ac:dyDescent="0.55000000000000004">
      <c r="A23" s="73">
        <v>19</v>
      </c>
      <c r="B23" s="1495"/>
      <c r="C23" s="224" t="s">
        <v>1334</v>
      </c>
      <c r="D23" s="225">
        <f t="shared" si="1"/>
        <v>50</v>
      </c>
      <c r="E23" s="226" t="s">
        <v>1053</v>
      </c>
      <c r="F23" s="227">
        <v>50</v>
      </c>
      <c r="G23" s="1219"/>
      <c r="H23" s="264"/>
      <c r="I23" s="1219"/>
      <c r="J23" s="264"/>
      <c r="K23" s="446" t="s">
        <v>1337</v>
      </c>
      <c r="L23" s="270" t="str">
        <f t="shared" si="2"/>
        <v>H01MDE.sMpgJogMdeSpdLim</v>
      </c>
    </row>
    <row r="24" spans="1:12" s="3" customFormat="1" ht="23.25" customHeight="1" x14ac:dyDescent="0.55000000000000004">
      <c r="A24" s="73">
        <v>20</v>
      </c>
      <c r="B24" s="1495"/>
      <c r="C24" s="7" t="s">
        <v>1335</v>
      </c>
      <c r="D24" s="1229">
        <f t="shared" si="1"/>
        <v>200</v>
      </c>
      <c r="E24" s="1224" t="s">
        <v>1053</v>
      </c>
      <c r="F24" s="1228">
        <v>200</v>
      </c>
      <c r="G24" s="1212"/>
      <c r="H24" s="1213"/>
      <c r="I24" s="1212"/>
      <c r="J24" s="1213"/>
      <c r="K24" s="1264" t="s">
        <v>1338</v>
      </c>
      <c r="L24" s="96" t="str">
        <f t="shared" si="2"/>
        <v>H01MDE.sJogMdeSpdLim</v>
      </c>
    </row>
    <row r="25" spans="1:12" s="3" customFormat="1" ht="23.25" customHeight="1" x14ac:dyDescent="0.55000000000000004">
      <c r="A25" s="73">
        <v>21</v>
      </c>
      <c r="B25" s="1495"/>
      <c r="C25" s="224" t="s">
        <v>1293</v>
      </c>
      <c r="D25" s="225">
        <f t="shared" si="1"/>
        <v>0</v>
      </c>
      <c r="E25" s="226" t="s">
        <v>1053</v>
      </c>
      <c r="F25" s="227">
        <v>0</v>
      </c>
      <c r="G25" s="1219"/>
      <c r="H25" s="264"/>
      <c r="I25" s="1219"/>
      <c r="J25" s="264"/>
      <c r="K25" s="446"/>
      <c r="L25" s="270" t="str">
        <f t="shared" si="2"/>
        <v>H01MDE.sSpare1</v>
      </c>
    </row>
    <row r="26" spans="1:12" s="3" customFormat="1" ht="23.25" customHeight="1" x14ac:dyDescent="0.55000000000000004">
      <c r="A26" s="73">
        <v>22</v>
      </c>
      <c r="B26" s="1495"/>
      <c r="C26" s="7" t="s">
        <v>1294</v>
      </c>
      <c r="D26" s="1229">
        <f t="shared" si="1"/>
        <v>0</v>
      </c>
      <c r="E26" s="1224" t="s">
        <v>1053</v>
      </c>
      <c r="F26" s="1228">
        <v>0</v>
      </c>
      <c r="G26" s="1212"/>
      <c r="H26" s="1213"/>
      <c r="I26" s="1212"/>
      <c r="J26" s="1213"/>
      <c r="K26" s="1264"/>
      <c r="L26" s="96" t="str">
        <f t="shared" si="2"/>
        <v>H01MDE.sSpare2</v>
      </c>
    </row>
    <row r="27" spans="1:12" s="3" customFormat="1" ht="23.25" customHeight="1" x14ac:dyDescent="0.55000000000000004">
      <c r="A27" s="73">
        <v>23</v>
      </c>
      <c r="B27" s="1495"/>
      <c r="C27" s="224" t="s">
        <v>1295</v>
      </c>
      <c r="D27" s="225">
        <f t="shared" si="1"/>
        <v>0</v>
      </c>
      <c r="E27" s="226" t="s">
        <v>1053</v>
      </c>
      <c r="F27" s="227">
        <v>0</v>
      </c>
      <c r="G27" s="1219"/>
      <c r="H27" s="264"/>
      <c r="I27" s="1219"/>
      <c r="J27" s="264"/>
      <c r="K27" s="446"/>
      <c r="L27" s="270" t="str">
        <f t="shared" si="2"/>
        <v>H01MDE.sSpare3</v>
      </c>
    </row>
    <row r="28" spans="1:12" s="3" customFormat="1" ht="23.25" customHeight="1" x14ac:dyDescent="0.55000000000000004">
      <c r="A28" s="73">
        <v>24</v>
      </c>
      <c r="B28" s="1495"/>
      <c r="C28" s="7" t="s">
        <v>1296</v>
      </c>
      <c r="D28" s="1229">
        <f t="shared" si="1"/>
        <v>0</v>
      </c>
      <c r="E28" s="1224" t="s">
        <v>1053</v>
      </c>
      <c r="F28" s="1228">
        <v>0</v>
      </c>
      <c r="G28" s="1212"/>
      <c r="H28" s="1213"/>
      <c r="I28" s="1212"/>
      <c r="J28" s="1213"/>
      <c r="K28" s="1264"/>
      <c r="L28" s="96" t="str">
        <f t="shared" si="2"/>
        <v>H01MDE.sSpare4</v>
      </c>
    </row>
    <row r="29" spans="1:12" s="3" customFormat="1" ht="23.25" customHeight="1" x14ac:dyDescent="0.55000000000000004">
      <c r="A29" s="73">
        <v>25</v>
      </c>
      <c r="B29" s="1495"/>
      <c r="C29" s="224" t="s">
        <v>1297</v>
      </c>
      <c r="D29" s="225">
        <f t="shared" si="1"/>
        <v>0</v>
      </c>
      <c r="E29" s="226" t="s">
        <v>1053</v>
      </c>
      <c r="F29" s="227">
        <v>0</v>
      </c>
      <c r="G29" s="1219"/>
      <c r="H29" s="264"/>
      <c r="I29" s="1219"/>
      <c r="J29" s="264"/>
      <c r="K29" s="446"/>
      <c r="L29" s="270" t="str">
        <f t="shared" si="2"/>
        <v>H01MDE.sSpare5</v>
      </c>
    </row>
    <row r="30" spans="1:12" s="3" customFormat="1" ht="23.25" customHeight="1" x14ac:dyDescent="0.55000000000000004">
      <c r="A30" s="73">
        <v>26</v>
      </c>
      <c r="B30" s="1495"/>
      <c r="C30" s="7" t="s">
        <v>1298</v>
      </c>
      <c r="D30" s="1229">
        <f t="shared" si="1"/>
        <v>0</v>
      </c>
      <c r="E30" s="1224" t="s">
        <v>1053</v>
      </c>
      <c r="F30" s="1228">
        <v>0</v>
      </c>
      <c r="G30" s="1212"/>
      <c r="H30" s="1213"/>
      <c r="I30" s="1212"/>
      <c r="J30" s="1213"/>
      <c r="K30" s="1264"/>
      <c r="L30" s="96" t="str">
        <f t="shared" si="2"/>
        <v>H01MDE.sSpare6</v>
      </c>
    </row>
    <row r="31" spans="1:12" s="3" customFormat="1" ht="23.25" customHeight="1" thickBot="1" x14ac:dyDescent="0.6">
      <c r="A31" s="70">
        <v>27</v>
      </c>
      <c r="B31" s="1496"/>
      <c r="C31" s="234" t="s">
        <v>1299</v>
      </c>
      <c r="D31" s="1431">
        <f t="shared" si="1"/>
        <v>50</v>
      </c>
      <c r="E31" s="236" t="s">
        <v>1053</v>
      </c>
      <c r="F31" s="1432">
        <v>50</v>
      </c>
      <c r="G31" s="328"/>
      <c r="H31" s="274"/>
      <c r="I31" s="328"/>
      <c r="J31" s="274"/>
      <c r="K31" s="1265"/>
      <c r="L31" s="308" t="str">
        <f t="shared" si="2"/>
        <v>H01MDE.sSpare7</v>
      </c>
    </row>
    <row r="32" spans="1:12" ht="24" customHeight="1" x14ac:dyDescent="0.55000000000000004">
      <c r="C32" s="158"/>
      <c r="K32" s="1387"/>
    </row>
    <row r="33" spans="1:12" ht="17.899999999999999" customHeight="1" x14ac:dyDescent="0.55000000000000004">
      <c r="C33" s="158"/>
    </row>
    <row r="34" spans="1:12" ht="17.899999999999999" customHeight="1" x14ac:dyDescent="0.55000000000000004">
      <c r="F34" s="329"/>
      <c r="K34" s="471"/>
      <c r="L34" s="330"/>
    </row>
    <row r="35" spans="1:12" ht="17.899999999999999" customHeight="1" x14ac:dyDescent="0.55000000000000004">
      <c r="F35" s="329"/>
      <c r="K35" s="330"/>
      <c r="L35" s="330"/>
    </row>
    <row r="36" spans="1:12" s="3" customFormat="1" ht="17.899999999999999" customHeight="1" x14ac:dyDescent="0.55000000000000004">
      <c r="A36" s="4"/>
      <c r="E36" s="4"/>
      <c r="F36" s="329"/>
      <c r="K36" s="330"/>
      <c r="L36" s="330"/>
    </row>
    <row r="37" spans="1:12" s="3" customFormat="1" ht="17.899999999999999" customHeight="1" x14ac:dyDescent="0.55000000000000004">
      <c r="A37" s="4"/>
      <c r="E37" s="4"/>
      <c r="F37" s="329"/>
      <c r="K37" s="330"/>
      <c r="L37" s="330"/>
    </row>
    <row r="38" spans="1:12" s="3" customFormat="1" ht="17.899999999999999" customHeight="1" x14ac:dyDescent="0.55000000000000004">
      <c r="A38" s="4"/>
      <c r="E38" s="4"/>
      <c r="F38" s="329"/>
      <c r="K38" s="330"/>
      <c r="L38" s="330"/>
    </row>
    <row r="39" spans="1:12" s="3" customFormat="1" ht="17.899999999999999" customHeight="1" x14ac:dyDescent="0.55000000000000004">
      <c r="A39" s="4"/>
      <c r="E39" s="4"/>
      <c r="F39" s="329"/>
      <c r="K39" s="330"/>
      <c r="L39" s="330"/>
    </row>
    <row r="40" spans="1:12" s="3" customFormat="1" ht="17.899999999999999" customHeight="1" x14ac:dyDescent="0.55000000000000004">
      <c r="A40" s="4"/>
      <c r="E40" s="4"/>
      <c r="F40" s="329"/>
      <c r="K40" s="330"/>
      <c r="L40" s="330"/>
    </row>
    <row r="41" spans="1:12" s="3" customFormat="1" ht="17.899999999999999" customHeight="1" x14ac:dyDescent="0.55000000000000004">
      <c r="A41" s="4"/>
      <c r="E41" s="4"/>
      <c r="F41" s="329"/>
      <c r="K41" s="330"/>
      <c r="L41" s="330"/>
    </row>
    <row r="42" spans="1:12" s="3" customFormat="1" ht="17.899999999999999" customHeight="1" x14ac:dyDescent="0.55000000000000004">
      <c r="A42" s="4"/>
      <c r="E42" s="4"/>
      <c r="F42" s="329"/>
      <c r="K42" s="330"/>
      <c r="L42" s="330"/>
    </row>
    <row r="43" spans="1:12" s="3" customFormat="1" ht="17.899999999999999" customHeight="1" x14ac:dyDescent="0.55000000000000004">
      <c r="A43" s="4"/>
      <c r="E43" s="4"/>
      <c r="F43" s="329"/>
      <c r="K43" s="330"/>
      <c r="L43" s="330"/>
    </row>
    <row r="44" spans="1:12" s="3" customFormat="1" ht="17.899999999999999" customHeight="1" x14ac:dyDescent="0.55000000000000004">
      <c r="A44" s="4"/>
      <c r="E44" s="4"/>
      <c r="K44" s="1"/>
      <c r="L44" s="1"/>
    </row>
    <row r="45" spans="1:12" s="3" customFormat="1" ht="17.899999999999999" customHeight="1" x14ac:dyDescent="0.55000000000000004">
      <c r="A45" s="4"/>
      <c r="E45" s="4"/>
      <c r="K45" s="1"/>
      <c r="L45" s="1"/>
    </row>
    <row r="46" spans="1:12" s="3" customFormat="1" ht="17.899999999999999" customHeight="1" x14ac:dyDescent="0.55000000000000004">
      <c r="A46" s="4"/>
      <c r="E46" s="4"/>
      <c r="K46" s="1"/>
      <c r="L46" s="1"/>
    </row>
    <row r="47" spans="1:12" s="3" customFormat="1" ht="17.899999999999999" customHeight="1" x14ac:dyDescent="0.55000000000000004">
      <c r="A47" s="4"/>
      <c r="E47" s="4"/>
      <c r="K47" s="1"/>
      <c r="L47" s="1"/>
    </row>
    <row r="48" spans="1:12" s="3" customFormat="1" ht="17.899999999999999" customHeight="1" x14ac:dyDescent="0.55000000000000004">
      <c r="A48" s="4"/>
      <c r="E48" s="4"/>
      <c r="K48" s="1"/>
      <c r="L48" s="1"/>
    </row>
    <row r="49" spans="1:12" s="3" customFormat="1" ht="17.899999999999999" customHeight="1" x14ac:dyDescent="0.55000000000000004">
      <c r="A49" s="4"/>
      <c r="E49" s="4"/>
      <c r="K49" s="1"/>
      <c r="L49" s="1"/>
    </row>
    <row r="50" spans="1:12" s="3" customFormat="1" ht="17.899999999999999" customHeight="1" x14ac:dyDescent="0.55000000000000004">
      <c r="A50" s="4"/>
      <c r="E50" s="4"/>
      <c r="K50" s="1"/>
      <c r="L50" s="1"/>
    </row>
    <row r="51" spans="1:12" s="3" customFormat="1" ht="17.899999999999999" customHeight="1" x14ac:dyDescent="0.55000000000000004">
      <c r="A51" s="4"/>
      <c r="E51" s="4"/>
      <c r="K51" s="1"/>
      <c r="L51" s="1"/>
    </row>
    <row r="52" spans="1:12" s="4" customFormat="1" ht="17.899999999999999" customHeight="1" x14ac:dyDescent="0.55000000000000004">
      <c r="D52" s="3"/>
      <c r="F52" s="3"/>
      <c r="G52" s="3"/>
      <c r="H52" s="3"/>
      <c r="I52" s="3"/>
      <c r="J52" s="3"/>
      <c r="K52" s="1"/>
      <c r="L52" s="1"/>
    </row>
    <row r="53" spans="1:12" s="4" customFormat="1" ht="17.899999999999999" customHeight="1" x14ac:dyDescent="0.55000000000000004">
      <c r="D53" s="3"/>
      <c r="F53" s="3"/>
      <c r="G53" s="3"/>
      <c r="H53" s="3"/>
      <c r="I53" s="3"/>
      <c r="J53" s="3"/>
      <c r="K53" s="1"/>
      <c r="L53" s="1"/>
    </row>
    <row r="54" spans="1:12" s="4" customFormat="1" ht="17.899999999999999" customHeight="1" x14ac:dyDescent="0.55000000000000004">
      <c r="D54" s="3"/>
      <c r="F54" s="3"/>
      <c r="G54" s="3"/>
      <c r="H54" s="3"/>
      <c r="I54" s="3"/>
      <c r="J54" s="3"/>
      <c r="K54" s="1"/>
      <c r="L54" s="1"/>
    </row>
    <row r="55" spans="1:12" s="4" customFormat="1" ht="17.899999999999999" customHeight="1" x14ac:dyDescent="0.55000000000000004">
      <c r="D55" s="3"/>
      <c r="F55" s="3"/>
      <c r="G55" s="3"/>
      <c r="H55" s="3"/>
      <c r="I55" s="3"/>
      <c r="J55" s="3"/>
      <c r="K55" s="1"/>
      <c r="L55" s="1"/>
    </row>
    <row r="56" spans="1:12" s="4" customFormat="1" ht="17.899999999999999" customHeight="1" x14ac:dyDescent="0.55000000000000004">
      <c r="D56" s="3"/>
      <c r="F56" s="3"/>
      <c r="G56" s="3"/>
      <c r="H56" s="3"/>
      <c r="I56" s="3"/>
      <c r="J56" s="3"/>
      <c r="K56" s="1"/>
      <c r="L56" s="1"/>
    </row>
    <row r="57" spans="1:12" s="4" customFormat="1" ht="17.899999999999999" customHeight="1" x14ac:dyDescent="0.55000000000000004">
      <c r="D57" s="3"/>
      <c r="F57" s="3"/>
      <c r="G57" s="3"/>
      <c r="H57" s="3"/>
      <c r="I57" s="3"/>
      <c r="J57" s="3"/>
      <c r="K57" s="1"/>
      <c r="L57" s="1"/>
    </row>
    <row r="58" spans="1:12" s="4" customFormat="1" ht="17.899999999999999" customHeight="1" x14ac:dyDescent="0.55000000000000004">
      <c r="D58" s="3"/>
      <c r="F58" s="3"/>
      <c r="G58" s="3"/>
      <c r="H58" s="3"/>
      <c r="I58" s="3"/>
      <c r="J58" s="3"/>
      <c r="K58" s="1"/>
      <c r="L58" s="1"/>
    </row>
    <row r="59" spans="1:12" s="4" customFormat="1" ht="17.899999999999999" customHeight="1" x14ac:dyDescent="0.55000000000000004">
      <c r="D59" s="3"/>
      <c r="F59" s="3"/>
      <c r="G59" s="3"/>
      <c r="H59" s="3"/>
      <c r="I59" s="3"/>
      <c r="J59" s="3"/>
      <c r="K59" s="1"/>
      <c r="L59" s="1"/>
    </row>
    <row r="60" spans="1:12" s="4" customFormat="1" ht="17.899999999999999" customHeight="1" x14ac:dyDescent="0.55000000000000004">
      <c r="D60" s="3"/>
      <c r="F60" s="3"/>
      <c r="G60" s="3"/>
      <c r="H60" s="3"/>
      <c r="I60" s="3"/>
      <c r="J60" s="3"/>
      <c r="K60" s="1"/>
      <c r="L60" s="1"/>
    </row>
    <row r="61" spans="1:12" s="4" customFormat="1" ht="17.899999999999999" customHeight="1" x14ac:dyDescent="0.55000000000000004">
      <c r="D61" s="3"/>
      <c r="F61" s="3"/>
      <c r="G61" s="3"/>
      <c r="H61" s="3"/>
      <c r="I61" s="3"/>
      <c r="J61" s="3"/>
      <c r="K61" s="1"/>
      <c r="L61" s="1"/>
    </row>
    <row r="62" spans="1:12" s="4" customFormat="1" ht="17.899999999999999" customHeight="1" x14ac:dyDescent="0.55000000000000004">
      <c r="D62" s="3"/>
      <c r="F62" s="3"/>
      <c r="G62" s="3"/>
      <c r="H62" s="3"/>
      <c r="I62" s="3"/>
      <c r="J62" s="3"/>
      <c r="K62" s="1"/>
      <c r="L62" s="1"/>
    </row>
    <row r="63" spans="1:12" s="4" customFormat="1" ht="17.899999999999999" customHeight="1" x14ac:dyDescent="0.55000000000000004">
      <c r="D63" s="3"/>
      <c r="F63" s="3"/>
      <c r="G63" s="3"/>
      <c r="H63" s="3"/>
      <c r="I63" s="3"/>
      <c r="J63" s="3"/>
      <c r="K63" s="1"/>
      <c r="L63" s="1"/>
    </row>
    <row r="64" spans="1:1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</row>
    <row r="304" spans="2:12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</row>
    <row r="305" spans="2:12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</row>
    <row r="306" spans="2:12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</row>
    <row r="307" spans="2:12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</row>
    <row r="308" spans="2:12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</row>
    <row r="309" spans="2:12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</row>
    <row r="310" spans="2:12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</row>
    <row r="311" spans="2:12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</row>
    <row r="312" spans="2:12" s="4" customFormat="1" ht="17.899999999999999" customHeight="1" x14ac:dyDescent="0.55000000000000004">
      <c r="B312" s="1"/>
      <c r="C312" s="1"/>
      <c r="D312" s="3"/>
      <c r="F312" s="3"/>
      <c r="G312" s="3"/>
      <c r="H312" s="3"/>
      <c r="I312" s="3"/>
      <c r="J312" s="3"/>
      <c r="K312" s="1"/>
      <c r="L312" s="1"/>
    </row>
    <row r="313" spans="2:12" s="4" customFormat="1" ht="17.899999999999999" customHeight="1" x14ac:dyDescent="0.55000000000000004">
      <c r="B313" s="1"/>
      <c r="C313" s="1"/>
      <c r="D313" s="3"/>
      <c r="F313" s="3"/>
      <c r="G313" s="3"/>
      <c r="H313" s="3"/>
      <c r="I313" s="3"/>
      <c r="J313" s="3"/>
      <c r="K313" s="1"/>
      <c r="L313" s="1"/>
    </row>
    <row r="314" spans="2:12" s="4" customFormat="1" ht="17.899999999999999" customHeight="1" x14ac:dyDescent="0.55000000000000004">
      <c r="B314" s="1"/>
      <c r="C314" s="1"/>
      <c r="D314" s="3"/>
      <c r="F314" s="3"/>
      <c r="G314" s="3"/>
      <c r="H314" s="3"/>
      <c r="I314" s="3"/>
      <c r="J314" s="3"/>
      <c r="K314" s="1"/>
      <c r="L314" s="1"/>
    </row>
    <row r="315" spans="2:12" s="4" customFormat="1" ht="17.899999999999999" customHeight="1" x14ac:dyDescent="0.55000000000000004">
      <c r="B315" s="1"/>
      <c r="C315" s="1"/>
      <c r="D315" s="3"/>
      <c r="F315" s="3"/>
      <c r="G315" s="3"/>
      <c r="H315" s="3"/>
      <c r="I315" s="3"/>
      <c r="J315" s="3"/>
      <c r="K315" s="1"/>
      <c r="L315" s="1"/>
    </row>
    <row r="316" spans="2:12" s="4" customFormat="1" ht="17.899999999999999" customHeight="1" x14ac:dyDescent="0.55000000000000004">
      <c r="B316" s="1"/>
      <c r="C316" s="1"/>
      <c r="D316" s="3"/>
      <c r="F316" s="3"/>
      <c r="G316" s="3"/>
      <c r="H316" s="3"/>
      <c r="I316" s="3"/>
      <c r="J316" s="3"/>
      <c r="K316" s="1"/>
      <c r="L316" s="1"/>
    </row>
    <row r="317" spans="2:12" s="4" customFormat="1" ht="17.899999999999999" customHeight="1" x14ac:dyDescent="0.55000000000000004">
      <c r="B317" s="1"/>
      <c r="C317" s="1"/>
      <c r="D317" s="3"/>
      <c r="F317" s="3"/>
      <c r="G317" s="3"/>
      <c r="H317" s="3"/>
      <c r="I317" s="3"/>
      <c r="J317" s="3"/>
      <c r="K317" s="1"/>
      <c r="L317" s="1"/>
    </row>
    <row r="318" spans="2:12" s="4" customFormat="1" ht="17.899999999999999" customHeight="1" x14ac:dyDescent="0.55000000000000004">
      <c r="B318" s="1"/>
      <c r="C318" s="1"/>
      <c r="D318" s="3"/>
      <c r="F318" s="3"/>
      <c r="G318" s="3"/>
      <c r="H318" s="3"/>
      <c r="I318" s="3"/>
      <c r="J318" s="3"/>
      <c r="K318" s="1"/>
      <c r="L318" s="1"/>
    </row>
    <row r="319" spans="2:12" s="4" customFormat="1" ht="17.899999999999999" customHeight="1" x14ac:dyDescent="0.55000000000000004">
      <c r="B319" s="1"/>
      <c r="C319" s="1"/>
      <c r="D319" s="3"/>
      <c r="F319" s="3"/>
      <c r="G319" s="3"/>
      <c r="H319" s="3"/>
      <c r="I319" s="3"/>
      <c r="J319" s="3"/>
      <c r="K319" s="1"/>
      <c r="L319" s="1"/>
    </row>
    <row r="320" spans="2:12" s="4" customFormat="1" ht="17.899999999999999" customHeight="1" x14ac:dyDescent="0.55000000000000004">
      <c r="B320" s="1"/>
      <c r="C320" s="1"/>
      <c r="D320" s="3"/>
      <c r="F320" s="3"/>
      <c r="G320" s="3"/>
      <c r="H320" s="3"/>
      <c r="I320" s="3"/>
      <c r="J320" s="3"/>
      <c r="K320" s="1"/>
      <c r="L320" s="1"/>
    </row>
    <row r="321" spans="2:12" s="4" customFormat="1" ht="17.899999999999999" customHeight="1" x14ac:dyDescent="0.55000000000000004">
      <c r="B321" s="1"/>
      <c r="C321" s="1"/>
      <c r="D321" s="3"/>
      <c r="F321" s="3"/>
      <c r="G321" s="3"/>
      <c r="H321" s="3"/>
      <c r="I321" s="3"/>
      <c r="J321" s="3"/>
      <c r="K321" s="1"/>
      <c r="L321" s="1"/>
    </row>
    <row r="322" spans="2:12" s="4" customFormat="1" ht="17.899999999999999" customHeight="1" x14ac:dyDescent="0.55000000000000004">
      <c r="B322" s="1"/>
      <c r="C322" s="1"/>
      <c r="D322" s="3"/>
      <c r="F322" s="3"/>
      <c r="G322" s="3"/>
      <c r="H322" s="3"/>
      <c r="I322" s="3"/>
      <c r="J322" s="3"/>
      <c r="K322" s="1"/>
      <c r="L322" s="1"/>
    </row>
    <row r="323" spans="2:12" s="4" customFormat="1" ht="17.899999999999999" customHeight="1" x14ac:dyDescent="0.55000000000000004">
      <c r="B323" s="1"/>
      <c r="C323" s="1"/>
      <c r="D323" s="3"/>
      <c r="F323" s="3"/>
      <c r="G323" s="3"/>
      <c r="H323" s="3"/>
      <c r="I323" s="3"/>
      <c r="J323" s="3"/>
      <c r="K323" s="1"/>
      <c r="L323" s="1"/>
    </row>
    <row r="324" spans="2:12" s="4" customFormat="1" ht="17.899999999999999" customHeight="1" x14ac:dyDescent="0.55000000000000004">
      <c r="B324" s="1"/>
      <c r="C324" s="1"/>
      <c r="D324" s="3"/>
      <c r="F324" s="3"/>
      <c r="G324" s="3"/>
      <c r="H324" s="3"/>
      <c r="I324" s="3"/>
      <c r="J324" s="3"/>
      <c r="K324" s="1"/>
      <c r="L324" s="1"/>
    </row>
    <row r="325" spans="2:12" s="4" customFormat="1" ht="17.899999999999999" customHeight="1" x14ac:dyDescent="0.55000000000000004">
      <c r="B325" s="1"/>
      <c r="C325" s="1"/>
      <c r="D325" s="3"/>
      <c r="F325" s="3"/>
      <c r="G325" s="3"/>
      <c r="H325" s="3"/>
      <c r="I325" s="3"/>
      <c r="J325" s="3"/>
      <c r="K325" s="1"/>
      <c r="L325" s="1"/>
    </row>
    <row r="326" spans="2:12" s="4" customFormat="1" ht="17.899999999999999" customHeight="1" x14ac:dyDescent="0.55000000000000004">
      <c r="B326" s="1"/>
      <c r="C326" s="1"/>
      <c r="D326" s="3"/>
      <c r="F326" s="3"/>
      <c r="G326" s="3"/>
      <c r="H326" s="3"/>
      <c r="I326" s="3"/>
      <c r="J326" s="3"/>
      <c r="K326" s="1"/>
      <c r="L326" s="1"/>
    </row>
    <row r="327" spans="2:12" s="4" customFormat="1" ht="17.899999999999999" customHeight="1" x14ac:dyDescent="0.55000000000000004">
      <c r="B327" s="1"/>
      <c r="C327" s="1"/>
      <c r="D327" s="3"/>
      <c r="F327" s="3"/>
      <c r="G327" s="3"/>
      <c r="H327" s="3"/>
      <c r="I327" s="3"/>
      <c r="J327" s="3"/>
      <c r="K327" s="1"/>
      <c r="L327" s="1"/>
    </row>
  </sheetData>
  <sheetProtection formatCells="0" formatColumns="0" formatRows="0" insertColumns="0" insertRows="0" insertHyperlinks="0" deleteColumns="0" deleteRows="0" sort="0" autoFilter="0" pivotTables="0"/>
  <mergeCells count="6">
    <mergeCell ref="B19:B31"/>
    <mergeCell ref="A1:L1"/>
    <mergeCell ref="A3:A4"/>
    <mergeCell ref="B3:B4"/>
    <mergeCell ref="D3:E3"/>
    <mergeCell ref="B5:B18"/>
  </mergeCells>
  <phoneticPr fontId="1" type="noConversion"/>
  <conditionalFormatting sqref="F5:J31">
    <cfRule type="expression" dxfId="19" priority="5">
      <formula>$D$3=$F$3</formula>
    </cfRule>
  </conditionalFormatting>
  <conditionalFormatting sqref="H19:J20 G5:G31">
    <cfRule type="expression" dxfId="18" priority="4">
      <formula>$D$3=$G$3</formula>
    </cfRule>
  </conditionalFormatting>
  <conditionalFormatting sqref="H5:H31">
    <cfRule type="expression" dxfId="17" priority="3">
      <formula>$D$3=$H$3</formula>
    </cfRule>
  </conditionalFormatting>
  <conditionalFormatting sqref="I5:I31">
    <cfRule type="expression" dxfId="16" priority="2">
      <formula>$D$3=$I$3</formula>
    </cfRule>
  </conditionalFormatting>
  <conditionalFormatting sqref="J5:J31">
    <cfRule type="expression" dxfId="15" priority="1">
      <formula>$D$3=$J$3</formula>
    </cfRule>
  </conditionalFormatting>
  <dataValidations disablePrompts="1" count="2">
    <dataValidation type="list" allowBlank="1" showInputMessage="1" showErrorMessage="1" sqref="E5:E9 E13:E31" xr:uid="{144BB43F-F447-467D-9F91-5A30ADDCB203}">
      <formula1>"uint16, int16, uint32, int32, single"</formula1>
    </dataValidation>
    <dataValidation type="list" allowBlank="1" showInputMessage="1" showErrorMessage="1" sqref="E10:E12" xr:uid="{5914A220-9E72-4060-A237-A16FBD082FB5}">
      <formula1>"uint16, int16, int64,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F16" formula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3519-D055-4385-86B8-1110E6670A07}">
  <sheetPr>
    <tabColor theme="8" tint="0.59999389629810485"/>
    <pageSetUpPr fitToPage="1"/>
  </sheetPr>
  <dimension ref="A1:L11"/>
  <sheetViews>
    <sheetView topLeftCell="B1" workbookViewId="0">
      <selection sqref="A1:L1"/>
    </sheetView>
  </sheetViews>
  <sheetFormatPr defaultColWidth="8" defaultRowHeight="13.3" x14ac:dyDescent="0.55000000000000004"/>
  <cols>
    <col min="1" max="1" width="5.42578125" style="1050" customWidth="1"/>
    <col min="2" max="2" width="9.5703125" style="1050" bestFit="1" customWidth="1"/>
    <col min="3" max="3" width="17.92578125" style="1051" customWidth="1"/>
    <col min="4" max="4" width="14.7109375" style="1078" customWidth="1"/>
    <col min="5" max="5" width="8.92578125" style="1053" customWidth="1"/>
    <col min="6" max="6" width="23.0703125" style="1052" customWidth="1"/>
    <col min="7" max="7" width="12.0703125" style="1052" bestFit="1" customWidth="1"/>
    <col min="8" max="8" width="9.5703125" style="1052" bestFit="1" customWidth="1"/>
    <col min="9" max="9" width="13.92578125" style="1052" bestFit="1" customWidth="1"/>
    <col min="10" max="10" width="17.42578125" style="1052" bestFit="1" customWidth="1"/>
    <col min="11" max="11" width="7.5" style="1050" bestFit="1" customWidth="1"/>
    <col min="12" max="12" width="21.5703125" style="1050" customWidth="1"/>
    <col min="13" max="16384" width="8" style="1050"/>
  </cols>
  <sheetData>
    <row r="1" spans="1:12" ht="28.5" customHeight="1" x14ac:dyDescent="0.55000000000000004">
      <c r="A1" s="1642" t="s">
        <v>636</v>
      </c>
      <c r="B1" s="1642"/>
      <c r="C1" s="1642"/>
      <c r="D1" s="1642"/>
      <c r="E1" s="1642"/>
      <c r="F1" s="1642"/>
      <c r="G1" s="1642"/>
      <c r="H1" s="1642"/>
      <c r="I1" s="1642"/>
      <c r="J1" s="1642"/>
      <c r="K1" s="1642"/>
      <c r="L1" s="1642"/>
    </row>
    <row r="2" spans="1:12" ht="7.5" customHeight="1" thickBot="1" x14ac:dyDescent="0.6">
      <c r="D2" s="1052"/>
    </row>
    <row r="3" spans="1:12" s="1059" customFormat="1" ht="15.75" customHeight="1" thickBot="1" x14ac:dyDescent="0.6">
      <c r="A3" s="1602" t="s">
        <v>30</v>
      </c>
      <c r="B3" s="1602" t="s">
        <v>10</v>
      </c>
      <c r="C3" s="1102">
        <f>HLOOKUP($D$3,$F$3:$J$4,2,FALSE)</f>
        <v>0</v>
      </c>
      <c r="D3" s="1606">
        <v>3</v>
      </c>
      <c r="E3" s="1607"/>
      <c r="F3" s="1054">
        <v>1</v>
      </c>
      <c r="G3" s="1055">
        <v>2</v>
      </c>
      <c r="H3" s="1054">
        <v>3</v>
      </c>
      <c r="I3" s="1056">
        <v>4</v>
      </c>
      <c r="J3" s="1057">
        <v>5</v>
      </c>
      <c r="K3" s="1058"/>
      <c r="L3" s="1058"/>
    </row>
    <row r="4" spans="1:12" s="1059" customFormat="1" ht="15.75" customHeight="1" thickBot="1" x14ac:dyDescent="0.6">
      <c r="A4" s="1603"/>
      <c r="B4" s="1603"/>
      <c r="C4" s="612" t="s">
        <v>12</v>
      </c>
      <c r="D4" s="613" t="s">
        <v>1</v>
      </c>
      <c r="E4" s="613" t="s">
        <v>11</v>
      </c>
      <c r="F4" s="1103" t="str">
        <f>a01_Main!J4</f>
        <v>0.6 kW</v>
      </c>
      <c r="G4" s="1103" t="str">
        <f>a01_Main!K4</f>
        <v xml:space="preserve">TAMAGAWA 17Bit </v>
      </c>
      <c r="H4" s="1103">
        <f>a01_Main!L4</f>
        <v>0</v>
      </c>
      <c r="I4" s="1103">
        <f>a01_Main!M4</f>
        <v>0</v>
      </c>
      <c r="J4" s="1103">
        <f>a01_Main!N4</f>
        <v>0</v>
      </c>
      <c r="K4" s="1060" t="s">
        <v>7</v>
      </c>
      <c r="L4" s="1060"/>
    </row>
    <row r="5" spans="1:12" s="1069" customFormat="1" ht="22.5" customHeight="1" x14ac:dyDescent="0.55000000000000004">
      <c r="A5" s="615">
        <v>1</v>
      </c>
      <c r="B5" s="1643" t="s">
        <v>639</v>
      </c>
      <c r="C5" s="1061" t="s">
        <v>637</v>
      </c>
      <c r="D5" s="1062">
        <f>HLOOKUP($D$3,$F$3:$J$966,(A5+2),FALSE)</f>
        <v>32</v>
      </c>
      <c r="E5" s="1063" t="s">
        <v>1057</v>
      </c>
      <c r="F5" s="1064">
        <v>32</v>
      </c>
      <c r="G5" s="1064">
        <v>32</v>
      </c>
      <c r="H5" s="1064">
        <v>32</v>
      </c>
      <c r="I5" s="1065">
        <f>G5</f>
        <v>32</v>
      </c>
      <c r="J5" s="1066"/>
      <c r="K5" s="1067"/>
      <c r="L5" s="1068" t="str">
        <f>$B$5&amp;"."&amp;C5</f>
        <v>CRX1.u32HalfBit</v>
      </c>
    </row>
    <row r="6" spans="1:12" s="1069" customFormat="1" ht="22.5" customHeight="1" thickBot="1" x14ac:dyDescent="0.6">
      <c r="A6" s="616">
        <v>2</v>
      </c>
      <c r="B6" s="1644"/>
      <c r="C6" s="1070" t="s">
        <v>638</v>
      </c>
      <c r="D6" s="1071">
        <f>HLOOKUP($D$3,$F$3:$J$966,(A6+2),FALSE)</f>
        <v>18</v>
      </c>
      <c r="E6" s="1072" t="s">
        <v>1052</v>
      </c>
      <c r="F6" s="1073">
        <v>18</v>
      </c>
      <c r="G6" s="1073">
        <v>18</v>
      </c>
      <c r="H6" s="1073">
        <v>18</v>
      </c>
      <c r="I6" s="1074">
        <v>18</v>
      </c>
      <c r="J6" s="1075"/>
      <c r="K6" s="1076"/>
      <c r="L6" s="1077" t="str">
        <f>$B$5&amp;"."&amp;C6</f>
        <v>CRX1.i32CntMaxForRx1</v>
      </c>
    </row>
    <row r="7" spans="1:12" s="1052" customFormat="1" x14ac:dyDescent="0.55000000000000004">
      <c r="A7" s="1050"/>
      <c r="B7" s="1050"/>
      <c r="C7" s="1051"/>
      <c r="D7" s="1078"/>
      <c r="E7" s="1053"/>
      <c r="K7" s="1050"/>
    </row>
    <row r="8" spans="1:12" s="1052" customFormat="1" x14ac:dyDescent="0.55000000000000004">
      <c r="A8" s="1050"/>
      <c r="B8" s="1050"/>
      <c r="C8" s="1051"/>
      <c r="D8" s="1078"/>
      <c r="E8" s="1053"/>
      <c r="K8" s="1050"/>
    </row>
    <row r="9" spans="1:12" s="1052" customFormat="1" x14ac:dyDescent="0.55000000000000004">
      <c r="A9" s="1050"/>
      <c r="B9" s="1050"/>
      <c r="C9" s="1051"/>
      <c r="D9" s="1078"/>
      <c r="E9" s="1053"/>
      <c r="K9" s="1050"/>
    </row>
    <row r="10" spans="1:12" s="1052" customFormat="1" x14ac:dyDescent="0.55000000000000004">
      <c r="A10" s="1050"/>
      <c r="B10" s="1050"/>
      <c r="C10" s="1051"/>
      <c r="D10" s="1078"/>
      <c r="E10" s="1053"/>
      <c r="K10" s="1050"/>
    </row>
    <row r="11" spans="1:12" s="1052" customFormat="1" x14ac:dyDescent="0.55000000000000004">
      <c r="A11" s="1050"/>
      <c r="B11" s="1050"/>
      <c r="C11" s="1051"/>
      <c r="D11" s="1078"/>
      <c r="E11" s="1053"/>
      <c r="K11" s="1050"/>
    </row>
  </sheetData>
  <mergeCells count="5">
    <mergeCell ref="A1:L1"/>
    <mergeCell ref="A3:A4"/>
    <mergeCell ref="B3:B4"/>
    <mergeCell ref="D3:E3"/>
    <mergeCell ref="B5:B6"/>
  </mergeCells>
  <phoneticPr fontId="1" type="noConversion"/>
  <conditionalFormatting sqref="F5:F6">
    <cfRule type="expression" dxfId="14" priority="5">
      <formula>$D$3=$F$3</formula>
    </cfRule>
  </conditionalFormatting>
  <conditionalFormatting sqref="G5:G6">
    <cfRule type="expression" dxfId="13" priority="4">
      <formula>$D$3=$G$3</formula>
    </cfRule>
  </conditionalFormatting>
  <conditionalFormatting sqref="H5:H6">
    <cfRule type="expression" dxfId="12" priority="3">
      <formula>$D$3=$H$3</formula>
    </cfRule>
  </conditionalFormatting>
  <conditionalFormatting sqref="I5:I6">
    <cfRule type="expression" dxfId="11" priority="2">
      <formula>$D$3=$I$3</formula>
    </cfRule>
  </conditionalFormatting>
  <conditionalFormatting sqref="J5:J6">
    <cfRule type="expression" dxfId="10" priority="1">
      <formula>$D$3=$J$3</formula>
    </cfRule>
  </conditionalFormatting>
  <dataValidations count="1">
    <dataValidation type="list" allowBlank="1" showInputMessage="1" showErrorMessage="1" sqref="E5:E6" xr:uid="{C3E9C085-AA09-407F-9CF1-0C04B03C4FCE}">
      <formula1>"uint16, uint32, int32, single"</formula1>
    </dataValidation>
  </dataValidations>
  <pageMargins left="0.7" right="0.7" top="0.75" bottom="0.75" header="0.3" footer="0.3"/>
  <pageSetup paperSize="9" scale="30" fitToHeight="0" orientation="portrait" r:id="rId1"/>
  <headerFooter>
    <oddHeader>&amp;L&amp;"현대하모니 L,보통"SW
EV&amp;C&amp;"현대하모니 M,보통"eCOMP Control Parameter
SW-EV&amp;R&amp;"현대하모니 L,보통"두원공조
친환경개발팀</oddHeader>
  </headerFooter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0088-5ACF-4505-9379-8D61FC9C2728}">
  <sheetPr>
    <tabColor theme="8" tint="0.59999389629810485"/>
    <pageSetUpPr fitToPage="1"/>
  </sheetPr>
  <dimension ref="A1:L18"/>
  <sheetViews>
    <sheetView workbookViewId="0">
      <selection sqref="A1:L1"/>
    </sheetView>
  </sheetViews>
  <sheetFormatPr defaultColWidth="8" defaultRowHeight="13.3" x14ac:dyDescent="0.55000000000000004"/>
  <cols>
    <col min="1" max="1" width="5.42578125" style="1050" customWidth="1"/>
    <col min="2" max="2" width="9.5703125" style="1050" bestFit="1" customWidth="1"/>
    <col min="3" max="3" width="17.92578125" style="1051" customWidth="1"/>
    <col min="4" max="4" width="14.7109375" style="1078" customWidth="1"/>
    <col min="5" max="5" width="8.92578125" style="1053" customWidth="1"/>
    <col min="6" max="10" width="23.0703125" style="1052" customWidth="1"/>
    <col min="11" max="11" width="29.0703125" style="1050" customWidth="1"/>
    <col min="12" max="12" width="21.5703125" style="1050" customWidth="1"/>
    <col min="13" max="16384" width="8" style="1050"/>
  </cols>
  <sheetData>
    <row r="1" spans="1:12" ht="28.5" customHeight="1" x14ac:dyDescent="0.55000000000000004">
      <c r="A1" s="1642" t="s">
        <v>665</v>
      </c>
      <c r="B1" s="1642"/>
      <c r="C1" s="1642"/>
      <c r="D1" s="1642"/>
      <c r="E1" s="1642"/>
      <c r="F1" s="1642"/>
      <c r="G1" s="1642"/>
      <c r="H1" s="1642"/>
      <c r="I1" s="1642"/>
      <c r="J1" s="1642"/>
      <c r="K1" s="1642"/>
      <c r="L1" s="1642"/>
    </row>
    <row r="2" spans="1:12" ht="7.5" customHeight="1" thickBot="1" x14ac:dyDescent="0.6">
      <c r="D2" s="1052"/>
    </row>
    <row r="3" spans="1:12" s="1059" customFormat="1" ht="15.75" customHeight="1" thickBot="1" x14ac:dyDescent="0.6">
      <c r="A3" s="1602" t="s">
        <v>30</v>
      </c>
      <c r="B3" s="1602" t="s">
        <v>10</v>
      </c>
      <c r="C3" s="87" t="str">
        <f>HLOOKUP($D$3,$F$3:$J$4,2,FALSE)</f>
        <v>T220_2P0 / 2.0 kW</v>
      </c>
      <c r="D3" s="1645">
        <v>3</v>
      </c>
      <c r="E3" s="1646"/>
      <c r="F3" s="1095">
        <v>1</v>
      </c>
      <c r="G3" s="1096">
        <v>2</v>
      </c>
      <c r="H3" s="1095">
        <v>3</v>
      </c>
      <c r="I3" s="1097">
        <v>4</v>
      </c>
      <c r="J3" s="1057">
        <v>5</v>
      </c>
      <c r="K3" s="1098"/>
      <c r="L3" s="1099"/>
    </row>
    <row r="4" spans="1:12" s="1059" customFormat="1" ht="15.75" customHeight="1" thickBot="1" x14ac:dyDescent="0.6">
      <c r="A4" s="1603"/>
      <c r="B4" s="1603"/>
      <c r="C4" s="612" t="s">
        <v>12</v>
      </c>
      <c r="D4" s="613" t="s">
        <v>1</v>
      </c>
      <c r="E4" s="613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1060" t="s">
        <v>7</v>
      </c>
      <c r="L4" s="1100"/>
    </row>
    <row r="5" spans="1:12" s="1069" customFormat="1" ht="19.5" customHeight="1" x14ac:dyDescent="0.55000000000000004">
      <c r="A5" s="615">
        <v>1</v>
      </c>
      <c r="B5" s="1647" t="s">
        <v>658</v>
      </c>
      <c r="C5" s="1112" t="s">
        <v>659</v>
      </c>
      <c r="D5" s="1113">
        <f>HLOOKUP($D$3,$F$3:$J$979,(A5+2),FALSE)</f>
        <v>5</v>
      </c>
      <c r="E5" s="1114" t="s">
        <v>1052</v>
      </c>
      <c r="F5" s="1115">
        <f>6-1</f>
        <v>5</v>
      </c>
      <c r="G5" s="1115">
        <f>6-1</f>
        <v>5</v>
      </c>
      <c r="H5" s="1115">
        <f>6-1</f>
        <v>5</v>
      </c>
      <c r="I5" s="1116">
        <f>6-1</f>
        <v>5</v>
      </c>
      <c r="J5" s="1117">
        <f>6-1</f>
        <v>5</v>
      </c>
      <c r="K5" s="1118"/>
      <c r="L5" s="1119" t="str">
        <f>$B$5&amp;"."&amp;C5</f>
        <v>CTX3.i32CntMaxForTx3</v>
      </c>
    </row>
    <row r="6" spans="1:12" s="1052" customFormat="1" ht="19.5" customHeight="1" thickBot="1" x14ac:dyDescent="0.6">
      <c r="A6" s="1101">
        <v>2</v>
      </c>
      <c r="B6" s="1648"/>
      <c r="C6" s="1104" t="s">
        <v>654</v>
      </c>
      <c r="D6" s="1105">
        <f>HLOOKUP($D$3,$F$3:$J$979,(A6+2),FALSE)</f>
        <v>1</v>
      </c>
      <c r="E6" s="1106" t="s">
        <v>1055</v>
      </c>
      <c r="F6" s="1107">
        <v>1</v>
      </c>
      <c r="G6" s="1107">
        <v>1</v>
      </c>
      <c r="H6" s="1107">
        <v>1</v>
      </c>
      <c r="I6" s="1108">
        <v>1</v>
      </c>
      <c r="J6" s="1109">
        <v>1</v>
      </c>
      <c r="K6" s="1110"/>
      <c r="L6" s="1111" t="str">
        <f t="shared" ref="L6" si="0">$B$5&amp;"."&amp;C6</f>
        <v>CTX3.uSW_REV</v>
      </c>
    </row>
    <row r="7" spans="1:12" s="1052" customFormat="1" x14ac:dyDescent="0.55000000000000004">
      <c r="A7" s="1050"/>
      <c r="B7" s="1050"/>
      <c r="C7" s="1051"/>
      <c r="D7" s="1078"/>
      <c r="E7" s="1053"/>
      <c r="K7" s="1050"/>
    </row>
    <row r="8" spans="1:12" s="1052" customFormat="1" x14ac:dyDescent="0.55000000000000004">
      <c r="A8" s="1050"/>
      <c r="B8" s="1050"/>
      <c r="C8" s="1051"/>
      <c r="D8" s="1078"/>
      <c r="E8" s="1053"/>
      <c r="K8" s="1050"/>
    </row>
    <row r="9" spans="1:12" s="1052" customFormat="1" x14ac:dyDescent="0.55000000000000004">
      <c r="A9" s="1050"/>
      <c r="B9" s="1050"/>
      <c r="C9" s="1051"/>
      <c r="D9" s="1078"/>
      <c r="E9" s="1053"/>
      <c r="K9" s="1050"/>
    </row>
    <row r="10" spans="1:12" s="1052" customFormat="1" x14ac:dyDescent="0.55000000000000004">
      <c r="A10" s="1050"/>
      <c r="B10" s="1050"/>
      <c r="C10" s="1051"/>
      <c r="D10" s="1078"/>
      <c r="E10" s="1053"/>
      <c r="K10" s="1050"/>
    </row>
    <row r="11" spans="1:12" s="1052" customFormat="1" x14ac:dyDescent="0.55000000000000004">
      <c r="A11" s="1050"/>
      <c r="B11" s="1050"/>
      <c r="C11" s="1051"/>
      <c r="D11" s="1078"/>
      <c r="E11" s="1053"/>
      <c r="K11" s="1050"/>
    </row>
    <row r="12" spans="1:12" s="1052" customFormat="1" x14ac:dyDescent="0.55000000000000004">
      <c r="A12" s="1050"/>
      <c r="B12" s="1050"/>
      <c r="C12" s="1051"/>
      <c r="D12" s="1078"/>
      <c r="E12" s="1053"/>
      <c r="K12" s="1050"/>
    </row>
    <row r="13" spans="1:12" s="1052" customFormat="1" x14ac:dyDescent="0.55000000000000004">
      <c r="A13" s="1050"/>
      <c r="B13" s="1050"/>
      <c r="C13" s="1051"/>
      <c r="D13" s="1078"/>
      <c r="E13" s="1053"/>
      <c r="K13" s="1050"/>
    </row>
    <row r="14" spans="1:12" s="1052" customFormat="1" x14ac:dyDescent="0.55000000000000004">
      <c r="A14" s="1050"/>
      <c r="B14" s="1050"/>
      <c r="C14" s="1051"/>
      <c r="D14" s="1078"/>
      <c r="E14" s="1053"/>
      <c r="K14" s="1050"/>
    </row>
    <row r="15" spans="1:12" s="1052" customFormat="1" x14ac:dyDescent="0.55000000000000004">
      <c r="A15" s="1050"/>
      <c r="B15" s="1050"/>
      <c r="C15" s="1051"/>
      <c r="D15" s="1078"/>
      <c r="E15" s="1053"/>
      <c r="K15" s="1050"/>
    </row>
    <row r="16" spans="1:12" s="1052" customFormat="1" x14ac:dyDescent="0.55000000000000004">
      <c r="A16" s="1050"/>
      <c r="B16" s="1050"/>
      <c r="C16" s="1051"/>
      <c r="D16" s="1078"/>
      <c r="E16" s="1053"/>
      <c r="K16" s="1050"/>
    </row>
    <row r="17" spans="1:11" s="1052" customFormat="1" x14ac:dyDescent="0.55000000000000004">
      <c r="A17" s="1050"/>
      <c r="B17" s="1050"/>
      <c r="C17" s="1051"/>
      <c r="D17" s="1078"/>
      <c r="E17" s="1053"/>
      <c r="K17" s="1050"/>
    </row>
    <row r="18" spans="1:11" s="1052" customFormat="1" x14ac:dyDescent="0.55000000000000004">
      <c r="A18" s="1050"/>
      <c r="B18" s="1050"/>
      <c r="C18" s="1051"/>
      <c r="D18" s="1078"/>
      <c r="E18" s="1053"/>
      <c r="K18" s="1050"/>
    </row>
  </sheetData>
  <mergeCells count="5">
    <mergeCell ref="A1:L1"/>
    <mergeCell ref="A3:A4"/>
    <mergeCell ref="B3:B4"/>
    <mergeCell ref="D3:E3"/>
    <mergeCell ref="B5:B6"/>
  </mergeCells>
  <phoneticPr fontId="1" type="noConversion"/>
  <conditionalFormatting sqref="F5:F6">
    <cfRule type="expression" dxfId="9" priority="5">
      <formula>$D$3=$F$3</formula>
    </cfRule>
  </conditionalFormatting>
  <conditionalFormatting sqref="G5:G6">
    <cfRule type="expression" dxfId="8" priority="4">
      <formula>$D$3=$G$3</formula>
    </cfRule>
  </conditionalFormatting>
  <conditionalFormatting sqref="H5:H6">
    <cfRule type="expression" dxfId="7" priority="3">
      <formula>$D$3=$H$3</formula>
    </cfRule>
  </conditionalFormatting>
  <conditionalFormatting sqref="I5:I6">
    <cfRule type="expression" dxfId="6" priority="2">
      <formula>$D$3=$I$3</formula>
    </cfRule>
  </conditionalFormatting>
  <conditionalFormatting sqref="J5:J6">
    <cfRule type="expression" dxfId="5" priority="1">
      <formula>$D$3=$J$3</formula>
    </cfRule>
  </conditionalFormatting>
  <dataValidations count="1">
    <dataValidation type="list" allowBlank="1" showInputMessage="1" showErrorMessage="1" sqref="E5:E6" xr:uid="{FF909F46-F04B-4AA3-B7F0-C8F2BD9CB968}">
      <formula1>"uint16, uint32, int32, single"</formula1>
    </dataValidation>
  </dataValidations>
  <pageMargins left="0.7" right="0.7" top="0.75" bottom="0.75" header="0.3" footer="0.3"/>
  <pageSetup paperSize="9" scale="30" fitToHeight="0" orientation="portrait" r:id="rId1"/>
  <headerFooter>
    <oddHeader>&amp;L&amp;"현대하모니 L,보통"SW
EV&amp;C&amp;"현대하모니 M,보통"eCOMP Control Parameter
SW-EV&amp;R&amp;"현대하모니 L,보통"두원공조
친환경개발팀</oddHeader>
  </headerFooter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AC27-7D6A-4C24-B7F8-44102A76C5E9}">
  <sheetPr>
    <tabColor theme="8" tint="0.59999389629810485"/>
    <pageSetUpPr fitToPage="1"/>
  </sheetPr>
  <dimension ref="A1:L303"/>
  <sheetViews>
    <sheetView workbookViewId="0">
      <selection sqref="A1:L1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18.0703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37.42578125" style="1" customWidth="1"/>
    <col min="12" max="12" width="24.92578125" style="1" customWidth="1"/>
    <col min="13" max="16384" width="9" style="1"/>
  </cols>
  <sheetData>
    <row r="1" spans="1:12" ht="25.5" customHeight="1" x14ac:dyDescent="0.55000000000000004">
      <c r="A1" s="1500" t="s">
        <v>524</v>
      </c>
      <c r="B1" s="1500"/>
      <c r="C1" s="1500"/>
      <c r="D1" s="1500"/>
      <c r="E1" s="1500"/>
      <c r="F1" s="1500"/>
      <c r="G1" s="1500"/>
      <c r="H1" s="1500"/>
      <c r="I1" s="1500"/>
      <c r="J1" s="1500"/>
      <c r="K1" s="1500"/>
      <c r="L1" s="1500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504" t="s">
        <v>30</v>
      </c>
      <c r="B3" s="1506" t="s">
        <v>10</v>
      </c>
      <c r="C3" s="87" t="str">
        <f>HLOOKUP($D$3,$F$3:$J$4,2,FALSE)</f>
        <v>T220_0P6 / 0.6 kW</v>
      </c>
      <c r="D3" s="1520">
        <f>a01_Main!D4</f>
        <v>1</v>
      </c>
      <c r="E3" s="1521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518"/>
      <c r="B4" s="1519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 x14ac:dyDescent="0.55000000000000004">
      <c r="A5" s="65">
        <v>1</v>
      </c>
      <c r="B5" s="1497" t="s">
        <v>525</v>
      </c>
      <c r="C5" s="314" t="s">
        <v>521</v>
      </c>
      <c r="D5" s="152">
        <f>HLOOKUP($D$3,$F$3:$F$971,(A5+2),FALSE)</f>
        <v>10000</v>
      </c>
      <c r="E5" s="850" t="s">
        <v>1052</v>
      </c>
      <c r="F5" s="851">
        <f>a01_Main!D7</f>
        <v>10000</v>
      </c>
      <c r="G5" s="852"/>
      <c r="H5" s="851"/>
      <c r="I5" s="852"/>
      <c r="J5" s="851"/>
      <c r="K5" s="211" t="s">
        <v>518</v>
      </c>
      <c r="L5" s="95" t="str">
        <f t="shared" ref="L5:L7" si="0">$B$5&amp;"."&amp;C5</f>
        <v>J01MINIT.i32CntMaxMcuInit</v>
      </c>
    </row>
    <row r="6" spans="1:12" s="5" customFormat="1" ht="20.25" customHeight="1" x14ac:dyDescent="0.55000000000000004">
      <c r="A6" s="66">
        <v>2</v>
      </c>
      <c r="B6" s="1498"/>
      <c r="C6" s="315" t="s">
        <v>522</v>
      </c>
      <c r="D6" s="160">
        <f>HLOOKUP($D$3,$F$3:$F$971,(A6+2),FALSE)</f>
        <v>1E-4</v>
      </c>
      <c r="E6" s="13" t="s">
        <v>1053</v>
      </c>
      <c r="F6" s="853">
        <f>1/F5</f>
        <v>1E-4</v>
      </c>
      <c r="G6" s="313"/>
      <c r="H6" s="106"/>
      <c r="I6" s="313"/>
      <c r="J6" s="106"/>
      <c r="K6" s="215" t="s">
        <v>519</v>
      </c>
      <c r="L6" s="96" t="str">
        <f t="shared" si="0"/>
        <v>J01MINIT.sInvMaxCnt</v>
      </c>
    </row>
    <row r="7" spans="1:12" s="5" customFormat="1" ht="20.25" customHeight="1" thickBot="1" x14ac:dyDescent="0.6">
      <c r="A7" s="67">
        <v>3</v>
      </c>
      <c r="B7" s="1499"/>
      <c r="C7" s="519" t="s">
        <v>523</v>
      </c>
      <c r="D7" s="854">
        <f>HLOOKUP($D$3,$F$3:$F$971,(A7+2),FALSE)</f>
        <v>1.5</v>
      </c>
      <c r="E7" s="855" t="s">
        <v>1053</v>
      </c>
      <c r="F7" s="511">
        <v>1.5</v>
      </c>
      <c r="G7" s="510"/>
      <c r="H7" s="511"/>
      <c r="I7" s="510"/>
      <c r="J7" s="511"/>
      <c r="K7" s="856" t="s">
        <v>520</v>
      </c>
      <c r="L7" s="113" t="str">
        <f t="shared" si="0"/>
        <v>J01MINIT.sOcfISensOfs</v>
      </c>
    </row>
    <row r="8" spans="1:12" ht="24" customHeight="1" x14ac:dyDescent="0.55000000000000004">
      <c r="C8" s="158"/>
    </row>
    <row r="9" spans="1:12" ht="17.899999999999999" customHeight="1" x14ac:dyDescent="0.55000000000000004">
      <c r="C9" s="158"/>
    </row>
    <row r="10" spans="1:12" ht="17.899999999999999" customHeight="1" x14ac:dyDescent="0.55000000000000004">
      <c r="C10" s="158"/>
      <c r="F10" s="329"/>
      <c r="K10" s="330"/>
      <c r="L10" s="330"/>
    </row>
    <row r="11" spans="1:12" ht="17.899999999999999" customHeight="1" x14ac:dyDescent="0.55000000000000004">
      <c r="C11" s="158"/>
      <c r="F11" s="329"/>
      <c r="K11" s="330"/>
      <c r="L11" s="330"/>
    </row>
    <row r="12" spans="1:12" s="3" customFormat="1" ht="17.899999999999999" customHeight="1" x14ac:dyDescent="0.55000000000000004">
      <c r="A12" s="4"/>
      <c r="B12" s="1"/>
      <c r="C12" s="158"/>
      <c r="E12" s="4"/>
      <c r="F12" s="329"/>
      <c r="K12" s="330"/>
      <c r="L12" s="330"/>
    </row>
    <row r="13" spans="1:12" s="3" customFormat="1" ht="17.899999999999999" customHeight="1" x14ac:dyDescent="0.55000000000000004">
      <c r="A13" s="4"/>
      <c r="B13" s="1"/>
      <c r="C13" s="158"/>
      <c r="E13" s="4"/>
      <c r="F13" s="329"/>
      <c r="K13" s="330"/>
      <c r="L13" s="330"/>
    </row>
    <row r="14" spans="1:12" s="3" customFormat="1" ht="17.899999999999999" customHeight="1" x14ac:dyDescent="0.55000000000000004">
      <c r="A14" s="4"/>
      <c r="B14" s="1"/>
      <c r="C14" s="158"/>
      <c r="E14" s="4"/>
      <c r="F14" s="329"/>
      <c r="K14" s="330"/>
      <c r="L14" s="330"/>
    </row>
    <row r="15" spans="1:12" s="3" customFormat="1" ht="17.899999999999999" customHeight="1" x14ac:dyDescent="0.55000000000000004">
      <c r="A15" s="4"/>
      <c r="B15" s="1"/>
      <c r="C15" s="1"/>
      <c r="E15" s="4"/>
      <c r="F15" s="329"/>
      <c r="K15" s="330"/>
      <c r="L15" s="330"/>
    </row>
    <row r="16" spans="1:12" s="3" customFormat="1" ht="17.899999999999999" customHeight="1" x14ac:dyDescent="0.55000000000000004">
      <c r="A16" s="4"/>
      <c r="B16" s="1"/>
      <c r="C16" s="1"/>
      <c r="E16" s="4"/>
      <c r="F16" s="329"/>
      <c r="K16" s="330"/>
      <c r="L16" s="330"/>
    </row>
    <row r="17" spans="1:12" s="3" customFormat="1" ht="17.899999999999999" customHeight="1" x14ac:dyDescent="0.55000000000000004">
      <c r="A17" s="4"/>
      <c r="B17" s="1"/>
      <c r="C17" s="1"/>
      <c r="E17" s="4"/>
      <c r="F17" s="329"/>
      <c r="K17" s="330"/>
      <c r="L17" s="330"/>
    </row>
    <row r="18" spans="1:12" s="3" customFormat="1" ht="17.899999999999999" customHeight="1" x14ac:dyDescent="0.55000000000000004">
      <c r="A18" s="4"/>
      <c r="B18" s="1"/>
      <c r="C18" s="1"/>
      <c r="E18" s="4"/>
      <c r="F18" s="329"/>
      <c r="K18" s="330"/>
      <c r="L18" s="330"/>
    </row>
    <row r="19" spans="1:12" s="3" customFormat="1" ht="17.899999999999999" customHeight="1" x14ac:dyDescent="0.55000000000000004">
      <c r="A19" s="4"/>
      <c r="B19" s="1"/>
      <c r="C19" s="1"/>
      <c r="E19" s="4"/>
      <c r="F19" s="329"/>
      <c r="K19" s="330"/>
      <c r="L19" s="330"/>
    </row>
    <row r="20" spans="1:12" s="3" customFormat="1" ht="17.899999999999999" customHeight="1" x14ac:dyDescent="0.55000000000000004">
      <c r="A20" s="4"/>
      <c r="B20" s="1"/>
      <c r="C20" s="1"/>
      <c r="E20" s="4"/>
      <c r="K20" s="1"/>
      <c r="L20" s="1"/>
    </row>
    <row r="21" spans="1:12" s="3" customFormat="1" ht="17.899999999999999" customHeight="1" x14ac:dyDescent="0.55000000000000004">
      <c r="A21" s="4"/>
      <c r="B21" s="1"/>
      <c r="C21" s="1"/>
      <c r="E21" s="4"/>
      <c r="K21" s="1"/>
      <c r="L21" s="1"/>
    </row>
    <row r="22" spans="1:12" s="3" customFormat="1" ht="17.899999999999999" customHeight="1" x14ac:dyDescent="0.55000000000000004">
      <c r="A22" s="4"/>
      <c r="B22" s="1"/>
      <c r="C22" s="1"/>
      <c r="E22" s="4"/>
      <c r="K22" s="1"/>
      <c r="L22" s="1"/>
    </row>
    <row r="23" spans="1:12" s="3" customFormat="1" ht="17.899999999999999" customHeight="1" x14ac:dyDescent="0.55000000000000004">
      <c r="A23" s="4"/>
      <c r="B23" s="1"/>
      <c r="C23" s="1"/>
      <c r="E23" s="4"/>
      <c r="K23" s="1"/>
      <c r="L23" s="1"/>
    </row>
    <row r="24" spans="1:12" s="3" customFormat="1" ht="17.899999999999999" customHeight="1" x14ac:dyDescent="0.55000000000000004">
      <c r="A24" s="4"/>
      <c r="B24" s="1"/>
      <c r="C24" s="1"/>
      <c r="E24" s="4"/>
      <c r="K24" s="1"/>
      <c r="L24" s="1"/>
    </row>
    <row r="25" spans="1:12" s="3" customFormat="1" ht="17.899999999999999" customHeight="1" x14ac:dyDescent="0.55000000000000004">
      <c r="A25" s="4"/>
      <c r="B25" s="1"/>
      <c r="C25" s="1"/>
      <c r="E25" s="4"/>
      <c r="K25" s="1"/>
      <c r="L25" s="1"/>
    </row>
    <row r="26" spans="1:12" s="3" customFormat="1" ht="17.899999999999999" customHeight="1" x14ac:dyDescent="0.55000000000000004">
      <c r="A26" s="4"/>
      <c r="B26" s="1"/>
      <c r="C26" s="1"/>
      <c r="E26" s="4"/>
      <c r="K26" s="1"/>
      <c r="L26" s="1"/>
    </row>
    <row r="27" spans="1:12" s="3" customFormat="1" ht="17.899999999999999" customHeight="1" x14ac:dyDescent="0.55000000000000004">
      <c r="A27" s="4"/>
      <c r="B27" s="1"/>
      <c r="C27" s="1"/>
      <c r="E27" s="4"/>
      <c r="K27" s="1"/>
      <c r="L27" s="1"/>
    </row>
    <row r="28" spans="1:12" s="4" customFormat="1" ht="17.899999999999999" customHeight="1" x14ac:dyDescent="0.55000000000000004">
      <c r="B28" s="1"/>
      <c r="C28" s="1"/>
      <c r="D28" s="3"/>
      <c r="F28" s="3"/>
      <c r="G28" s="3"/>
      <c r="H28" s="3"/>
      <c r="I28" s="3"/>
      <c r="J28" s="3"/>
      <c r="K28" s="1"/>
      <c r="L28" s="1"/>
    </row>
    <row r="29" spans="1:12" s="4" customFormat="1" ht="17.899999999999999" customHeight="1" x14ac:dyDescent="0.55000000000000004">
      <c r="B29" s="1"/>
      <c r="C29" s="1"/>
      <c r="D29" s="3"/>
      <c r="F29" s="3"/>
      <c r="G29" s="3"/>
      <c r="H29" s="3"/>
      <c r="I29" s="3"/>
      <c r="J29" s="3"/>
      <c r="K29" s="1"/>
      <c r="L29" s="1"/>
    </row>
    <row r="30" spans="1:12" s="4" customFormat="1" ht="17.899999999999999" customHeight="1" x14ac:dyDescent="0.55000000000000004">
      <c r="B30" s="1"/>
      <c r="C30" s="1"/>
      <c r="D30" s="3"/>
      <c r="F30" s="3"/>
      <c r="G30" s="3"/>
      <c r="H30" s="3"/>
      <c r="I30" s="3"/>
      <c r="J30" s="3"/>
      <c r="K30" s="1"/>
      <c r="L30" s="1"/>
    </row>
    <row r="31" spans="1:12" s="4" customFormat="1" ht="17.899999999999999" customHeight="1" x14ac:dyDescent="0.55000000000000004">
      <c r="B31" s="1"/>
      <c r="C31" s="1"/>
      <c r="D31" s="3"/>
      <c r="F31" s="3"/>
      <c r="G31" s="3"/>
      <c r="H31" s="3"/>
      <c r="I31" s="3"/>
      <c r="J31" s="3"/>
      <c r="K31" s="1"/>
      <c r="L31" s="1"/>
    </row>
    <row r="32" spans="1:12" s="4" customFormat="1" ht="17.899999999999999" customHeight="1" x14ac:dyDescent="0.55000000000000004">
      <c r="B32" s="1"/>
      <c r="C32" s="1"/>
      <c r="D32" s="3"/>
      <c r="F32" s="3"/>
      <c r="G32" s="3"/>
      <c r="H32" s="3"/>
      <c r="I32" s="3"/>
      <c r="J32" s="3"/>
      <c r="K32" s="1"/>
      <c r="L32" s="1"/>
    </row>
    <row r="33" spans="2:12" s="4" customFormat="1" ht="17.899999999999999" customHeight="1" x14ac:dyDescent="0.55000000000000004">
      <c r="B33" s="1"/>
      <c r="C33" s="1"/>
      <c r="D33" s="3"/>
      <c r="F33" s="3"/>
      <c r="G33" s="3"/>
      <c r="H33" s="3"/>
      <c r="I33" s="3"/>
      <c r="J33" s="3"/>
      <c r="K33" s="1"/>
      <c r="L33" s="1"/>
    </row>
    <row r="34" spans="2:12" s="4" customFormat="1" ht="17.899999999999999" customHeight="1" x14ac:dyDescent="0.55000000000000004">
      <c r="B34" s="1"/>
      <c r="C34" s="1"/>
      <c r="D34" s="3"/>
      <c r="F34" s="3"/>
      <c r="G34" s="3"/>
      <c r="H34" s="3"/>
      <c r="I34" s="3"/>
      <c r="J34" s="3"/>
      <c r="K34" s="1"/>
      <c r="L34" s="1"/>
    </row>
    <row r="35" spans="2:12" s="4" customFormat="1" ht="17.899999999999999" customHeight="1" x14ac:dyDescent="0.55000000000000004">
      <c r="B35" s="1"/>
      <c r="C35" s="1"/>
      <c r="D35" s="3"/>
      <c r="F35" s="3"/>
      <c r="G35" s="3"/>
      <c r="H35" s="3"/>
      <c r="I35" s="3"/>
      <c r="J35" s="3"/>
      <c r="K35" s="1"/>
      <c r="L35" s="1"/>
    </row>
    <row r="36" spans="2:12" s="4" customFormat="1" ht="17.899999999999999" customHeight="1" x14ac:dyDescent="0.55000000000000004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2:12" s="4" customFormat="1" ht="17.899999999999999" customHeight="1" x14ac:dyDescent="0.55000000000000004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2:12" s="4" customFormat="1" ht="17.899999999999999" customHeight="1" x14ac:dyDescent="0.55000000000000004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2:12" s="4" customFormat="1" ht="17.899999999999999" customHeight="1" x14ac:dyDescent="0.55000000000000004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2:12" s="4" customFormat="1" ht="17.899999999999999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2:12" s="4" customFormat="1" ht="17.899999999999999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2:12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2:12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2:12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2:12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2:12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2:12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2:12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</row>
  </sheetData>
  <sheetProtection formatCells="0" formatColumns="0" formatRows="0" insertColumns="0" insertRows="0" insertHyperlinks="0" deleteColumns="0" deleteRows="0" sort="0" autoFilter="0" pivotTables="0"/>
  <mergeCells count="5">
    <mergeCell ref="A1:L1"/>
    <mergeCell ref="A3:A4"/>
    <mergeCell ref="B3:B4"/>
    <mergeCell ref="D3:E3"/>
    <mergeCell ref="B5:B7"/>
  </mergeCells>
  <phoneticPr fontId="1" type="noConversion"/>
  <conditionalFormatting sqref="F5:J7">
    <cfRule type="expression" dxfId="4" priority="5">
      <formula>$D$3=$F$3</formula>
    </cfRule>
  </conditionalFormatting>
  <conditionalFormatting sqref="G5:G7">
    <cfRule type="expression" dxfId="3" priority="4">
      <formula>$D$3=$G$3</formula>
    </cfRule>
  </conditionalFormatting>
  <conditionalFormatting sqref="H5:H7">
    <cfRule type="expression" dxfId="2" priority="3">
      <formula>$D$3=$H$3</formula>
    </cfRule>
  </conditionalFormatting>
  <conditionalFormatting sqref="I5:I7">
    <cfRule type="expression" dxfId="1" priority="2">
      <formula>$D$3=$I$3</formula>
    </cfRule>
  </conditionalFormatting>
  <conditionalFormatting sqref="J5:J7">
    <cfRule type="expression" dxfId="0" priority="1">
      <formula>$D$3=$J$3</formula>
    </cfRule>
  </conditionalFormatting>
  <dataValidations count="1">
    <dataValidation type="list" allowBlank="1" showInputMessage="1" showErrorMessage="1" sqref="E5:E7" xr:uid="{A17A70EB-EAA6-41BF-ACDE-A6AA3490F645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4"/>
  <sheetViews>
    <sheetView workbookViewId="0">
      <selection activeCell="AI7" sqref="AI7"/>
    </sheetView>
  </sheetViews>
  <sheetFormatPr defaultColWidth="9" defaultRowHeight="17.600000000000001" x14ac:dyDescent="0.55000000000000004"/>
  <cols>
    <col min="1" max="1" width="17.92578125" style="170" customWidth="1"/>
    <col min="2" max="2" width="24.5703125" style="170" customWidth="1"/>
    <col min="3" max="32" width="4" style="170" customWidth="1"/>
    <col min="33" max="16384" width="9" style="170"/>
  </cols>
  <sheetData>
    <row r="1" spans="1:32" ht="20.9" customHeight="1" thickBot="1" x14ac:dyDescent="0.6">
      <c r="A1" s="1649" t="s">
        <v>479</v>
      </c>
      <c r="B1" s="1650"/>
      <c r="C1" s="169">
        <v>1</v>
      </c>
      <c r="D1" s="163">
        <v>2</v>
      </c>
      <c r="E1" s="163">
        <v>3</v>
      </c>
      <c r="F1" s="163">
        <v>4</v>
      </c>
      <c r="G1" s="163">
        <v>5</v>
      </c>
      <c r="H1" s="163">
        <v>6</v>
      </c>
      <c r="I1" s="163">
        <v>7</v>
      </c>
      <c r="J1" s="163">
        <v>8</v>
      </c>
      <c r="K1" s="163">
        <v>9</v>
      </c>
      <c r="L1" s="163">
        <v>10</v>
      </c>
      <c r="M1" s="163">
        <v>11</v>
      </c>
      <c r="N1" s="163">
        <v>12</v>
      </c>
      <c r="O1" s="163">
        <v>13</v>
      </c>
      <c r="P1" s="163">
        <v>14</v>
      </c>
      <c r="Q1" s="163">
        <v>15</v>
      </c>
      <c r="R1" s="163">
        <v>16</v>
      </c>
      <c r="S1" s="163">
        <v>17</v>
      </c>
      <c r="T1" s="163">
        <v>18</v>
      </c>
      <c r="U1" s="163">
        <v>19</v>
      </c>
      <c r="V1" s="163">
        <v>20</v>
      </c>
      <c r="W1" s="163">
        <v>21</v>
      </c>
      <c r="X1" s="163">
        <v>22</v>
      </c>
      <c r="Y1" s="163">
        <v>23</v>
      </c>
      <c r="Z1" s="163">
        <v>24</v>
      </c>
      <c r="AA1" s="163">
        <v>25</v>
      </c>
      <c r="AB1" s="163">
        <v>26</v>
      </c>
      <c r="AC1" s="163">
        <v>27</v>
      </c>
      <c r="AD1" s="163">
        <v>28</v>
      </c>
      <c r="AE1" s="163">
        <v>29</v>
      </c>
      <c r="AF1" s="164">
        <v>30</v>
      </c>
    </row>
    <row r="2" spans="1:32" ht="20.9" customHeight="1" x14ac:dyDescent="0.55000000000000004">
      <c r="A2" s="1651" t="s">
        <v>487</v>
      </c>
      <c r="B2" s="753" t="s">
        <v>480</v>
      </c>
      <c r="C2" s="178"/>
      <c r="D2" s="179"/>
      <c r="E2" s="179"/>
      <c r="F2" s="179"/>
      <c r="G2" s="179"/>
      <c r="H2" s="179"/>
      <c r="I2" s="179"/>
      <c r="J2" s="179"/>
      <c r="K2" s="179"/>
      <c r="L2" s="180">
        <v>1</v>
      </c>
      <c r="M2" s="179"/>
      <c r="N2" s="179"/>
      <c r="O2" s="179"/>
      <c r="P2" s="179"/>
      <c r="Q2" s="179"/>
      <c r="R2" s="179"/>
      <c r="S2" s="179"/>
      <c r="T2" s="179"/>
      <c r="U2" s="179"/>
      <c r="V2" s="180">
        <v>1</v>
      </c>
      <c r="W2" s="179"/>
      <c r="X2" s="179"/>
      <c r="Y2" s="179"/>
      <c r="Z2" s="179"/>
      <c r="AA2" s="179"/>
      <c r="AB2" s="179"/>
      <c r="AC2" s="179"/>
      <c r="AD2" s="179"/>
      <c r="AE2" s="179"/>
      <c r="AF2" s="181">
        <v>1</v>
      </c>
    </row>
    <row r="3" spans="1:32" ht="20.9" customHeight="1" x14ac:dyDescent="0.55000000000000004">
      <c r="A3" s="1652"/>
      <c r="B3" s="754" t="s">
        <v>481</v>
      </c>
      <c r="C3" s="177"/>
      <c r="D3" s="175"/>
      <c r="E3" s="175"/>
      <c r="F3" s="175"/>
      <c r="G3" s="175"/>
      <c r="H3" s="175"/>
      <c r="I3" s="171">
        <v>1</v>
      </c>
      <c r="J3" s="175"/>
      <c r="K3" s="175"/>
      <c r="L3" s="175"/>
      <c r="M3" s="175"/>
      <c r="N3" s="175"/>
      <c r="O3" s="175"/>
      <c r="P3" s="175"/>
      <c r="Q3" s="175"/>
      <c r="R3" s="175"/>
      <c r="S3" s="171">
        <v>1</v>
      </c>
      <c r="T3" s="175"/>
      <c r="U3" s="175"/>
      <c r="V3" s="175"/>
      <c r="W3" s="175"/>
      <c r="X3" s="175"/>
      <c r="Y3" s="175"/>
      <c r="Z3" s="175"/>
      <c r="AA3" s="175"/>
      <c r="AB3" s="175"/>
      <c r="AC3" s="171">
        <v>1</v>
      </c>
      <c r="AD3" s="175"/>
      <c r="AE3" s="175"/>
      <c r="AF3" s="176"/>
    </row>
    <row r="4" spans="1:32" ht="20.9" customHeight="1" thickBot="1" x14ac:dyDescent="0.6">
      <c r="A4" s="1652"/>
      <c r="B4" s="757" t="s">
        <v>482</v>
      </c>
      <c r="C4" s="767">
        <v>1</v>
      </c>
      <c r="D4" s="768">
        <v>1</v>
      </c>
      <c r="E4" s="769">
        <v>1</v>
      </c>
      <c r="F4" s="770">
        <v>1</v>
      </c>
      <c r="G4" s="768">
        <v>1</v>
      </c>
      <c r="H4" s="769">
        <v>1</v>
      </c>
      <c r="I4" s="770">
        <v>1</v>
      </c>
      <c r="J4" s="768">
        <v>1</v>
      </c>
      <c r="K4" s="769">
        <v>1</v>
      </c>
      <c r="L4" s="770">
        <v>1</v>
      </c>
      <c r="M4" s="768">
        <v>1</v>
      </c>
      <c r="N4" s="769">
        <v>1</v>
      </c>
      <c r="O4" s="770">
        <v>1</v>
      </c>
      <c r="P4" s="768">
        <v>1</v>
      </c>
      <c r="Q4" s="769">
        <v>1</v>
      </c>
      <c r="R4" s="770">
        <v>1</v>
      </c>
      <c r="S4" s="768">
        <v>1</v>
      </c>
      <c r="T4" s="769">
        <v>1</v>
      </c>
      <c r="U4" s="770">
        <v>1</v>
      </c>
      <c r="V4" s="768">
        <v>1</v>
      </c>
      <c r="W4" s="769">
        <v>1</v>
      </c>
      <c r="X4" s="770">
        <v>1</v>
      </c>
      <c r="Y4" s="768">
        <v>1</v>
      </c>
      <c r="Z4" s="769">
        <v>1</v>
      </c>
      <c r="AA4" s="770">
        <v>1</v>
      </c>
      <c r="AB4" s="768">
        <v>1</v>
      </c>
      <c r="AC4" s="769">
        <v>1</v>
      </c>
      <c r="AD4" s="770">
        <v>1</v>
      </c>
      <c r="AE4" s="768">
        <v>1</v>
      </c>
      <c r="AF4" s="771">
        <v>1</v>
      </c>
    </row>
    <row r="5" spans="1:32" ht="20.9" customHeight="1" x14ac:dyDescent="0.55000000000000004">
      <c r="A5" s="1653" t="s">
        <v>488</v>
      </c>
      <c r="B5" s="772" t="s">
        <v>483</v>
      </c>
      <c r="C5" s="773"/>
      <c r="D5" s="761">
        <v>1</v>
      </c>
      <c r="E5" s="774"/>
      <c r="F5" s="773"/>
      <c r="G5" s="774"/>
      <c r="H5" s="774"/>
      <c r="I5" s="774"/>
      <c r="J5" s="774"/>
      <c r="K5" s="774"/>
      <c r="L5" s="774"/>
      <c r="M5" s="774"/>
      <c r="N5" s="774"/>
      <c r="O5" s="774"/>
      <c r="P5" s="774"/>
      <c r="Q5" s="774"/>
      <c r="R5" s="774"/>
      <c r="S5" s="774"/>
      <c r="T5" s="774"/>
      <c r="U5" s="774"/>
      <c r="V5" s="774"/>
      <c r="W5" s="774"/>
      <c r="X5" s="774"/>
      <c r="Y5" s="774"/>
      <c r="Z5" s="774"/>
      <c r="AA5" s="774"/>
      <c r="AB5" s="774"/>
      <c r="AC5" s="774"/>
      <c r="AD5" s="774"/>
      <c r="AE5" s="774"/>
      <c r="AF5" s="775"/>
    </row>
    <row r="6" spans="1:32" ht="20.9" customHeight="1" x14ac:dyDescent="0.55000000000000004">
      <c r="A6" s="1654"/>
      <c r="B6" s="755" t="s">
        <v>484</v>
      </c>
      <c r="C6" s="172"/>
      <c r="D6" s="173"/>
      <c r="E6" s="173"/>
      <c r="F6" s="171">
        <v>1</v>
      </c>
      <c r="G6" s="172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4"/>
    </row>
    <row r="7" spans="1:32" ht="20.9" customHeight="1" x14ac:dyDescent="0.55000000000000004">
      <c r="A7" s="1654"/>
      <c r="B7" s="755" t="s">
        <v>485</v>
      </c>
      <c r="C7" s="172"/>
      <c r="D7" s="173"/>
      <c r="E7" s="173"/>
      <c r="F7" s="172"/>
      <c r="G7" s="173"/>
      <c r="H7" s="171">
        <v>1</v>
      </c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4"/>
    </row>
    <row r="8" spans="1:32" ht="20.9" customHeight="1" x14ac:dyDescent="0.55000000000000004">
      <c r="A8" s="1654"/>
      <c r="B8" s="755" t="s">
        <v>144</v>
      </c>
      <c r="C8" s="172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1">
        <v>1</v>
      </c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4"/>
    </row>
    <row r="9" spans="1:32" ht="20.9" customHeight="1" x14ac:dyDescent="0.55000000000000004">
      <c r="A9" s="1654"/>
      <c r="B9" s="755" t="s">
        <v>145</v>
      </c>
      <c r="C9" s="172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1">
        <v>1</v>
      </c>
      <c r="Q9" s="172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4"/>
    </row>
    <row r="10" spans="1:32" ht="20.9" customHeight="1" x14ac:dyDescent="0.55000000000000004">
      <c r="A10" s="1654"/>
      <c r="B10" s="755" t="s">
        <v>146</v>
      </c>
      <c r="C10" s="172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2"/>
      <c r="Q10" s="173"/>
      <c r="R10" s="171">
        <v>1</v>
      </c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4"/>
    </row>
    <row r="11" spans="1:32" ht="20.9" customHeight="1" thickBot="1" x14ac:dyDescent="0.6">
      <c r="A11" s="1655"/>
      <c r="B11" s="776" t="s">
        <v>486</v>
      </c>
      <c r="C11" s="777"/>
      <c r="D11" s="778"/>
      <c r="E11" s="778"/>
      <c r="F11" s="778"/>
      <c r="G11" s="778"/>
      <c r="H11" s="778"/>
      <c r="I11" s="778"/>
      <c r="J11" s="778"/>
      <c r="K11" s="778"/>
      <c r="L11" s="778"/>
      <c r="M11" s="778"/>
      <c r="N11" s="778"/>
      <c r="O11" s="778"/>
      <c r="P11" s="778"/>
      <c r="Q11" s="778"/>
      <c r="R11" s="778"/>
      <c r="S11" s="778"/>
      <c r="T11" s="778"/>
      <c r="U11" s="778"/>
      <c r="V11" s="778"/>
      <c r="W11" s="778"/>
      <c r="X11" s="765">
        <v>1</v>
      </c>
      <c r="Y11" s="778"/>
      <c r="Z11" s="778"/>
      <c r="AA11" s="778"/>
      <c r="AB11" s="778"/>
      <c r="AC11" s="778"/>
      <c r="AD11" s="778"/>
      <c r="AE11" s="778"/>
      <c r="AF11" s="779"/>
    </row>
    <row r="12" spans="1:32" ht="20.9" customHeight="1" x14ac:dyDescent="0.55000000000000004">
      <c r="A12" s="1651" t="s">
        <v>489</v>
      </c>
      <c r="B12" s="753" t="s">
        <v>490</v>
      </c>
      <c r="C12" s="759"/>
      <c r="D12" s="760"/>
      <c r="E12" s="760"/>
      <c r="F12" s="760"/>
      <c r="G12" s="760"/>
      <c r="H12" s="760"/>
      <c r="I12" s="760"/>
      <c r="J12" s="760"/>
      <c r="K12" s="760"/>
      <c r="L12" s="760"/>
      <c r="M12" s="760"/>
      <c r="N12" s="760"/>
      <c r="O12" s="760"/>
      <c r="P12" s="760"/>
      <c r="Q12" s="760"/>
      <c r="R12" s="760"/>
      <c r="S12" s="760"/>
      <c r="T12" s="761">
        <v>1</v>
      </c>
      <c r="U12" s="760"/>
      <c r="V12" s="760"/>
      <c r="W12" s="760"/>
      <c r="X12" s="760"/>
      <c r="Y12" s="760"/>
      <c r="Z12" s="760"/>
      <c r="AA12" s="760"/>
      <c r="AB12" s="760"/>
      <c r="AC12" s="760"/>
      <c r="AD12" s="760"/>
      <c r="AE12" s="760"/>
      <c r="AF12" s="762"/>
    </row>
    <row r="13" spans="1:32" ht="20.9" customHeight="1" x14ac:dyDescent="0.55000000000000004">
      <c r="A13" s="1652"/>
      <c r="B13" s="757" t="s">
        <v>491</v>
      </c>
      <c r="C13" s="182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71">
        <v>1</v>
      </c>
      <c r="AA13" s="183"/>
      <c r="AB13" s="183"/>
      <c r="AC13" s="183"/>
      <c r="AD13" s="183"/>
      <c r="AE13" s="183"/>
      <c r="AF13" s="184"/>
    </row>
    <row r="14" spans="1:32" ht="20.9" customHeight="1" x14ac:dyDescent="0.55000000000000004">
      <c r="A14" s="1652"/>
      <c r="B14" s="754" t="s">
        <v>513</v>
      </c>
      <c r="C14" s="177"/>
      <c r="D14" s="175"/>
      <c r="E14" s="175"/>
      <c r="F14" s="175"/>
      <c r="G14" s="175"/>
      <c r="H14" s="171">
        <v>1</v>
      </c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1">
        <v>1</v>
      </c>
      <c r="AC14" s="175"/>
      <c r="AD14" s="175"/>
      <c r="AE14" s="175"/>
      <c r="AF14" s="176"/>
    </row>
    <row r="15" spans="1:32" ht="20.9" customHeight="1" x14ac:dyDescent="0.55000000000000004">
      <c r="A15" s="1652"/>
      <c r="B15" s="754" t="s">
        <v>512</v>
      </c>
      <c r="C15" s="177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1">
        <v>1</v>
      </c>
      <c r="AE15" s="175"/>
      <c r="AF15" s="176"/>
    </row>
    <row r="16" spans="1:32" ht="20.9" customHeight="1" x14ac:dyDescent="0.55000000000000004">
      <c r="A16" s="1652"/>
      <c r="B16" s="754" t="s">
        <v>1081</v>
      </c>
      <c r="C16" s="177"/>
      <c r="D16" s="171">
        <v>1</v>
      </c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1"/>
      <c r="AE16" s="175"/>
      <c r="AF16" s="176"/>
    </row>
    <row r="17" spans="1:32" ht="20.9" customHeight="1" x14ac:dyDescent="0.55000000000000004">
      <c r="A17" s="1652"/>
      <c r="B17" s="754"/>
      <c r="C17" s="177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1"/>
      <c r="AE17" s="175"/>
      <c r="AF17" s="176"/>
    </row>
    <row r="18" spans="1:32" ht="20.9" customHeight="1" thickBot="1" x14ac:dyDescent="0.6">
      <c r="A18" s="1656"/>
      <c r="B18" s="794" t="s">
        <v>492</v>
      </c>
      <c r="C18" s="795"/>
      <c r="D18" s="796"/>
      <c r="E18" s="796"/>
      <c r="F18" s="796"/>
      <c r="G18" s="796"/>
      <c r="H18" s="796"/>
      <c r="I18" s="796"/>
      <c r="J18" s="180">
        <v>1</v>
      </c>
      <c r="K18" s="796"/>
      <c r="L18" s="796"/>
      <c r="M18" s="796"/>
      <c r="N18" s="796"/>
      <c r="O18" s="796"/>
      <c r="P18" s="796"/>
      <c r="Q18" s="796"/>
      <c r="R18" s="796"/>
      <c r="S18" s="796"/>
      <c r="T18" s="796"/>
      <c r="U18" s="796"/>
      <c r="V18" s="796"/>
      <c r="W18" s="796"/>
      <c r="X18" s="796"/>
      <c r="Y18" s="796"/>
      <c r="Z18" s="796"/>
      <c r="AA18" s="796"/>
      <c r="AB18" s="796"/>
      <c r="AC18" s="796"/>
      <c r="AD18" s="796"/>
      <c r="AE18" s="796"/>
      <c r="AF18" s="797"/>
    </row>
    <row r="19" spans="1:32" ht="20.9" customHeight="1" x14ac:dyDescent="0.55000000000000004">
      <c r="A19" s="798"/>
      <c r="B19" s="799"/>
      <c r="C19" s="800">
        <v>1</v>
      </c>
      <c r="D19" s="760"/>
      <c r="E19" s="761">
        <v>1</v>
      </c>
      <c r="F19" s="760"/>
      <c r="G19" s="761">
        <v>1</v>
      </c>
      <c r="H19" s="760"/>
      <c r="I19" s="761">
        <v>1</v>
      </c>
      <c r="J19" s="760"/>
      <c r="K19" s="761">
        <v>1</v>
      </c>
      <c r="L19" s="760"/>
      <c r="M19" s="761">
        <v>1</v>
      </c>
      <c r="N19" s="760"/>
      <c r="O19" s="761">
        <v>1</v>
      </c>
      <c r="P19" s="760"/>
      <c r="Q19" s="761">
        <v>1</v>
      </c>
      <c r="R19" s="760"/>
      <c r="S19" s="761">
        <v>1</v>
      </c>
      <c r="T19" s="760"/>
      <c r="U19" s="761">
        <v>1</v>
      </c>
      <c r="V19" s="760"/>
      <c r="W19" s="761">
        <v>1</v>
      </c>
      <c r="X19" s="760"/>
      <c r="Y19" s="761">
        <v>1</v>
      </c>
      <c r="Z19" s="760"/>
      <c r="AA19" s="761">
        <v>1</v>
      </c>
      <c r="AB19" s="760"/>
      <c r="AC19" s="761">
        <v>1</v>
      </c>
      <c r="AD19" s="760"/>
      <c r="AE19" s="761">
        <v>1</v>
      </c>
      <c r="AF19" s="762"/>
    </row>
    <row r="20" spans="1:32" ht="20.9" customHeight="1" x14ac:dyDescent="0.55000000000000004">
      <c r="A20" s="751"/>
      <c r="B20" s="756"/>
      <c r="C20" s="182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4"/>
    </row>
    <row r="21" spans="1:32" ht="20.9" customHeight="1" x14ac:dyDescent="0.55000000000000004">
      <c r="A21" s="751"/>
      <c r="B21" s="756"/>
      <c r="C21" s="182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4"/>
    </row>
    <row r="22" spans="1:32" ht="20.9" customHeight="1" x14ac:dyDescent="0.55000000000000004">
      <c r="A22" s="751"/>
      <c r="B22" s="756"/>
      <c r="C22" s="182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4"/>
    </row>
    <row r="23" spans="1:32" ht="20.9" customHeight="1" thickBot="1" x14ac:dyDescent="0.6">
      <c r="A23" s="801"/>
      <c r="B23" s="776"/>
      <c r="C23" s="763"/>
      <c r="D23" s="764"/>
      <c r="E23" s="764"/>
      <c r="F23" s="764"/>
      <c r="G23" s="764"/>
      <c r="H23" s="764"/>
      <c r="I23" s="764"/>
      <c r="J23" s="764"/>
      <c r="K23" s="764"/>
      <c r="L23" s="764"/>
      <c r="M23" s="764"/>
      <c r="N23" s="764"/>
      <c r="O23" s="764"/>
      <c r="P23" s="764"/>
      <c r="Q23" s="764"/>
      <c r="R23" s="764"/>
      <c r="S23" s="764"/>
      <c r="T23" s="764"/>
      <c r="U23" s="764"/>
      <c r="V23" s="764"/>
      <c r="W23" s="764"/>
      <c r="X23" s="764"/>
      <c r="Y23" s="764"/>
      <c r="Z23" s="764"/>
      <c r="AA23" s="764"/>
      <c r="AB23" s="764"/>
      <c r="AC23" s="764"/>
      <c r="AD23" s="764"/>
      <c r="AE23" s="764"/>
      <c r="AF23" s="766"/>
    </row>
    <row r="24" spans="1:32" ht="20.9" customHeight="1" thickBot="1" x14ac:dyDescent="0.6">
      <c r="A24" s="752" t="s">
        <v>147</v>
      </c>
      <c r="B24" s="758"/>
      <c r="C24" s="185">
        <f t="shared" ref="C24:AF24" si="0">SUM(C2:C23)</f>
        <v>2</v>
      </c>
      <c r="D24" s="186">
        <f t="shared" si="0"/>
        <v>3</v>
      </c>
      <c r="E24" s="186">
        <f t="shared" si="0"/>
        <v>2</v>
      </c>
      <c r="F24" s="186">
        <f t="shared" si="0"/>
        <v>2</v>
      </c>
      <c r="G24" s="186">
        <f t="shared" si="0"/>
        <v>2</v>
      </c>
      <c r="H24" s="186">
        <f t="shared" si="0"/>
        <v>3</v>
      </c>
      <c r="I24" s="186">
        <f t="shared" si="0"/>
        <v>3</v>
      </c>
      <c r="J24" s="186">
        <f t="shared" si="0"/>
        <v>2</v>
      </c>
      <c r="K24" s="186">
        <f t="shared" si="0"/>
        <v>2</v>
      </c>
      <c r="L24" s="186">
        <f t="shared" si="0"/>
        <v>2</v>
      </c>
      <c r="M24" s="186">
        <f t="shared" si="0"/>
        <v>2</v>
      </c>
      <c r="N24" s="186">
        <f t="shared" si="0"/>
        <v>2</v>
      </c>
      <c r="O24" s="186">
        <f t="shared" si="0"/>
        <v>2</v>
      </c>
      <c r="P24" s="186">
        <f t="shared" si="0"/>
        <v>2</v>
      </c>
      <c r="Q24" s="186">
        <f t="shared" si="0"/>
        <v>2</v>
      </c>
      <c r="R24" s="186">
        <f t="shared" si="0"/>
        <v>2</v>
      </c>
      <c r="S24" s="186">
        <f t="shared" si="0"/>
        <v>3</v>
      </c>
      <c r="T24" s="186">
        <f t="shared" si="0"/>
        <v>2</v>
      </c>
      <c r="U24" s="186">
        <f t="shared" si="0"/>
        <v>2</v>
      </c>
      <c r="V24" s="186">
        <f t="shared" si="0"/>
        <v>2</v>
      </c>
      <c r="W24" s="186">
        <f t="shared" si="0"/>
        <v>2</v>
      </c>
      <c r="X24" s="186">
        <f t="shared" si="0"/>
        <v>2</v>
      </c>
      <c r="Y24" s="186">
        <f t="shared" si="0"/>
        <v>2</v>
      </c>
      <c r="Z24" s="186">
        <f t="shared" si="0"/>
        <v>2</v>
      </c>
      <c r="AA24" s="186">
        <f t="shared" si="0"/>
        <v>2</v>
      </c>
      <c r="AB24" s="186">
        <f t="shared" si="0"/>
        <v>2</v>
      </c>
      <c r="AC24" s="186">
        <f t="shared" si="0"/>
        <v>3</v>
      </c>
      <c r="AD24" s="186">
        <f t="shared" si="0"/>
        <v>2</v>
      </c>
      <c r="AE24" s="186">
        <f t="shared" si="0"/>
        <v>2</v>
      </c>
      <c r="AF24" s="187">
        <f t="shared" si="0"/>
        <v>2</v>
      </c>
    </row>
  </sheetData>
  <mergeCells count="4">
    <mergeCell ref="A1:B1"/>
    <mergeCell ref="A2:A4"/>
    <mergeCell ref="A5:A11"/>
    <mergeCell ref="A12:A18"/>
  </mergeCells>
  <phoneticPr fontId="1" type="noConversion"/>
  <pageMargins left="0.7" right="0.7" top="0.75" bottom="0.75" header="0.3" footer="0.3"/>
  <pageSetup paperSize="9" orientation="portrait" r:id="rId1"/>
  <ignoredErrors>
    <ignoredError sqref="C24:AF24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FD40-0D9B-41E4-BC43-E869D5C2506F}">
  <sheetPr>
    <tabColor theme="8" tint="0.59999389629810485"/>
  </sheetPr>
  <dimension ref="A1:K13"/>
  <sheetViews>
    <sheetView workbookViewId="0">
      <selection activeCell="M25" sqref="M25"/>
    </sheetView>
  </sheetViews>
  <sheetFormatPr defaultRowHeight="17.600000000000001" x14ac:dyDescent="0.55000000000000004"/>
  <sheetData>
    <row r="1" spans="1:11" x14ac:dyDescent="0.55000000000000004">
      <c r="A1" t="s">
        <v>1007</v>
      </c>
    </row>
    <row r="2" spans="1:11" x14ac:dyDescent="0.55000000000000004">
      <c r="A2" t="s">
        <v>1008</v>
      </c>
    </row>
    <row r="3" spans="1:11" x14ac:dyDescent="0.55000000000000004">
      <c r="A3" t="s">
        <v>1009</v>
      </c>
    </row>
    <row r="4" spans="1:11" x14ac:dyDescent="0.55000000000000004">
      <c r="A4" t="s">
        <v>1010</v>
      </c>
    </row>
    <row r="5" spans="1:11" x14ac:dyDescent="0.55000000000000004">
      <c r="A5" t="s">
        <v>1011</v>
      </c>
      <c r="B5" t="s">
        <v>1012</v>
      </c>
    </row>
    <row r="6" spans="1:11" x14ac:dyDescent="0.55000000000000004">
      <c r="A6" t="s">
        <v>1013</v>
      </c>
      <c r="C6" t="s">
        <v>1014</v>
      </c>
    </row>
    <row r="7" spans="1:11" x14ac:dyDescent="0.55000000000000004">
      <c r="A7" t="s">
        <v>1015</v>
      </c>
      <c r="C7" t="s">
        <v>1016</v>
      </c>
    </row>
    <row r="9" spans="1:11" x14ac:dyDescent="0.55000000000000004">
      <c r="A9" t="s">
        <v>1017</v>
      </c>
      <c r="D9" t="s">
        <v>1018</v>
      </c>
    </row>
    <row r="10" spans="1:11" x14ac:dyDescent="0.55000000000000004">
      <c r="A10" t="s">
        <v>1019</v>
      </c>
      <c r="D10" t="s">
        <v>1020</v>
      </c>
    </row>
    <row r="11" spans="1:11" x14ac:dyDescent="0.55000000000000004">
      <c r="A11" t="s">
        <v>1021</v>
      </c>
      <c r="C11" t="s">
        <v>1022</v>
      </c>
    </row>
    <row r="12" spans="1:11" x14ac:dyDescent="0.55000000000000004">
      <c r="A12" t="s">
        <v>1023</v>
      </c>
      <c r="G12" t="s">
        <v>1024</v>
      </c>
    </row>
    <row r="13" spans="1:11" x14ac:dyDescent="0.55000000000000004">
      <c r="A13" t="s">
        <v>1025</v>
      </c>
      <c r="K13" t="s">
        <v>1026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BDDA-1132-4516-B83D-457A3DBE3380}">
  <sheetPr>
    <tabColor theme="8" tint="0.59999389629810485"/>
    <pageSetUpPr fitToPage="1"/>
  </sheetPr>
  <dimension ref="A1:N301"/>
  <sheetViews>
    <sheetView topLeftCell="A162" zoomScaleNormal="100" workbookViewId="0">
      <selection activeCell="C168" sqref="C168"/>
    </sheetView>
  </sheetViews>
  <sheetFormatPr defaultColWidth="9" defaultRowHeight="13.3" x14ac:dyDescent="0.55000000000000004"/>
  <cols>
    <col min="1" max="1" width="5" style="4" bestFit="1" customWidth="1"/>
    <col min="2" max="2" width="13.42578125" style="1" customWidth="1"/>
    <col min="3" max="3" width="24.92578125" style="1" customWidth="1"/>
    <col min="4" max="4" width="13.5703125" style="4" bestFit="1" customWidth="1"/>
    <col min="5" max="5" width="14.92578125" style="3" customWidth="1"/>
    <col min="6" max="7" width="22.2109375" style="3" customWidth="1"/>
    <col min="8" max="8" width="14.92578125" style="3" customWidth="1"/>
    <col min="9" max="9" width="84" style="1" customWidth="1"/>
    <col min="10" max="16384" width="9" style="1"/>
  </cols>
  <sheetData>
    <row r="1" spans="1:10" ht="25.5" customHeight="1" x14ac:dyDescent="0.55000000000000004">
      <c r="A1" s="1501" t="s">
        <v>703</v>
      </c>
      <c r="B1" s="1502"/>
      <c r="C1" s="1502"/>
      <c r="D1" s="1502"/>
      <c r="E1" s="1502"/>
      <c r="F1" s="1502"/>
      <c r="G1" s="1502"/>
      <c r="H1" s="1502"/>
      <c r="I1" s="1503"/>
    </row>
    <row r="2" spans="1:10" ht="7.5" customHeight="1" thickBot="1" x14ac:dyDescent="0.6">
      <c r="A2" s="1184"/>
      <c r="B2" s="58"/>
      <c r="C2" s="58"/>
      <c r="D2" s="58"/>
      <c r="E2" s="57"/>
      <c r="F2" s="57"/>
      <c r="G2" s="57"/>
      <c r="H2" s="57"/>
      <c r="I2" s="1185"/>
    </row>
    <row r="3" spans="1:10" s="5" customFormat="1" ht="19.5" customHeight="1" x14ac:dyDescent="0.55000000000000004">
      <c r="A3" s="1504" t="s">
        <v>30</v>
      </c>
      <c r="B3" s="1506" t="s">
        <v>10</v>
      </c>
      <c r="C3" s="1508" t="s">
        <v>12</v>
      </c>
      <c r="D3" s="1510" t="s">
        <v>11</v>
      </c>
      <c r="E3" s="1510" t="s">
        <v>710</v>
      </c>
      <c r="F3" s="1510" t="s">
        <v>711</v>
      </c>
      <c r="G3" s="1512" t="s">
        <v>712</v>
      </c>
      <c r="H3" s="1514" t="s">
        <v>736</v>
      </c>
      <c r="I3" s="1516" t="s">
        <v>529</v>
      </c>
    </row>
    <row r="4" spans="1:10" s="5" customFormat="1" ht="20.25" customHeight="1" thickBot="1" x14ac:dyDescent="0.6">
      <c r="A4" s="1505"/>
      <c r="B4" s="1507"/>
      <c r="C4" s="1509"/>
      <c r="D4" s="1511"/>
      <c r="E4" s="1511"/>
      <c r="F4" s="1511"/>
      <c r="G4" s="1513"/>
      <c r="H4" s="1515"/>
      <c r="I4" s="1517"/>
    </row>
    <row r="5" spans="1:10" s="9" customFormat="1" ht="19.95" customHeight="1" x14ac:dyDescent="0.55000000000000004">
      <c r="A5" s="65">
        <v>1</v>
      </c>
      <c r="B5" s="1497" t="s">
        <v>794</v>
      </c>
      <c r="C5" s="42" t="s">
        <v>704</v>
      </c>
      <c r="D5" s="52" t="s">
        <v>1052</v>
      </c>
      <c r="E5" s="1128">
        <v>1</v>
      </c>
      <c r="F5" s="1128">
        <v>-2048</v>
      </c>
      <c r="G5" s="1131">
        <v>2048</v>
      </c>
      <c r="H5" s="1165" t="s">
        <v>614</v>
      </c>
      <c r="I5" s="1186" t="s">
        <v>874</v>
      </c>
    </row>
    <row r="6" spans="1:10" s="9" customFormat="1" ht="19.95" customHeight="1" x14ac:dyDescent="0.55000000000000004">
      <c r="A6" s="66">
        <v>2</v>
      </c>
      <c r="B6" s="1498"/>
      <c r="C6" s="7" t="s">
        <v>705</v>
      </c>
      <c r="D6" s="13" t="s">
        <v>1052</v>
      </c>
      <c r="E6" s="1129">
        <v>1</v>
      </c>
      <c r="F6" s="1129">
        <v>-2048</v>
      </c>
      <c r="G6" s="1132">
        <v>2048</v>
      </c>
      <c r="H6" s="1166" t="s">
        <v>614</v>
      </c>
      <c r="I6" s="1158" t="s">
        <v>875</v>
      </c>
    </row>
    <row r="7" spans="1:10" s="9" customFormat="1" ht="19.95" customHeight="1" x14ac:dyDescent="0.55000000000000004">
      <c r="A7" s="66">
        <v>3</v>
      </c>
      <c r="B7" s="1498"/>
      <c r="C7" s="8" t="s">
        <v>706</v>
      </c>
      <c r="D7" s="14" t="s">
        <v>1052</v>
      </c>
      <c r="E7" s="1130">
        <v>1</v>
      </c>
      <c r="F7" s="1130">
        <v>-2048</v>
      </c>
      <c r="G7" s="1133">
        <v>2048</v>
      </c>
      <c r="H7" s="1167" t="s">
        <v>614</v>
      </c>
      <c r="I7" s="1159" t="s">
        <v>876</v>
      </c>
    </row>
    <row r="8" spans="1:10" s="9" customFormat="1" ht="19.95" customHeight="1" x14ac:dyDescent="0.55000000000000004">
      <c r="A8" s="66">
        <v>4</v>
      </c>
      <c r="B8" s="1498"/>
      <c r="C8" s="7" t="s">
        <v>707</v>
      </c>
      <c r="D8" s="13" t="s">
        <v>1052</v>
      </c>
      <c r="E8" s="1129">
        <v>1</v>
      </c>
      <c r="F8" s="1129">
        <v>-2048</v>
      </c>
      <c r="G8" s="1132">
        <v>2048</v>
      </c>
      <c r="H8" s="1166" t="s">
        <v>614</v>
      </c>
      <c r="I8" s="1158" t="s">
        <v>877</v>
      </c>
      <c r="J8" s="1304"/>
    </row>
    <row r="9" spans="1:10" s="9" customFormat="1" ht="19.95" customHeight="1" x14ac:dyDescent="0.55000000000000004">
      <c r="A9" s="66">
        <v>5</v>
      </c>
      <c r="B9" s="1498"/>
      <c r="C9" s="8" t="s">
        <v>708</v>
      </c>
      <c r="D9" s="14" t="s">
        <v>1052</v>
      </c>
      <c r="E9" s="1130">
        <v>1</v>
      </c>
      <c r="F9" s="1130">
        <v>-2048</v>
      </c>
      <c r="G9" s="1133">
        <v>2048</v>
      </c>
      <c r="H9" s="1167" t="s">
        <v>614</v>
      </c>
      <c r="I9" s="1159" t="s">
        <v>878</v>
      </c>
    </row>
    <row r="10" spans="1:10" s="9" customFormat="1" ht="19.95" customHeight="1" thickBot="1" x14ac:dyDescent="0.6">
      <c r="A10" s="66">
        <v>6</v>
      </c>
      <c r="B10" s="1498"/>
      <c r="C10" s="7" t="s">
        <v>709</v>
      </c>
      <c r="D10" s="13" t="s">
        <v>1052</v>
      </c>
      <c r="E10" s="1129">
        <v>1</v>
      </c>
      <c r="F10" s="1129">
        <v>-2048</v>
      </c>
      <c r="G10" s="1132">
        <v>2048</v>
      </c>
      <c r="H10" s="1166" t="s">
        <v>614</v>
      </c>
      <c r="I10" s="1158" t="s">
        <v>879</v>
      </c>
    </row>
    <row r="11" spans="1:10" s="9" customFormat="1" ht="19.95" customHeight="1" x14ac:dyDescent="0.55000000000000004">
      <c r="A11" s="92">
        <v>7</v>
      </c>
      <c r="B11" s="1494" t="s">
        <v>1232</v>
      </c>
      <c r="C11" s="42" t="s">
        <v>717</v>
      </c>
      <c r="D11" s="1176" t="s">
        <v>1054</v>
      </c>
      <c r="E11" s="1177">
        <v>1</v>
      </c>
      <c r="F11" s="1128">
        <v>0</v>
      </c>
      <c r="G11" s="1131">
        <v>1</v>
      </c>
      <c r="H11" s="1165" t="s">
        <v>880</v>
      </c>
      <c r="I11" s="1157" t="s">
        <v>881</v>
      </c>
    </row>
    <row r="12" spans="1:10" s="9" customFormat="1" ht="19.95" customHeight="1" x14ac:dyDescent="0.55000000000000004">
      <c r="A12" s="69">
        <v>8</v>
      </c>
      <c r="B12" s="1495"/>
      <c r="C12" s="253" t="s">
        <v>718</v>
      </c>
      <c r="D12" s="13" t="s">
        <v>1053</v>
      </c>
      <c r="E12" s="1149">
        <v>1</v>
      </c>
      <c r="F12" s="1129">
        <v>0</v>
      </c>
      <c r="G12" s="1132">
        <v>1</v>
      </c>
      <c r="H12" s="1166" t="s">
        <v>880</v>
      </c>
      <c r="I12" s="1158" t="s">
        <v>882</v>
      </c>
    </row>
    <row r="13" spans="1:10" s="9" customFormat="1" ht="19.95" customHeight="1" x14ac:dyDescent="0.55000000000000004">
      <c r="A13" s="69">
        <v>9</v>
      </c>
      <c r="B13" s="1495"/>
      <c r="C13" s="8" t="s">
        <v>719</v>
      </c>
      <c r="D13" s="153" t="s">
        <v>1053</v>
      </c>
      <c r="E13" s="1148">
        <v>1</v>
      </c>
      <c r="F13" s="1130">
        <v>0</v>
      </c>
      <c r="G13" s="1133">
        <v>1</v>
      </c>
      <c r="H13" s="1167" t="s">
        <v>880</v>
      </c>
      <c r="I13" s="1159" t="s">
        <v>883</v>
      </c>
    </row>
    <row r="14" spans="1:10" s="9" customFormat="1" ht="19.95" customHeight="1" x14ac:dyDescent="0.55000000000000004">
      <c r="A14" s="69">
        <v>10</v>
      </c>
      <c r="B14" s="1495"/>
      <c r="C14" s="7" t="s">
        <v>1320</v>
      </c>
      <c r="D14" s="13" t="s">
        <v>1053</v>
      </c>
      <c r="E14" s="1149">
        <v>1</v>
      </c>
      <c r="F14" s="1129">
        <v>0</v>
      </c>
      <c r="G14" s="1132">
        <v>1</v>
      </c>
      <c r="H14" s="1166" t="s">
        <v>1329</v>
      </c>
      <c r="I14" s="1158" t="s">
        <v>1332</v>
      </c>
    </row>
    <row r="15" spans="1:10" s="9" customFormat="1" ht="19.95" customHeight="1" x14ac:dyDescent="0.55000000000000004">
      <c r="A15" s="69">
        <v>11</v>
      </c>
      <c r="B15" s="1495"/>
      <c r="C15" s="8" t="s">
        <v>1328</v>
      </c>
      <c r="D15" s="153" t="s">
        <v>1053</v>
      </c>
      <c r="E15" s="1148">
        <v>1</v>
      </c>
      <c r="F15" s="1130">
        <v>0</v>
      </c>
      <c r="G15" s="1133">
        <v>10000</v>
      </c>
      <c r="H15" s="1167" t="s">
        <v>880</v>
      </c>
      <c r="I15" s="1159" t="s">
        <v>1331</v>
      </c>
    </row>
    <row r="16" spans="1:10" s="9" customFormat="1" ht="19.95" customHeight="1" x14ac:dyDescent="0.55000000000000004">
      <c r="A16" s="69">
        <v>12</v>
      </c>
      <c r="B16" s="1495"/>
      <c r="C16" s="1124" t="s">
        <v>720</v>
      </c>
      <c r="D16" s="1423" t="s">
        <v>1053</v>
      </c>
      <c r="E16" s="1252">
        <v>1</v>
      </c>
      <c r="F16" s="1300">
        <v>0</v>
      </c>
      <c r="G16" s="1301">
        <v>20000</v>
      </c>
      <c r="H16" s="1302" t="s">
        <v>884</v>
      </c>
      <c r="I16" s="1163" t="s">
        <v>885</v>
      </c>
    </row>
    <row r="17" spans="1:14" s="9" customFormat="1" ht="19.95" customHeight="1" x14ac:dyDescent="0.55000000000000004">
      <c r="A17" s="73">
        <v>13</v>
      </c>
      <c r="B17" s="1495"/>
      <c r="C17" s="8" t="s">
        <v>1215</v>
      </c>
      <c r="D17" s="14" t="s">
        <v>1055</v>
      </c>
      <c r="E17" s="1148">
        <v>1</v>
      </c>
      <c r="F17" s="1130">
        <v>0</v>
      </c>
      <c r="G17" s="1133">
        <v>65535</v>
      </c>
      <c r="H17" s="1167" t="s">
        <v>614</v>
      </c>
      <c r="I17" s="1303" t="s">
        <v>887</v>
      </c>
    </row>
    <row r="18" spans="1:14" s="3" customFormat="1" ht="19.95" customHeight="1" x14ac:dyDescent="0.55000000000000004">
      <c r="A18" s="73">
        <v>14</v>
      </c>
      <c r="B18" s="1495"/>
      <c r="C18" s="1124" t="s">
        <v>1065</v>
      </c>
      <c r="D18" s="1424" t="s">
        <v>1056</v>
      </c>
      <c r="E18" s="1252">
        <v>11</v>
      </c>
      <c r="F18" s="1300">
        <v>0</v>
      </c>
      <c r="G18" s="1301">
        <v>65535</v>
      </c>
      <c r="H18" s="1302" t="s">
        <v>614</v>
      </c>
      <c r="I18" s="1158" t="s">
        <v>887</v>
      </c>
      <c r="J18" s="9"/>
      <c r="K18" s="9"/>
      <c r="L18" s="1"/>
      <c r="M18" s="1"/>
      <c r="N18" s="1"/>
    </row>
    <row r="19" spans="1:14" s="3" customFormat="1" ht="19.95" customHeight="1" x14ac:dyDescent="0.55000000000000004">
      <c r="A19" s="73">
        <v>15</v>
      </c>
      <c r="B19" s="1495"/>
      <c r="C19" s="8" t="s">
        <v>721</v>
      </c>
      <c r="D19" s="14" t="s">
        <v>1055</v>
      </c>
      <c r="E19" s="1148">
        <v>1</v>
      </c>
      <c r="F19" s="1130">
        <v>0</v>
      </c>
      <c r="G19" s="1133">
        <v>1</v>
      </c>
      <c r="H19" s="1167" t="s">
        <v>614</v>
      </c>
      <c r="I19" s="1303" t="s">
        <v>886</v>
      </c>
      <c r="J19" s="9"/>
      <c r="K19" s="9"/>
      <c r="L19" s="1"/>
      <c r="M19" s="1"/>
      <c r="N19" s="1"/>
    </row>
    <row r="20" spans="1:14" s="3" customFormat="1" ht="19.95" customHeight="1" x14ac:dyDescent="0.55000000000000004">
      <c r="A20" s="69">
        <v>16</v>
      </c>
      <c r="B20" s="1495"/>
      <c r="C20" s="1124" t="s">
        <v>722</v>
      </c>
      <c r="D20" s="1424" t="s">
        <v>1055</v>
      </c>
      <c r="E20" s="1252">
        <v>1</v>
      </c>
      <c r="F20" s="1300">
        <v>0</v>
      </c>
      <c r="G20" s="1301">
        <v>1</v>
      </c>
      <c r="H20" s="1302" t="s">
        <v>614</v>
      </c>
      <c r="I20" s="1158" t="s">
        <v>1028</v>
      </c>
      <c r="J20" s="9"/>
      <c r="K20" s="9"/>
      <c r="L20" s="1"/>
      <c r="M20" s="1"/>
      <c r="N20" s="1"/>
    </row>
    <row r="21" spans="1:14" s="3" customFormat="1" ht="19.95" customHeight="1" x14ac:dyDescent="0.55000000000000004">
      <c r="A21" s="69">
        <v>17</v>
      </c>
      <c r="B21" s="1495"/>
      <c r="C21" s="8" t="s">
        <v>1077</v>
      </c>
      <c r="D21" s="153" t="s">
        <v>1055</v>
      </c>
      <c r="E21" s="1148">
        <v>1</v>
      </c>
      <c r="F21" s="1130">
        <v>0</v>
      </c>
      <c r="G21" s="1133">
        <v>1</v>
      </c>
      <c r="H21" s="1167" t="s">
        <v>614</v>
      </c>
      <c r="I21" s="1159" t="s">
        <v>1078</v>
      </c>
      <c r="J21" s="9"/>
      <c r="K21" s="9"/>
      <c r="L21" s="1"/>
      <c r="M21" s="1"/>
      <c r="N21" s="1"/>
    </row>
    <row r="22" spans="1:14" s="3" customFormat="1" ht="19.95" customHeight="1" x14ac:dyDescent="0.55000000000000004">
      <c r="A22" s="69">
        <v>18</v>
      </c>
      <c r="B22" s="1495"/>
      <c r="C22" s="1124" t="s">
        <v>1230</v>
      </c>
      <c r="D22" s="1424" t="s">
        <v>1055</v>
      </c>
      <c r="E22" s="1252">
        <v>1</v>
      </c>
      <c r="F22" s="1300">
        <v>0</v>
      </c>
      <c r="G22" s="1301">
        <v>1</v>
      </c>
      <c r="H22" s="1302" t="s">
        <v>614</v>
      </c>
      <c r="I22" s="1158" t="s">
        <v>1225</v>
      </c>
      <c r="J22" s="9"/>
      <c r="K22" s="9"/>
      <c r="L22" s="1"/>
      <c r="M22" s="1"/>
      <c r="N22" s="1"/>
    </row>
    <row r="23" spans="1:14" s="3" customFormat="1" ht="19.95" customHeight="1" x14ac:dyDescent="0.55000000000000004">
      <c r="A23" s="69">
        <v>19</v>
      </c>
      <c r="B23" s="1495"/>
      <c r="C23" s="1233" t="s">
        <v>1231</v>
      </c>
      <c r="D23" s="153" t="s">
        <v>1055</v>
      </c>
      <c r="E23" s="1148">
        <v>1</v>
      </c>
      <c r="F23" s="1130">
        <v>0</v>
      </c>
      <c r="G23" s="1133">
        <v>1</v>
      </c>
      <c r="H23" s="1167" t="s">
        <v>614</v>
      </c>
      <c r="I23" s="1159" t="s">
        <v>1223</v>
      </c>
      <c r="J23" s="9"/>
      <c r="K23" s="9"/>
      <c r="L23" s="1"/>
      <c r="M23" s="1"/>
      <c r="N23" s="1"/>
    </row>
    <row r="24" spans="1:14" s="3" customFormat="1" ht="19.95" customHeight="1" x14ac:dyDescent="0.55000000000000004">
      <c r="A24" s="69">
        <v>20</v>
      </c>
      <c r="B24" s="1495"/>
      <c r="C24" s="1124" t="s">
        <v>1027</v>
      </c>
      <c r="D24" s="1424" t="s">
        <v>1055</v>
      </c>
      <c r="E24" s="1252">
        <v>1</v>
      </c>
      <c r="F24" s="1300">
        <v>0</v>
      </c>
      <c r="G24" s="1301">
        <v>255</v>
      </c>
      <c r="H24" s="1302" t="s">
        <v>614</v>
      </c>
      <c r="I24" s="1158" t="s">
        <v>1029</v>
      </c>
      <c r="J24" s="9"/>
      <c r="K24" s="9"/>
      <c r="L24" s="1"/>
      <c r="M24" s="1"/>
      <c r="N24" s="1"/>
    </row>
    <row r="25" spans="1:14" s="3" customFormat="1" ht="19.95" customHeight="1" x14ac:dyDescent="0.55000000000000004">
      <c r="A25" s="73">
        <v>21</v>
      </c>
      <c r="B25" s="1495"/>
      <c r="C25" s="8" t="s">
        <v>1040</v>
      </c>
      <c r="D25" s="153" t="s">
        <v>1055</v>
      </c>
      <c r="E25" s="1148">
        <v>1</v>
      </c>
      <c r="F25" s="1130">
        <v>0</v>
      </c>
      <c r="G25" s="1133">
        <v>255</v>
      </c>
      <c r="H25" s="1167" t="s">
        <v>614</v>
      </c>
      <c r="I25" s="1159" t="s">
        <v>1030</v>
      </c>
      <c r="J25" s="9"/>
      <c r="K25" s="9"/>
      <c r="L25" s="1"/>
      <c r="M25" s="1"/>
      <c r="N25" s="1"/>
    </row>
    <row r="26" spans="1:14" s="3" customFormat="1" ht="19.95" customHeight="1" x14ac:dyDescent="0.55000000000000004">
      <c r="A26" s="73">
        <v>22</v>
      </c>
      <c r="B26" s="1495"/>
      <c r="C26" s="1124" t="s">
        <v>1042</v>
      </c>
      <c r="D26" s="1424" t="s">
        <v>1055</v>
      </c>
      <c r="E26" s="1252">
        <v>1</v>
      </c>
      <c r="F26" s="1300">
        <v>0</v>
      </c>
      <c r="G26" s="1301">
        <v>255</v>
      </c>
      <c r="H26" s="1302" t="s">
        <v>614</v>
      </c>
      <c r="I26" s="1158" t="s">
        <v>1037</v>
      </c>
      <c r="J26" s="9"/>
      <c r="K26" s="9"/>
      <c r="L26" s="1"/>
      <c r="M26" s="1"/>
      <c r="N26" s="1"/>
    </row>
    <row r="27" spans="1:14" s="3" customFormat="1" ht="19.95" customHeight="1" x14ac:dyDescent="0.55000000000000004">
      <c r="A27" s="69">
        <v>23</v>
      </c>
      <c r="B27" s="1495"/>
      <c r="C27" s="8" t="s">
        <v>1043</v>
      </c>
      <c r="D27" s="153" t="s">
        <v>1055</v>
      </c>
      <c r="E27" s="1148">
        <v>1</v>
      </c>
      <c r="F27" s="1130">
        <v>0</v>
      </c>
      <c r="G27" s="1133">
        <v>255</v>
      </c>
      <c r="H27" s="1167" t="s">
        <v>614</v>
      </c>
      <c r="I27" s="1159" t="s">
        <v>1038</v>
      </c>
      <c r="J27" s="9"/>
      <c r="K27" s="9"/>
      <c r="L27" s="1"/>
      <c r="M27" s="1"/>
      <c r="N27" s="1"/>
    </row>
    <row r="28" spans="1:14" s="3" customFormat="1" ht="19.95" customHeight="1" x14ac:dyDescent="0.55000000000000004">
      <c r="A28" s="69">
        <v>24</v>
      </c>
      <c r="B28" s="1495"/>
      <c r="C28" s="1124" t="s">
        <v>1044</v>
      </c>
      <c r="D28" s="1424" t="s">
        <v>1055</v>
      </c>
      <c r="E28" s="1252">
        <v>1</v>
      </c>
      <c r="F28" s="1300">
        <v>0</v>
      </c>
      <c r="G28" s="1301">
        <v>255</v>
      </c>
      <c r="H28" s="1302" t="s">
        <v>614</v>
      </c>
      <c r="I28" s="1158" t="s">
        <v>1039</v>
      </c>
      <c r="J28" s="9"/>
      <c r="K28" s="9"/>
      <c r="L28" s="1"/>
      <c r="M28" s="1"/>
      <c r="N28" s="1"/>
    </row>
    <row r="29" spans="1:14" s="3" customFormat="1" ht="19.95" customHeight="1" x14ac:dyDescent="0.55000000000000004">
      <c r="A29" s="73">
        <v>25</v>
      </c>
      <c r="B29" s="1495"/>
      <c r="C29" s="8" t="s">
        <v>1041</v>
      </c>
      <c r="D29" s="153" t="s">
        <v>1055</v>
      </c>
      <c r="E29" s="1148">
        <v>1</v>
      </c>
      <c r="F29" s="1130">
        <v>0</v>
      </c>
      <c r="G29" s="1133">
        <v>255</v>
      </c>
      <c r="H29" s="1167" t="s">
        <v>614</v>
      </c>
      <c r="I29" s="1159" t="s">
        <v>1031</v>
      </c>
      <c r="J29" s="9"/>
      <c r="K29" s="9"/>
      <c r="L29" s="1"/>
      <c r="M29" s="1"/>
      <c r="N29" s="1"/>
    </row>
    <row r="30" spans="1:14" s="3" customFormat="1" ht="19.95" customHeight="1" x14ac:dyDescent="0.55000000000000004">
      <c r="A30" s="73">
        <v>26</v>
      </c>
      <c r="B30" s="1495"/>
      <c r="C30" s="1124" t="s">
        <v>1046</v>
      </c>
      <c r="D30" s="1424" t="s">
        <v>1055</v>
      </c>
      <c r="E30" s="1252">
        <v>1</v>
      </c>
      <c r="F30" s="1300">
        <v>0</v>
      </c>
      <c r="G30" s="1301">
        <v>255</v>
      </c>
      <c r="H30" s="1302" t="s">
        <v>614</v>
      </c>
      <c r="I30" s="1158" t="s">
        <v>1032</v>
      </c>
      <c r="J30" s="9"/>
      <c r="K30" s="9"/>
      <c r="L30" s="1"/>
      <c r="M30" s="1"/>
      <c r="N30" s="1"/>
    </row>
    <row r="31" spans="1:14" s="3" customFormat="1" ht="19.95" customHeight="1" x14ac:dyDescent="0.55000000000000004">
      <c r="A31" s="69">
        <v>27</v>
      </c>
      <c r="B31" s="1495"/>
      <c r="C31" s="8" t="s">
        <v>1047</v>
      </c>
      <c r="D31" s="153" t="s">
        <v>1055</v>
      </c>
      <c r="E31" s="1148">
        <v>1</v>
      </c>
      <c r="F31" s="1130">
        <v>0</v>
      </c>
      <c r="G31" s="1133">
        <v>255</v>
      </c>
      <c r="H31" s="1167" t="s">
        <v>614</v>
      </c>
      <c r="I31" s="1159" t="s">
        <v>1033</v>
      </c>
      <c r="J31" s="9"/>
      <c r="K31" s="9"/>
      <c r="L31" s="1"/>
      <c r="M31" s="1"/>
      <c r="N31" s="1"/>
    </row>
    <row r="32" spans="1:14" s="3" customFormat="1" ht="19.95" customHeight="1" x14ac:dyDescent="0.55000000000000004">
      <c r="A32" s="69">
        <v>28</v>
      </c>
      <c r="B32" s="1495"/>
      <c r="C32" s="1124" t="s">
        <v>1045</v>
      </c>
      <c r="D32" s="1424" t="s">
        <v>1055</v>
      </c>
      <c r="E32" s="1252">
        <v>1</v>
      </c>
      <c r="F32" s="1300">
        <v>0</v>
      </c>
      <c r="G32" s="1301">
        <v>255</v>
      </c>
      <c r="H32" s="1302" t="s">
        <v>614</v>
      </c>
      <c r="I32" s="1158" t="s">
        <v>1034</v>
      </c>
      <c r="J32" s="9"/>
      <c r="K32" s="9"/>
      <c r="L32" s="1"/>
      <c r="M32" s="1"/>
      <c r="N32" s="1"/>
    </row>
    <row r="33" spans="1:14" s="3" customFormat="1" ht="19.95" customHeight="1" x14ac:dyDescent="0.55000000000000004">
      <c r="A33" s="73">
        <v>29</v>
      </c>
      <c r="B33" s="1495"/>
      <c r="C33" s="8" t="s">
        <v>1048</v>
      </c>
      <c r="D33" s="153" t="s">
        <v>1055</v>
      </c>
      <c r="E33" s="1148">
        <v>1</v>
      </c>
      <c r="F33" s="1130">
        <v>0</v>
      </c>
      <c r="G33" s="1133">
        <v>255</v>
      </c>
      <c r="H33" s="1167" t="s">
        <v>614</v>
      </c>
      <c r="I33" s="1159" t="s">
        <v>1035</v>
      </c>
      <c r="J33" s="9"/>
      <c r="K33" s="9"/>
      <c r="L33" s="1"/>
      <c r="M33" s="1"/>
      <c r="N33" s="1"/>
    </row>
    <row r="34" spans="1:14" s="3" customFormat="1" ht="19.95" customHeight="1" thickBot="1" x14ac:dyDescent="0.6">
      <c r="A34" s="73">
        <v>30</v>
      </c>
      <c r="B34" s="1495"/>
      <c r="C34" s="1124" t="s">
        <v>1049</v>
      </c>
      <c r="D34" s="1424" t="s">
        <v>1055</v>
      </c>
      <c r="E34" s="1252">
        <v>1</v>
      </c>
      <c r="F34" s="1300">
        <v>0</v>
      </c>
      <c r="G34" s="1301">
        <v>255</v>
      </c>
      <c r="H34" s="1302" t="s">
        <v>614</v>
      </c>
      <c r="I34" s="1158" t="s">
        <v>1036</v>
      </c>
      <c r="J34" s="9"/>
      <c r="K34" s="9"/>
      <c r="L34" s="1"/>
      <c r="M34" s="1"/>
      <c r="N34" s="1"/>
    </row>
    <row r="35" spans="1:14" s="3" customFormat="1" ht="19.95" customHeight="1" x14ac:dyDescent="0.55000000000000004">
      <c r="A35" s="1175">
        <v>31</v>
      </c>
      <c r="B35" s="1497" t="s">
        <v>784</v>
      </c>
      <c r="C35" s="216" t="s">
        <v>733</v>
      </c>
      <c r="D35" s="218" t="s">
        <v>1055</v>
      </c>
      <c r="E35" s="1150">
        <v>1</v>
      </c>
      <c r="F35" s="1137">
        <v>0</v>
      </c>
      <c r="G35" s="1143">
        <v>1</v>
      </c>
      <c r="H35" s="1168" t="s">
        <v>614</v>
      </c>
      <c r="I35" s="1160" t="s">
        <v>888</v>
      </c>
      <c r="J35" s="9"/>
      <c r="K35" s="1"/>
      <c r="L35" s="1"/>
      <c r="M35" s="1"/>
      <c r="N35" s="1"/>
    </row>
    <row r="36" spans="1:14" s="3" customFormat="1" ht="19.95" customHeight="1" x14ac:dyDescent="0.55000000000000004">
      <c r="A36" s="71">
        <v>32</v>
      </c>
      <c r="B36" s="1498"/>
      <c r="C36" s="7" t="s">
        <v>734</v>
      </c>
      <c r="D36" s="75" t="s">
        <v>1058</v>
      </c>
      <c r="E36" s="1149">
        <v>1</v>
      </c>
      <c r="F36" s="1129">
        <v>0</v>
      </c>
      <c r="G36" s="1132">
        <v>4294967295</v>
      </c>
      <c r="H36" s="1166" t="s">
        <v>614</v>
      </c>
      <c r="I36" s="1158" t="s">
        <v>889</v>
      </c>
      <c r="J36" s="9"/>
      <c r="K36" s="1"/>
      <c r="L36" s="1"/>
      <c r="M36" s="1"/>
      <c r="N36" s="1"/>
    </row>
    <row r="37" spans="1:14" s="3" customFormat="1" ht="19.95" customHeight="1" thickBot="1" x14ac:dyDescent="0.6">
      <c r="A37" s="67">
        <v>33</v>
      </c>
      <c r="B37" s="1499"/>
      <c r="C37" s="234" t="s">
        <v>735</v>
      </c>
      <c r="D37" s="250" t="s">
        <v>1057</v>
      </c>
      <c r="E37" s="1152">
        <v>1</v>
      </c>
      <c r="F37" s="1146">
        <v>0</v>
      </c>
      <c r="G37" s="1147">
        <v>4294967295</v>
      </c>
      <c r="H37" s="1173" t="s">
        <v>614</v>
      </c>
      <c r="I37" s="1164" t="s">
        <v>890</v>
      </c>
      <c r="J37" s="9"/>
      <c r="K37" s="1"/>
      <c r="L37" s="1"/>
      <c r="M37" s="1"/>
      <c r="N37" s="1"/>
    </row>
    <row r="38" spans="1:14" s="3" customFormat="1" ht="19.95" customHeight="1" x14ac:dyDescent="0.55000000000000004">
      <c r="A38" s="91">
        <v>34</v>
      </c>
      <c r="B38" s="1494" t="s">
        <v>781</v>
      </c>
      <c r="C38" s="216" t="s">
        <v>716</v>
      </c>
      <c r="D38" s="218" t="s">
        <v>1055</v>
      </c>
      <c r="E38" s="1137">
        <v>1</v>
      </c>
      <c r="F38" s="1137">
        <v>0</v>
      </c>
      <c r="G38" s="1143">
        <v>1</v>
      </c>
      <c r="H38" s="1168" t="s">
        <v>614</v>
      </c>
      <c r="I38" s="1160" t="s">
        <v>1321</v>
      </c>
      <c r="J38" s="9"/>
      <c r="K38" s="1"/>
      <c r="L38" s="1"/>
      <c r="M38" s="1"/>
      <c r="N38" s="1"/>
    </row>
    <row r="39" spans="1:14" ht="19.95" customHeight="1" x14ac:dyDescent="0.55000000000000004">
      <c r="A39" s="73">
        <v>35</v>
      </c>
      <c r="B39" s="1495"/>
      <c r="C39" s="7" t="s">
        <v>713</v>
      </c>
      <c r="D39" s="13" t="s">
        <v>1055</v>
      </c>
      <c r="E39" s="1129">
        <v>1</v>
      </c>
      <c r="F39" s="1129">
        <v>0</v>
      </c>
      <c r="G39" s="1132">
        <v>1</v>
      </c>
      <c r="H39" s="1166" t="s">
        <v>614</v>
      </c>
      <c r="I39" s="1158" t="s">
        <v>891</v>
      </c>
      <c r="J39" s="9"/>
    </row>
    <row r="40" spans="1:14" ht="19.95" customHeight="1" x14ac:dyDescent="0.55000000000000004">
      <c r="A40" s="73">
        <v>36</v>
      </c>
      <c r="B40" s="1495"/>
      <c r="C40" s="224" t="s">
        <v>714</v>
      </c>
      <c r="D40" s="226" t="s">
        <v>1059</v>
      </c>
      <c r="E40" s="1138">
        <v>1</v>
      </c>
      <c r="F40" s="1138">
        <v>0</v>
      </c>
      <c r="G40" s="1144">
        <v>30</v>
      </c>
      <c r="H40" s="1169" t="s">
        <v>614</v>
      </c>
      <c r="I40" s="1161" t="s">
        <v>1322</v>
      </c>
      <c r="J40" s="9"/>
    </row>
    <row r="41" spans="1:14" ht="19.95" customHeight="1" thickBot="1" x14ac:dyDescent="0.6">
      <c r="A41" s="70">
        <v>37</v>
      </c>
      <c r="B41" s="1496"/>
      <c r="C41" s="49" t="s">
        <v>715</v>
      </c>
      <c r="D41" s="205" t="s">
        <v>1052</v>
      </c>
      <c r="E41" s="1139">
        <v>1</v>
      </c>
      <c r="F41" s="1139">
        <v>0</v>
      </c>
      <c r="G41" s="1145">
        <v>3</v>
      </c>
      <c r="H41" s="1170" t="s">
        <v>614</v>
      </c>
      <c r="I41" s="1162" t="s">
        <v>892</v>
      </c>
      <c r="J41" s="9"/>
    </row>
    <row r="42" spans="1:14" ht="19.95" customHeight="1" x14ac:dyDescent="0.55000000000000004">
      <c r="A42" s="1175">
        <v>38</v>
      </c>
      <c r="B42" s="1497" t="s">
        <v>782</v>
      </c>
      <c r="C42" s="216" t="s">
        <v>723</v>
      </c>
      <c r="D42" s="243" t="s">
        <v>1053</v>
      </c>
      <c r="E42" s="1150">
        <v>1</v>
      </c>
      <c r="F42" s="1135">
        <v>-41.4</v>
      </c>
      <c r="G42" s="1140">
        <v>33.799999999999997</v>
      </c>
      <c r="H42" s="1285" t="s">
        <v>893</v>
      </c>
      <c r="I42" s="1160" t="s">
        <v>894</v>
      </c>
      <c r="J42" s="9"/>
    </row>
    <row r="43" spans="1:14" ht="19.95" customHeight="1" x14ac:dyDescent="0.55000000000000004">
      <c r="A43" s="71">
        <v>39</v>
      </c>
      <c r="B43" s="1498"/>
      <c r="C43" s="7" t="s">
        <v>724</v>
      </c>
      <c r="D43" s="75" t="s">
        <v>1053</v>
      </c>
      <c r="E43" s="1149">
        <v>1</v>
      </c>
      <c r="F43" s="1127">
        <v>-41.4</v>
      </c>
      <c r="G43" s="1141">
        <v>33.799999999999997</v>
      </c>
      <c r="H43" s="1286" t="s">
        <v>893</v>
      </c>
      <c r="I43" s="1158" t="s">
        <v>895</v>
      </c>
      <c r="J43" s="9"/>
    </row>
    <row r="44" spans="1:14" ht="19.95" customHeight="1" x14ac:dyDescent="0.55000000000000004">
      <c r="A44" s="72">
        <v>40</v>
      </c>
      <c r="B44" s="1498"/>
      <c r="C44" s="224" t="s">
        <v>725</v>
      </c>
      <c r="D44" s="247" t="s">
        <v>1053</v>
      </c>
      <c r="E44" s="1151">
        <v>1</v>
      </c>
      <c r="F44" s="1136">
        <v>-41.4</v>
      </c>
      <c r="G44" s="1142">
        <v>33.799999999999997</v>
      </c>
      <c r="H44" s="1287" t="s">
        <v>893</v>
      </c>
      <c r="I44" s="1161" t="s">
        <v>896</v>
      </c>
      <c r="J44" s="9"/>
    </row>
    <row r="45" spans="1:14" ht="19.95" customHeight="1" x14ac:dyDescent="0.55000000000000004">
      <c r="A45" s="72">
        <v>41</v>
      </c>
      <c r="B45" s="1498"/>
      <c r="C45" s="7" t="s">
        <v>726</v>
      </c>
      <c r="D45" s="75" t="s">
        <v>1053</v>
      </c>
      <c r="E45" s="1149">
        <v>1</v>
      </c>
      <c r="F45" s="1127">
        <v>-82.8</v>
      </c>
      <c r="G45" s="1141">
        <v>67.5</v>
      </c>
      <c r="H45" s="1286" t="s">
        <v>893</v>
      </c>
      <c r="I45" s="1158" t="s">
        <v>897</v>
      </c>
      <c r="J45" s="9"/>
    </row>
    <row r="46" spans="1:14" ht="19.95" customHeight="1" x14ac:dyDescent="0.55000000000000004">
      <c r="A46" s="72">
        <v>42</v>
      </c>
      <c r="B46" s="1498"/>
      <c r="C46" s="224" t="s">
        <v>727</v>
      </c>
      <c r="D46" s="247" t="s">
        <v>1053</v>
      </c>
      <c r="E46" s="1151">
        <v>1</v>
      </c>
      <c r="F46" s="1136">
        <v>-82.8</v>
      </c>
      <c r="G46" s="1142">
        <v>67.5</v>
      </c>
      <c r="H46" s="1287" t="s">
        <v>893</v>
      </c>
      <c r="I46" s="1161" t="s">
        <v>898</v>
      </c>
      <c r="J46" s="9"/>
    </row>
    <row r="47" spans="1:14" ht="19.95" customHeight="1" x14ac:dyDescent="0.55000000000000004">
      <c r="A47" s="72">
        <v>43</v>
      </c>
      <c r="B47" s="1498"/>
      <c r="C47" s="7" t="s">
        <v>728</v>
      </c>
      <c r="D47" s="75" t="s">
        <v>1053</v>
      </c>
      <c r="E47" s="1149">
        <v>1</v>
      </c>
      <c r="F47" s="1127">
        <v>-82.8</v>
      </c>
      <c r="G47" s="1141">
        <v>67.5</v>
      </c>
      <c r="H47" s="1286" t="s">
        <v>893</v>
      </c>
      <c r="I47" s="1158" t="s">
        <v>899</v>
      </c>
      <c r="J47" s="9"/>
    </row>
    <row r="48" spans="1:14" s="4" customFormat="1" ht="19.95" customHeight="1" x14ac:dyDescent="0.55000000000000004">
      <c r="A48" s="72">
        <v>44</v>
      </c>
      <c r="B48" s="1498"/>
      <c r="C48" s="224" t="s">
        <v>729</v>
      </c>
      <c r="D48" s="247" t="s">
        <v>1053</v>
      </c>
      <c r="E48" s="1151">
        <v>1</v>
      </c>
      <c r="F48" s="1134">
        <v>0</v>
      </c>
      <c r="G48" s="1142">
        <v>600</v>
      </c>
      <c r="H48" s="1171" t="s">
        <v>900</v>
      </c>
      <c r="I48" s="1161" t="s">
        <v>901</v>
      </c>
      <c r="J48" s="9"/>
      <c r="K48" s="1"/>
      <c r="L48" s="1"/>
      <c r="M48" s="1"/>
      <c r="N48" s="1"/>
    </row>
    <row r="49" spans="1:14" s="4" customFormat="1" ht="19.95" customHeight="1" thickBot="1" x14ac:dyDescent="0.6">
      <c r="A49" s="67">
        <v>45</v>
      </c>
      <c r="B49" s="1499"/>
      <c r="C49" s="49" t="s">
        <v>730</v>
      </c>
      <c r="D49" s="79" t="s">
        <v>1053</v>
      </c>
      <c r="E49" s="1153">
        <v>1</v>
      </c>
      <c r="F49" s="1155">
        <v>0</v>
      </c>
      <c r="G49" s="1156">
        <v>1000</v>
      </c>
      <c r="H49" s="1172" t="s">
        <v>902</v>
      </c>
      <c r="I49" s="1162" t="s">
        <v>903</v>
      </c>
      <c r="J49" s="9"/>
      <c r="K49" s="1"/>
      <c r="L49" s="1"/>
      <c r="M49" s="1"/>
      <c r="N49" s="1"/>
    </row>
    <row r="50" spans="1:14" s="4" customFormat="1" ht="19.95" customHeight="1" x14ac:dyDescent="0.55000000000000004">
      <c r="A50" s="68">
        <v>46</v>
      </c>
      <c r="B50" s="1495" t="s">
        <v>783</v>
      </c>
      <c r="C50" s="8" t="s">
        <v>731</v>
      </c>
      <c r="D50" s="254" t="s">
        <v>1053</v>
      </c>
      <c r="E50" s="1148">
        <v>1</v>
      </c>
      <c r="F50" s="1130">
        <v>25</v>
      </c>
      <c r="G50" s="1133">
        <v>120</v>
      </c>
      <c r="H50" s="1167" t="s">
        <v>904</v>
      </c>
      <c r="I50" s="1159" t="s">
        <v>905</v>
      </c>
      <c r="J50" s="9"/>
      <c r="K50" s="1"/>
      <c r="L50" s="1"/>
      <c r="M50" s="1"/>
      <c r="N50" s="1"/>
    </row>
    <row r="51" spans="1:14" s="4" customFormat="1" ht="19.95" customHeight="1" thickBot="1" x14ac:dyDescent="0.6">
      <c r="A51" s="70">
        <v>47</v>
      </c>
      <c r="B51" s="1496"/>
      <c r="C51" s="1235" t="s">
        <v>732</v>
      </c>
      <c r="D51" s="205" t="s">
        <v>1053</v>
      </c>
      <c r="E51" s="1153">
        <v>1</v>
      </c>
      <c r="F51" s="1139">
        <v>25</v>
      </c>
      <c r="G51" s="1145">
        <v>160</v>
      </c>
      <c r="H51" s="1170" t="s">
        <v>904</v>
      </c>
      <c r="I51" s="1162" t="s">
        <v>906</v>
      </c>
      <c r="J51" s="9"/>
      <c r="K51" s="1"/>
      <c r="L51" s="1"/>
      <c r="M51" s="1"/>
      <c r="N51" s="1"/>
    </row>
    <row r="52" spans="1:14" s="4" customFormat="1" ht="19.95" customHeight="1" x14ac:dyDescent="0.55000000000000004">
      <c r="A52" s="71">
        <v>48</v>
      </c>
      <c r="B52" s="1497" t="s">
        <v>785</v>
      </c>
      <c r="C52" s="1233" t="s">
        <v>737</v>
      </c>
      <c r="D52" s="254" t="s">
        <v>1055</v>
      </c>
      <c r="E52" s="1148">
        <v>1</v>
      </c>
      <c r="F52" s="1130">
        <v>0</v>
      </c>
      <c r="G52" s="1133">
        <v>1</v>
      </c>
      <c r="H52" s="1167" t="s">
        <v>614</v>
      </c>
      <c r="I52" s="1159" t="s">
        <v>907</v>
      </c>
      <c r="J52" s="9"/>
      <c r="K52" s="1"/>
      <c r="L52" s="1"/>
      <c r="M52" s="1"/>
      <c r="N52" s="1"/>
    </row>
    <row r="53" spans="1:14" s="4" customFormat="1" ht="19.95" customHeight="1" x14ac:dyDescent="0.55000000000000004">
      <c r="A53" s="72">
        <v>49</v>
      </c>
      <c r="B53" s="1498"/>
      <c r="C53" s="1370" t="s">
        <v>738</v>
      </c>
      <c r="D53" s="75" t="s">
        <v>1057</v>
      </c>
      <c r="E53" s="1149">
        <v>1</v>
      </c>
      <c r="F53" s="1129">
        <v>0</v>
      </c>
      <c r="G53" s="1132">
        <v>2147483648</v>
      </c>
      <c r="H53" s="1166" t="s">
        <v>614</v>
      </c>
      <c r="I53" s="1158" t="s">
        <v>908</v>
      </c>
      <c r="J53" s="9"/>
      <c r="K53" s="1"/>
      <c r="L53" s="1"/>
      <c r="M53" s="1"/>
      <c r="N53" s="1"/>
    </row>
    <row r="54" spans="1:14" s="4" customFormat="1" ht="19.95" customHeight="1" x14ac:dyDescent="0.55000000000000004">
      <c r="A54" s="72">
        <v>50</v>
      </c>
      <c r="B54" s="1498"/>
      <c r="C54" s="1233" t="s">
        <v>1064</v>
      </c>
      <c r="D54" s="153" t="s">
        <v>1055</v>
      </c>
      <c r="E54" s="1148">
        <v>1</v>
      </c>
      <c r="F54" s="1130">
        <v>0</v>
      </c>
      <c r="G54" s="1133">
        <v>1</v>
      </c>
      <c r="H54" s="1167" t="s">
        <v>614</v>
      </c>
      <c r="I54" s="1159" t="s">
        <v>909</v>
      </c>
      <c r="J54" s="9"/>
      <c r="K54" s="1"/>
      <c r="L54" s="1"/>
      <c r="M54" s="1"/>
      <c r="N54" s="1"/>
    </row>
    <row r="55" spans="1:14" s="4" customFormat="1" ht="19.95" customHeight="1" x14ac:dyDescent="0.55000000000000004">
      <c r="A55" s="72">
        <v>51</v>
      </c>
      <c r="B55" s="1498"/>
      <c r="C55" s="1124" t="s">
        <v>739</v>
      </c>
      <c r="D55" s="13" t="s">
        <v>1055</v>
      </c>
      <c r="E55" s="1149">
        <v>1</v>
      </c>
      <c r="F55" s="1129">
        <v>0</v>
      </c>
      <c r="G55" s="1132">
        <v>1</v>
      </c>
      <c r="H55" s="1166" t="s">
        <v>614</v>
      </c>
      <c r="I55" s="1163" t="s">
        <v>910</v>
      </c>
      <c r="J55" s="9"/>
      <c r="K55" s="1"/>
      <c r="L55" s="1"/>
      <c r="M55" s="1"/>
      <c r="N55" s="1"/>
    </row>
    <row r="56" spans="1:14" s="4" customFormat="1" ht="19.95" customHeight="1" x14ac:dyDescent="0.55000000000000004">
      <c r="A56" s="66">
        <v>52</v>
      </c>
      <c r="B56" s="1498"/>
      <c r="C56" s="1233" t="s">
        <v>740</v>
      </c>
      <c r="D56" s="153" t="s">
        <v>1055</v>
      </c>
      <c r="E56" s="1148">
        <v>1</v>
      </c>
      <c r="F56" s="1130">
        <v>0</v>
      </c>
      <c r="G56" s="1133">
        <v>2</v>
      </c>
      <c r="H56" s="1167" t="s">
        <v>614</v>
      </c>
      <c r="I56" s="1159" t="s">
        <v>911</v>
      </c>
      <c r="J56" s="9"/>
      <c r="K56" s="1"/>
      <c r="L56" s="1"/>
      <c r="M56" s="1"/>
      <c r="N56" s="1"/>
    </row>
    <row r="57" spans="1:14" s="4" customFormat="1" ht="19.95" customHeight="1" x14ac:dyDescent="0.55000000000000004">
      <c r="A57" s="66">
        <v>53</v>
      </c>
      <c r="B57" s="1498"/>
      <c r="C57" s="1124" t="s">
        <v>741</v>
      </c>
      <c r="D57" s="75" t="s">
        <v>1057</v>
      </c>
      <c r="E57" s="1149">
        <v>1</v>
      </c>
      <c r="F57" s="1129">
        <v>0</v>
      </c>
      <c r="G57" s="1132">
        <v>4294967295</v>
      </c>
      <c r="H57" s="1166" t="s">
        <v>614</v>
      </c>
      <c r="I57" s="1163" t="s">
        <v>912</v>
      </c>
      <c r="J57" s="9"/>
      <c r="K57" s="1"/>
      <c r="L57" s="1"/>
      <c r="M57" s="1"/>
      <c r="N57" s="1"/>
    </row>
    <row r="58" spans="1:14" s="4" customFormat="1" ht="19.95" customHeight="1" x14ac:dyDescent="0.55000000000000004">
      <c r="A58" s="66">
        <v>54</v>
      </c>
      <c r="B58" s="1498"/>
      <c r="C58" s="1233" t="s">
        <v>742</v>
      </c>
      <c r="D58" s="153" t="s">
        <v>1057</v>
      </c>
      <c r="E58" s="1148">
        <v>1</v>
      </c>
      <c r="F58" s="1130">
        <v>0</v>
      </c>
      <c r="G58" s="1133">
        <v>4294967295</v>
      </c>
      <c r="H58" s="1167" t="s">
        <v>614</v>
      </c>
      <c r="I58" s="1159" t="s">
        <v>913</v>
      </c>
      <c r="J58" s="9"/>
      <c r="K58" s="1"/>
      <c r="L58" s="1"/>
      <c r="M58" s="1"/>
      <c r="N58" s="1"/>
    </row>
    <row r="59" spans="1:14" s="4" customFormat="1" ht="19.95" customHeight="1" x14ac:dyDescent="0.55000000000000004">
      <c r="A59" s="66">
        <v>55</v>
      </c>
      <c r="B59" s="1498"/>
      <c r="C59" s="1124" t="s">
        <v>743</v>
      </c>
      <c r="D59" s="13" t="s">
        <v>1057</v>
      </c>
      <c r="E59" s="1149">
        <v>1</v>
      </c>
      <c r="F59" s="1129">
        <v>0</v>
      </c>
      <c r="G59" s="1132">
        <v>4294967295</v>
      </c>
      <c r="H59" s="1166" t="s">
        <v>614</v>
      </c>
      <c r="I59" s="1163" t="s">
        <v>914</v>
      </c>
      <c r="J59" s="9"/>
      <c r="K59" s="1"/>
      <c r="L59" s="1"/>
      <c r="M59" s="1"/>
      <c r="N59" s="1"/>
    </row>
    <row r="60" spans="1:14" s="4" customFormat="1" ht="19.95" customHeight="1" x14ac:dyDescent="0.55000000000000004">
      <c r="A60" s="66">
        <v>56</v>
      </c>
      <c r="B60" s="1498"/>
      <c r="C60" s="8" t="s">
        <v>744</v>
      </c>
      <c r="D60" s="153" t="s">
        <v>1057</v>
      </c>
      <c r="E60" s="1148">
        <v>1</v>
      </c>
      <c r="F60" s="1130">
        <v>0</v>
      </c>
      <c r="G60" s="1133">
        <v>4294967295</v>
      </c>
      <c r="H60" s="1167" t="s">
        <v>614</v>
      </c>
      <c r="I60" s="1159" t="s">
        <v>915</v>
      </c>
      <c r="J60" s="9"/>
      <c r="K60" s="1"/>
      <c r="L60" s="1"/>
      <c r="M60" s="1"/>
      <c r="N60" s="1"/>
    </row>
    <row r="61" spans="1:14" s="4" customFormat="1" ht="19.95" customHeight="1" x14ac:dyDescent="0.55000000000000004">
      <c r="A61" s="66">
        <v>57</v>
      </c>
      <c r="B61" s="1498"/>
      <c r="C61" s="7" t="s">
        <v>745</v>
      </c>
      <c r="D61" s="13" t="s">
        <v>1057</v>
      </c>
      <c r="E61" s="1149">
        <v>1</v>
      </c>
      <c r="F61" s="1129">
        <v>0</v>
      </c>
      <c r="G61" s="1132">
        <v>4294967295</v>
      </c>
      <c r="H61" s="1166" t="s">
        <v>614</v>
      </c>
      <c r="I61" s="1163" t="s">
        <v>916</v>
      </c>
      <c r="J61" s="9"/>
      <c r="K61" s="1"/>
      <c r="L61" s="1"/>
      <c r="M61" s="1"/>
      <c r="N61" s="1"/>
    </row>
    <row r="62" spans="1:14" s="4" customFormat="1" ht="19.95" customHeight="1" x14ac:dyDescent="0.55000000000000004">
      <c r="A62" s="66">
        <v>58</v>
      </c>
      <c r="B62" s="1498"/>
      <c r="C62" s="8" t="s">
        <v>746</v>
      </c>
      <c r="D62" s="153" t="s">
        <v>1057</v>
      </c>
      <c r="E62" s="1148">
        <v>1</v>
      </c>
      <c r="F62" s="1130">
        <v>0</v>
      </c>
      <c r="G62" s="1133">
        <v>4294967295</v>
      </c>
      <c r="H62" s="1167" t="s">
        <v>614</v>
      </c>
      <c r="I62" s="1159" t="s">
        <v>917</v>
      </c>
      <c r="J62" s="9"/>
      <c r="K62" s="1"/>
      <c r="L62" s="1"/>
      <c r="M62" s="1"/>
      <c r="N62" s="1"/>
    </row>
    <row r="63" spans="1:14" s="4" customFormat="1" ht="19.95" customHeight="1" x14ac:dyDescent="0.55000000000000004">
      <c r="A63" s="66">
        <v>59</v>
      </c>
      <c r="B63" s="1498"/>
      <c r="C63" s="7" t="s">
        <v>747</v>
      </c>
      <c r="D63" s="13" t="s">
        <v>1057</v>
      </c>
      <c r="E63" s="1149">
        <v>1</v>
      </c>
      <c r="F63" s="1129">
        <v>0</v>
      </c>
      <c r="G63" s="1132">
        <v>4294967295</v>
      </c>
      <c r="H63" s="1166" t="s">
        <v>614</v>
      </c>
      <c r="I63" s="1163" t="s">
        <v>918</v>
      </c>
      <c r="J63" s="9"/>
      <c r="K63" s="1"/>
      <c r="L63" s="1"/>
      <c r="M63" s="1"/>
      <c r="N63" s="1"/>
    </row>
    <row r="64" spans="1:14" s="4" customFormat="1" ht="19.95" customHeight="1" x14ac:dyDescent="0.55000000000000004">
      <c r="A64" s="66">
        <v>60</v>
      </c>
      <c r="B64" s="1498"/>
      <c r="C64" s="8" t="s">
        <v>748</v>
      </c>
      <c r="D64" s="153" t="s">
        <v>1057</v>
      </c>
      <c r="E64" s="1148">
        <v>1</v>
      </c>
      <c r="F64" s="1130">
        <v>0</v>
      </c>
      <c r="G64" s="1133">
        <v>4294967295</v>
      </c>
      <c r="H64" s="1167" t="s">
        <v>614</v>
      </c>
      <c r="I64" s="1159" t="s">
        <v>919</v>
      </c>
      <c r="J64" s="9"/>
      <c r="K64" s="1"/>
      <c r="L64" s="1"/>
      <c r="M64" s="1"/>
      <c r="N64" s="1"/>
    </row>
    <row r="65" spans="1:14" s="4" customFormat="1" ht="19.95" customHeight="1" x14ac:dyDescent="0.55000000000000004">
      <c r="A65" s="66">
        <v>61</v>
      </c>
      <c r="B65" s="1498"/>
      <c r="C65" s="7" t="s">
        <v>749</v>
      </c>
      <c r="D65" s="13" t="s">
        <v>1057</v>
      </c>
      <c r="E65" s="1149">
        <v>1</v>
      </c>
      <c r="F65" s="1129">
        <v>0</v>
      </c>
      <c r="G65" s="1132">
        <v>4294967295</v>
      </c>
      <c r="H65" s="1166" t="s">
        <v>614</v>
      </c>
      <c r="I65" s="1163" t="s">
        <v>920</v>
      </c>
      <c r="J65" s="9"/>
      <c r="K65" s="1"/>
      <c r="L65" s="1"/>
      <c r="M65" s="1"/>
      <c r="N65" s="1"/>
    </row>
    <row r="66" spans="1:14" s="4" customFormat="1" ht="19.95" customHeight="1" x14ac:dyDescent="0.55000000000000004">
      <c r="A66" s="66">
        <v>62</v>
      </c>
      <c r="B66" s="1498"/>
      <c r="C66" s="8" t="s">
        <v>750</v>
      </c>
      <c r="D66" s="153" t="s">
        <v>1057</v>
      </c>
      <c r="E66" s="1148">
        <v>1</v>
      </c>
      <c r="F66" s="1130">
        <v>0</v>
      </c>
      <c r="G66" s="1133">
        <v>4294967295</v>
      </c>
      <c r="H66" s="1167" t="s">
        <v>614</v>
      </c>
      <c r="I66" s="1159" t="s">
        <v>921</v>
      </c>
      <c r="J66" s="9"/>
      <c r="K66" s="1"/>
      <c r="L66" s="1"/>
      <c r="M66" s="1"/>
      <c r="N66" s="1"/>
    </row>
    <row r="67" spans="1:14" s="4" customFormat="1" ht="19.95" customHeight="1" x14ac:dyDescent="0.55000000000000004">
      <c r="A67" s="66">
        <v>63</v>
      </c>
      <c r="B67" s="1498"/>
      <c r="C67" s="7" t="s">
        <v>751</v>
      </c>
      <c r="D67" s="13" t="s">
        <v>1057</v>
      </c>
      <c r="E67" s="1149">
        <v>1</v>
      </c>
      <c r="F67" s="1129">
        <v>0</v>
      </c>
      <c r="G67" s="1132">
        <v>4294967295</v>
      </c>
      <c r="H67" s="1166" t="s">
        <v>614</v>
      </c>
      <c r="I67" s="1163" t="s">
        <v>922</v>
      </c>
      <c r="J67" s="9"/>
      <c r="K67" s="1"/>
      <c r="L67" s="1"/>
      <c r="M67" s="1"/>
      <c r="N67" s="1"/>
    </row>
    <row r="68" spans="1:14" s="4" customFormat="1" ht="19.95" customHeight="1" x14ac:dyDescent="0.55000000000000004">
      <c r="A68" s="66">
        <v>64</v>
      </c>
      <c r="B68" s="1498"/>
      <c r="C68" s="8" t="s">
        <v>752</v>
      </c>
      <c r="D68" s="153" t="s">
        <v>1057</v>
      </c>
      <c r="E68" s="1148">
        <v>1</v>
      </c>
      <c r="F68" s="1130">
        <v>0</v>
      </c>
      <c r="G68" s="1133">
        <v>4294967295</v>
      </c>
      <c r="H68" s="1167" t="s">
        <v>614</v>
      </c>
      <c r="I68" s="1159" t="s">
        <v>923</v>
      </c>
      <c r="J68" s="9"/>
      <c r="K68" s="1"/>
      <c r="L68" s="1"/>
      <c r="M68" s="1"/>
      <c r="N68" s="1"/>
    </row>
    <row r="69" spans="1:14" s="4" customFormat="1" ht="19.95" customHeight="1" x14ac:dyDescent="0.55000000000000004">
      <c r="A69" s="66">
        <v>65</v>
      </c>
      <c r="B69" s="1498"/>
      <c r="C69" s="315" t="s">
        <v>753</v>
      </c>
      <c r="D69" s="13" t="s">
        <v>1057</v>
      </c>
      <c r="E69" s="1149">
        <v>1</v>
      </c>
      <c r="F69" s="1129">
        <v>0</v>
      </c>
      <c r="G69" s="1132">
        <v>4294967295</v>
      </c>
      <c r="H69" s="1166" t="s">
        <v>614</v>
      </c>
      <c r="I69" s="1163" t="s">
        <v>924</v>
      </c>
      <c r="J69" s="9"/>
      <c r="K69" s="1"/>
      <c r="L69" s="1"/>
      <c r="M69" s="1"/>
      <c r="N69" s="1"/>
    </row>
    <row r="70" spans="1:14" s="4" customFormat="1" ht="19.95" customHeight="1" thickBot="1" x14ac:dyDescent="0.6">
      <c r="A70" s="66">
        <v>66</v>
      </c>
      <c r="B70" s="1499"/>
      <c r="C70" s="8" t="s">
        <v>1082</v>
      </c>
      <c r="D70" s="14" t="s">
        <v>1057</v>
      </c>
      <c r="E70" s="1148">
        <v>1</v>
      </c>
      <c r="F70" s="1130">
        <v>0</v>
      </c>
      <c r="G70" s="1133">
        <v>4294967295</v>
      </c>
      <c r="H70" s="1167" t="s">
        <v>614</v>
      </c>
      <c r="I70" s="1303" t="s">
        <v>923</v>
      </c>
      <c r="J70" s="9"/>
      <c r="K70" s="1"/>
      <c r="L70" s="1"/>
      <c r="M70" s="1"/>
      <c r="N70" s="1"/>
    </row>
    <row r="71" spans="1:14" s="4" customFormat="1" ht="19.95" customHeight="1" x14ac:dyDescent="0.55000000000000004">
      <c r="A71" s="92">
        <v>67</v>
      </c>
      <c r="B71" s="1494" t="s">
        <v>786</v>
      </c>
      <c r="C71" s="216" t="s">
        <v>754</v>
      </c>
      <c r="D71" s="243" t="s">
        <v>1053</v>
      </c>
      <c r="E71" s="1150">
        <v>1</v>
      </c>
      <c r="F71" s="1137">
        <v>0</v>
      </c>
      <c r="G71" s="1143">
        <v>40000</v>
      </c>
      <c r="H71" s="1168" t="s">
        <v>614</v>
      </c>
      <c r="I71" s="1160" t="s">
        <v>1314</v>
      </c>
      <c r="J71" s="9"/>
      <c r="K71" s="1"/>
      <c r="L71" s="1"/>
      <c r="M71" s="1"/>
      <c r="N71" s="1"/>
    </row>
    <row r="72" spans="1:14" s="4" customFormat="1" ht="19.95" customHeight="1" x14ac:dyDescent="0.55000000000000004">
      <c r="A72" s="68">
        <v>68</v>
      </c>
      <c r="B72" s="1495"/>
      <c r="C72" s="7" t="s">
        <v>755</v>
      </c>
      <c r="D72" s="75" t="s">
        <v>1053</v>
      </c>
      <c r="E72" s="1149">
        <v>1</v>
      </c>
      <c r="F72" s="1129">
        <v>0</v>
      </c>
      <c r="G72" s="1132">
        <v>40000</v>
      </c>
      <c r="H72" s="1166" t="s">
        <v>614</v>
      </c>
      <c r="I72" s="1158" t="s">
        <v>1315</v>
      </c>
      <c r="J72" s="9"/>
      <c r="K72" s="1"/>
      <c r="L72" s="1"/>
      <c r="M72" s="1"/>
      <c r="N72" s="1"/>
    </row>
    <row r="73" spans="1:14" s="4" customFormat="1" ht="19.95" customHeight="1" x14ac:dyDescent="0.55000000000000004">
      <c r="A73" s="69">
        <v>69</v>
      </c>
      <c r="B73" s="1495"/>
      <c r="C73" s="224" t="s">
        <v>756</v>
      </c>
      <c r="D73" s="247" t="s">
        <v>1053</v>
      </c>
      <c r="E73" s="1151">
        <v>1</v>
      </c>
      <c r="F73" s="1138">
        <v>0</v>
      </c>
      <c r="G73" s="1144">
        <v>40000</v>
      </c>
      <c r="H73" s="1169" t="s">
        <v>614</v>
      </c>
      <c r="I73" s="1161" t="s">
        <v>1316</v>
      </c>
      <c r="J73" s="9"/>
      <c r="K73" s="1"/>
      <c r="L73" s="1"/>
      <c r="M73" s="1"/>
      <c r="N73" s="1"/>
    </row>
    <row r="74" spans="1:14" s="4" customFormat="1" ht="19.95" customHeight="1" x14ac:dyDescent="0.55000000000000004">
      <c r="A74" s="69">
        <v>70</v>
      </c>
      <c r="B74" s="1495"/>
      <c r="C74" s="7" t="s">
        <v>757</v>
      </c>
      <c r="D74" s="75" t="s">
        <v>1053</v>
      </c>
      <c r="E74" s="1149">
        <v>1</v>
      </c>
      <c r="F74" s="1129">
        <v>0</v>
      </c>
      <c r="G74" s="1132">
        <v>40000</v>
      </c>
      <c r="H74" s="1166" t="s">
        <v>614</v>
      </c>
      <c r="I74" s="1158" t="s">
        <v>1317</v>
      </c>
      <c r="J74" s="9"/>
      <c r="K74" s="1"/>
      <c r="L74" s="1"/>
      <c r="M74" s="1"/>
      <c r="N74" s="1"/>
    </row>
    <row r="75" spans="1:14" s="4" customFormat="1" ht="19.95" customHeight="1" x14ac:dyDescent="0.55000000000000004">
      <c r="A75" s="69">
        <v>71</v>
      </c>
      <c r="B75" s="1495"/>
      <c r="C75" s="224" t="s">
        <v>758</v>
      </c>
      <c r="D75" s="408" t="s">
        <v>1053</v>
      </c>
      <c r="E75" s="1151">
        <v>1</v>
      </c>
      <c r="F75" s="1138">
        <v>0</v>
      </c>
      <c r="G75" s="1144">
        <v>40000</v>
      </c>
      <c r="H75" s="1169" t="s">
        <v>614</v>
      </c>
      <c r="I75" s="1174" t="s">
        <v>1318</v>
      </c>
      <c r="J75" s="9"/>
      <c r="K75" s="1"/>
      <c r="L75" s="1"/>
      <c r="M75" s="1"/>
      <c r="N75" s="1"/>
    </row>
    <row r="76" spans="1:14" s="4" customFormat="1" ht="19.95" customHeight="1" x14ac:dyDescent="0.55000000000000004">
      <c r="A76" s="69">
        <v>72</v>
      </c>
      <c r="B76" s="1495"/>
      <c r="C76" s="7" t="s">
        <v>841</v>
      </c>
      <c r="D76" s="1211" t="s">
        <v>1053</v>
      </c>
      <c r="E76" s="1252">
        <v>1</v>
      </c>
      <c r="F76" s="1300">
        <v>0</v>
      </c>
      <c r="G76" s="1301">
        <v>40000</v>
      </c>
      <c r="H76" s="1302" t="s">
        <v>614</v>
      </c>
      <c r="I76" s="1163" t="s">
        <v>925</v>
      </c>
      <c r="J76" s="9"/>
      <c r="K76" s="1"/>
      <c r="L76" s="1"/>
      <c r="M76" s="1"/>
      <c r="N76" s="1"/>
    </row>
    <row r="77" spans="1:14" s="4" customFormat="1" ht="19.95" customHeight="1" x14ac:dyDescent="0.55000000000000004">
      <c r="A77" s="69">
        <v>73</v>
      </c>
      <c r="B77" s="1495"/>
      <c r="C77" s="224" t="s">
        <v>842</v>
      </c>
      <c r="D77" s="247" t="s">
        <v>1053</v>
      </c>
      <c r="E77" s="1151">
        <v>1</v>
      </c>
      <c r="F77" s="1138">
        <v>0</v>
      </c>
      <c r="G77" s="1144">
        <v>40000</v>
      </c>
      <c r="H77" s="1169" t="s">
        <v>614</v>
      </c>
      <c r="I77" s="1161" t="s">
        <v>926</v>
      </c>
      <c r="J77" s="9"/>
      <c r="K77" s="1"/>
      <c r="L77" s="1"/>
      <c r="M77" s="1"/>
      <c r="N77" s="1"/>
    </row>
    <row r="78" spans="1:14" s="4" customFormat="1" ht="19.95" customHeight="1" x14ac:dyDescent="0.55000000000000004">
      <c r="A78" s="69">
        <v>74</v>
      </c>
      <c r="B78" s="1495"/>
      <c r="C78" s="7" t="s">
        <v>843</v>
      </c>
      <c r="D78" s="75" t="s">
        <v>1053</v>
      </c>
      <c r="E78" s="1149">
        <v>1</v>
      </c>
      <c r="F78" s="1129">
        <v>0</v>
      </c>
      <c r="G78" s="1132">
        <v>40000</v>
      </c>
      <c r="H78" s="1166" t="s">
        <v>614</v>
      </c>
      <c r="I78" s="1158" t="s">
        <v>927</v>
      </c>
      <c r="J78" s="9"/>
      <c r="K78" s="1"/>
      <c r="L78" s="1"/>
      <c r="M78" s="1"/>
      <c r="N78" s="1"/>
    </row>
    <row r="79" spans="1:14" s="4" customFormat="1" ht="19.95" customHeight="1" x14ac:dyDescent="0.55000000000000004">
      <c r="A79" s="69">
        <v>75</v>
      </c>
      <c r="B79" s="1495"/>
      <c r="C79" s="224" t="s">
        <v>759</v>
      </c>
      <c r="D79" s="247" t="s">
        <v>1053</v>
      </c>
      <c r="E79" s="1151">
        <v>1</v>
      </c>
      <c r="F79" s="1138">
        <v>0</v>
      </c>
      <c r="G79" s="1144">
        <v>40000</v>
      </c>
      <c r="H79" s="1169" t="s">
        <v>614</v>
      </c>
      <c r="I79" s="1161" t="s">
        <v>928</v>
      </c>
      <c r="J79" s="9"/>
      <c r="K79" s="1"/>
      <c r="L79" s="1"/>
      <c r="M79" s="1"/>
      <c r="N79" s="1"/>
    </row>
    <row r="80" spans="1:14" s="4" customFormat="1" ht="19.95" customHeight="1" x14ac:dyDescent="0.55000000000000004">
      <c r="A80" s="69">
        <v>76</v>
      </c>
      <c r="B80" s="1495"/>
      <c r="C80" s="1124" t="s">
        <v>837</v>
      </c>
      <c r="D80" s="75" t="s">
        <v>1053</v>
      </c>
      <c r="E80" s="1149">
        <v>1</v>
      </c>
      <c r="F80" s="1129">
        <v>0</v>
      </c>
      <c r="G80" s="1132">
        <v>40000</v>
      </c>
      <c r="H80" s="1166" t="s">
        <v>614</v>
      </c>
      <c r="I80" s="1158" t="s">
        <v>929</v>
      </c>
      <c r="J80" s="9"/>
      <c r="K80" s="1"/>
      <c r="L80" s="1"/>
      <c r="M80" s="1"/>
      <c r="N80" s="1"/>
    </row>
    <row r="81" spans="1:14" s="4" customFormat="1" ht="19.95" customHeight="1" x14ac:dyDescent="0.55000000000000004">
      <c r="A81" s="69">
        <v>77</v>
      </c>
      <c r="B81" s="1495"/>
      <c r="C81" s="1234" t="s">
        <v>838</v>
      </c>
      <c r="D81" s="247" t="s">
        <v>1053</v>
      </c>
      <c r="E81" s="1151">
        <v>1</v>
      </c>
      <c r="F81" s="1138">
        <v>0</v>
      </c>
      <c r="G81" s="1144">
        <v>40000</v>
      </c>
      <c r="H81" s="1169" t="s">
        <v>614</v>
      </c>
      <c r="I81" s="1161" t="s">
        <v>930</v>
      </c>
      <c r="J81" s="9"/>
      <c r="K81" s="1"/>
      <c r="L81" s="1"/>
      <c r="M81" s="1"/>
      <c r="N81" s="1"/>
    </row>
    <row r="82" spans="1:14" s="4" customFormat="1" ht="19.95" customHeight="1" x14ac:dyDescent="0.55000000000000004">
      <c r="A82" s="69">
        <v>78</v>
      </c>
      <c r="B82" s="1495"/>
      <c r="C82" s="1124" t="s">
        <v>760</v>
      </c>
      <c r="D82" s="75" t="s">
        <v>1053</v>
      </c>
      <c r="E82" s="1149">
        <v>1</v>
      </c>
      <c r="F82" s="1129">
        <v>0</v>
      </c>
      <c r="G82" s="1132">
        <v>40000</v>
      </c>
      <c r="H82" s="1166" t="s">
        <v>614</v>
      </c>
      <c r="I82" s="1158" t="s">
        <v>931</v>
      </c>
      <c r="J82" s="9"/>
      <c r="K82" s="1"/>
      <c r="L82" s="1"/>
      <c r="M82" s="1"/>
      <c r="N82" s="1"/>
    </row>
    <row r="83" spans="1:14" s="4" customFormat="1" ht="19.95" customHeight="1" x14ac:dyDescent="0.55000000000000004">
      <c r="A83" s="69">
        <v>79</v>
      </c>
      <c r="B83" s="1495"/>
      <c r="C83" s="1234" t="s">
        <v>839</v>
      </c>
      <c r="D83" s="247" t="s">
        <v>1053</v>
      </c>
      <c r="E83" s="1151">
        <v>1</v>
      </c>
      <c r="F83" s="1138">
        <v>0</v>
      </c>
      <c r="G83" s="1144">
        <v>40000</v>
      </c>
      <c r="H83" s="1169" t="s">
        <v>614</v>
      </c>
      <c r="I83" s="1161" t="s">
        <v>932</v>
      </c>
      <c r="J83" s="9"/>
      <c r="K83" s="1"/>
      <c r="L83" s="1"/>
      <c r="M83" s="1"/>
      <c r="N83" s="1"/>
    </row>
    <row r="84" spans="1:14" s="4" customFormat="1" ht="19.95" customHeight="1" x14ac:dyDescent="0.55000000000000004">
      <c r="A84" s="69">
        <v>80</v>
      </c>
      <c r="B84" s="1495"/>
      <c r="C84" s="1124" t="s">
        <v>840</v>
      </c>
      <c r="D84" s="75" t="s">
        <v>1053</v>
      </c>
      <c r="E84" s="1149">
        <v>1</v>
      </c>
      <c r="F84" s="1129">
        <v>0</v>
      </c>
      <c r="G84" s="1132">
        <v>40000</v>
      </c>
      <c r="H84" s="1166" t="s">
        <v>614</v>
      </c>
      <c r="I84" s="1158" t="s">
        <v>933</v>
      </c>
      <c r="J84" s="9"/>
      <c r="K84" s="1"/>
      <c r="L84" s="1"/>
      <c r="M84" s="1"/>
      <c r="N84" s="1"/>
    </row>
    <row r="85" spans="1:14" s="4" customFormat="1" ht="19.95" customHeight="1" x14ac:dyDescent="0.55000000000000004">
      <c r="A85" s="69">
        <v>81</v>
      </c>
      <c r="B85" s="1495"/>
      <c r="C85" s="1234" t="s">
        <v>761</v>
      </c>
      <c r="D85" s="247" t="s">
        <v>1053</v>
      </c>
      <c r="E85" s="1151">
        <v>1</v>
      </c>
      <c r="F85" s="1138">
        <v>0</v>
      </c>
      <c r="G85" s="1144">
        <v>40000</v>
      </c>
      <c r="H85" s="1169" t="s">
        <v>614</v>
      </c>
      <c r="I85" s="1161" t="s">
        <v>934</v>
      </c>
      <c r="J85" s="9"/>
      <c r="K85" s="1"/>
      <c r="L85" s="1"/>
      <c r="M85" s="1"/>
      <c r="N85" s="1"/>
    </row>
    <row r="86" spans="1:14" s="4" customFormat="1" ht="19.95" customHeight="1" x14ac:dyDescent="0.55000000000000004">
      <c r="A86" s="69">
        <v>82</v>
      </c>
      <c r="B86" s="1495"/>
      <c r="C86" s="1124" t="s">
        <v>845</v>
      </c>
      <c r="D86" s="75" t="s">
        <v>1053</v>
      </c>
      <c r="E86" s="1149">
        <v>1</v>
      </c>
      <c r="F86" s="1129">
        <v>0</v>
      </c>
      <c r="G86" s="1132">
        <v>40000</v>
      </c>
      <c r="H86" s="1166" t="s">
        <v>614</v>
      </c>
      <c r="I86" s="1158" t="s">
        <v>935</v>
      </c>
      <c r="J86" s="9"/>
      <c r="K86" s="1"/>
      <c r="L86" s="1"/>
      <c r="M86" s="1"/>
      <c r="N86" s="1"/>
    </row>
    <row r="87" spans="1:14" s="4" customFormat="1" ht="19.95" customHeight="1" x14ac:dyDescent="0.55000000000000004">
      <c r="A87" s="69">
        <v>83</v>
      </c>
      <c r="B87" s="1495"/>
      <c r="C87" s="224" t="s">
        <v>846</v>
      </c>
      <c r="D87" s="247" t="s">
        <v>1053</v>
      </c>
      <c r="E87" s="1151">
        <v>1</v>
      </c>
      <c r="F87" s="1138">
        <v>0</v>
      </c>
      <c r="G87" s="1144">
        <v>40000</v>
      </c>
      <c r="H87" s="1169" t="s">
        <v>614</v>
      </c>
      <c r="I87" s="1161" t="s">
        <v>936</v>
      </c>
      <c r="J87" s="9"/>
      <c r="K87" s="1"/>
      <c r="L87" s="1"/>
      <c r="M87" s="1"/>
      <c r="N87" s="1"/>
    </row>
    <row r="88" spans="1:14" s="4" customFormat="1" ht="19.95" customHeight="1" x14ac:dyDescent="0.55000000000000004">
      <c r="A88" s="69">
        <v>84</v>
      </c>
      <c r="B88" s="1495"/>
      <c r="C88" s="7" t="s">
        <v>762</v>
      </c>
      <c r="D88" s="75" t="s">
        <v>1053</v>
      </c>
      <c r="E88" s="1149">
        <v>1</v>
      </c>
      <c r="F88" s="1129">
        <v>0</v>
      </c>
      <c r="G88" s="1132">
        <v>40000</v>
      </c>
      <c r="H88" s="1166" t="s">
        <v>614</v>
      </c>
      <c r="I88" s="1158" t="s">
        <v>937</v>
      </c>
      <c r="J88" s="9"/>
      <c r="K88" s="1"/>
      <c r="L88" s="1"/>
      <c r="M88" s="1"/>
      <c r="N88" s="1"/>
    </row>
    <row r="89" spans="1:14" s="4" customFormat="1" ht="19.95" customHeight="1" x14ac:dyDescent="0.55000000000000004">
      <c r="A89" s="69">
        <v>85</v>
      </c>
      <c r="B89" s="1495"/>
      <c r="C89" s="224" t="s">
        <v>763</v>
      </c>
      <c r="D89" s="247" t="s">
        <v>1053</v>
      </c>
      <c r="E89" s="1151">
        <v>1</v>
      </c>
      <c r="F89" s="1138">
        <v>0</v>
      </c>
      <c r="G89" s="1144">
        <v>40000</v>
      </c>
      <c r="H89" s="1169" t="s">
        <v>614</v>
      </c>
      <c r="I89" s="1161" t="s">
        <v>938</v>
      </c>
      <c r="J89" s="9"/>
      <c r="K89" s="1"/>
      <c r="L89" s="1"/>
      <c r="M89" s="1"/>
      <c r="N89" s="1"/>
    </row>
    <row r="90" spans="1:14" s="4" customFormat="1" ht="19.95" customHeight="1" x14ac:dyDescent="0.55000000000000004">
      <c r="A90" s="69">
        <v>86</v>
      </c>
      <c r="B90" s="1495"/>
      <c r="C90" s="7" t="s">
        <v>844</v>
      </c>
      <c r="D90" s="75" t="s">
        <v>1053</v>
      </c>
      <c r="E90" s="1149">
        <v>1</v>
      </c>
      <c r="F90" s="1129">
        <v>0</v>
      </c>
      <c r="G90" s="1132">
        <v>40000</v>
      </c>
      <c r="H90" s="1166" t="s">
        <v>614</v>
      </c>
      <c r="I90" s="1158" t="s">
        <v>939</v>
      </c>
      <c r="J90" s="9"/>
      <c r="K90" s="1"/>
      <c r="L90" s="1"/>
      <c r="M90" s="1"/>
      <c r="N90" s="1"/>
    </row>
    <row r="91" spans="1:14" s="4" customFormat="1" ht="19.95" customHeight="1" thickBot="1" x14ac:dyDescent="0.6">
      <c r="A91" s="70">
        <v>87</v>
      </c>
      <c r="B91" s="1496"/>
      <c r="C91" s="234" t="s">
        <v>764</v>
      </c>
      <c r="D91" s="250" t="s">
        <v>1053</v>
      </c>
      <c r="E91" s="1152">
        <v>1</v>
      </c>
      <c r="F91" s="1146">
        <v>0</v>
      </c>
      <c r="G91" s="1147">
        <v>40000</v>
      </c>
      <c r="H91" s="1173" t="s">
        <v>614</v>
      </c>
      <c r="I91" s="1164" t="s">
        <v>940</v>
      </c>
      <c r="J91" s="9"/>
      <c r="K91" s="1"/>
      <c r="L91" s="1"/>
      <c r="M91" s="1"/>
      <c r="N91" s="1"/>
    </row>
    <row r="92" spans="1:14" s="4" customFormat="1" ht="19.95" customHeight="1" x14ac:dyDescent="0.55000000000000004">
      <c r="A92" s="1175">
        <v>88</v>
      </c>
      <c r="B92" s="1497" t="s">
        <v>787</v>
      </c>
      <c r="C92" s="8" t="s">
        <v>765</v>
      </c>
      <c r="D92" s="254" t="s">
        <v>1053</v>
      </c>
      <c r="E92" s="1148">
        <v>1</v>
      </c>
      <c r="F92" s="1130">
        <v>-1047</v>
      </c>
      <c r="G92" s="1133">
        <v>1047</v>
      </c>
      <c r="H92" s="1167" t="s">
        <v>614</v>
      </c>
      <c r="I92" s="1159" t="s">
        <v>941</v>
      </c>
      <c r="J92" s="9"/>
      <c r="K92" s="1"/>
      <c r="L92" s="1"/>
      <c r="M92" s="1"/>
      <c r="N92" s="1"/>
    </row>
    <row r="93" spans="1:14" s="4" customFormat="1" ht="19.95" customHeight="1" x14ac:dyDescent="0.55000000000000004">
      <c r="A93" s="72">
        <v>89</v>
      </c>
      <c r="B93" s="1498"/>
      <c r="C93" s="253" t="s">
        <v>766</v>
      </c>
      <c r="D93" s="13" t="s">
        <v>1053</v>
      </c>
      <c r="E93" s="1149">
        <v>1</v>
      </c>
      <c r="F93" s="1129">
        <v>-4189</v>
      </c>
      <c r="G93" s="1132">
        <v>4189</v>
      </c>
      <c r="H93" s="1166" t="s">
        <v>614</v>
      </c>
      <c r="I93" s="1158" t="s">
        <v>942</v>
      </c>
      <c r="J93" s="9"/>
      <c r="K93" s="1"/>
      <c r="L93" s="1"/>
      <c r="M93" s="1"/>
      <c r="N93" s="1"/>
    </row>
    <row r="94" spans="1:14" s="4" customFormat="1" ht="19.95" customHeight="1" x14ac:dyDescent="0.55000000000000004">
      <c r="A94" s="72">
        <v>90</v>
      </c>
      <c r="B94" s="1498"/>
      <c r="C94" s="8" t="s">
        <v>767</v>
      </c>
      <c r="D94" s="153" t="s">
        <v>1053</v>
      </c>
      <c r="E94" s="1148">
        <v>1</v>
      </c>
      <c r="F94" s="1130">
        <v>-10000</v>
      </c>
      <c r="G94" s="1133">
        <v>10000</v>
      </c>
      <c r="H94" s="1191" t="s">
        <v>943</v>
      </c>
      <c r="I94" s="1159" t="s">
        <v>944</v>
      </c>
      <c r="J94" s="9"/>
      <c r="K94" s="1"/>
      <c r="L94" s="1"/>
      <c r="M94" s="1"/>
      <c r="N94" s="1"/>
    </row>
    <row r="95" spans="1:14" s="4" customFormat="1" ht="19.95" customHeight="1" x14ac:dyDescent="0.55000000000000004">
      <c r="A95" s="72">
        <v>91</v>
      </c>
      <c r="B95" s="1498"/>
      <c r="C95" s="7" t="s">
        <v>1050</v>
      </c>
      <c r="D95" s="13" t="s">
        <v>1053</v>
      </c>
      <c r="E95" s="1149">
        <v>1</v>
      </c>
      <c r="F95" s="1129">
        <v>0</v>
      </c>
      <c r="G95" s="1126">
        <f>2*PI()</f>
        <v>6.2831853071795862</v>
      </c>
      <c r="H95" s="1187" t="s">
        <v>945</v>
      </c>
      <c r="I95" s="1163" t="s">
        <v>946</v>
      </c>
      <c r="J95" s="9"/>
      <c r="K95" s="1"/>
      <c r="L95" s="1"/>
      <c r="M95" s="1"/>
      <c r="N95" s="1"/>
    </row>
    <row r="96" spans="1:14" s="4" customFormat="1" ht="19.95" customHeight="1" x14ac:dyDescent="0.55000000000000004">
      <c r="A96" s="72">
        <v>92</v>
      </c>
      <c r="B96" s="1498"/>
      <c r="C96" s="1359" t="s">
        <v>1228</v>
      </c>
      <c r="D96" s="1360" t="s">
        <v>1057</v>
      </c>
      <c r="E96" s="1361">
        <v>1</v>
      </c>
      <c r="F96" s="1362">
        <v>0</v>
      </c>
      <c r="G96" s="1363">
        <v>65535</v>
      </c>
      <c r="H96" s="1364" t="s">
        <v>614</v>
      </c>
      <c r="I96" s="1365" t="s">
        <v>1227</v>
      </c>
      <c r="J96" s="9"/>
      <c r="K96" s="1"/>
      <c r="L96" s="1"/>
      <c r="M96" s="1"/>
      <c r="N96" s="1"/>
    </row>
    <row r="97" spans="1:14" s="4" customFormat="1" ht="19.95" customHeight="1" x14ac:dyDescent="0.55000000000000004">
      <c r="A97" s="72">
        <v>93</v>
      </c>
      <c r="B97" s="1498"/>
      <c r="C97" s="7" t="s">
        <v>1216</v>
      </c>
      <c r="D97" s="1251" t="s">
        <v>1217</v>
      </c>
      <c r="E97" s="1252">
        <v>1</v>
      </c>
      <c r="F97" s="1300">
        <f>-2^63-1</f>
        <v>-9.2233720368547758E+18</v>
      </c>
      <c r="G97" s="1301">
        <f>2^63-1</f>
        <v>9.2233720368547758E+18</v>
      </c>
      <c r="H97" s="1255" t="s">
        <v>614</v>
      </c>
      <c r="I97" s="1163" t="s">
        <v>1051</v>
      </c>
      <c r="J97" s="9"/>
      <c r="K97" s="1"/>
      <c r="L97" s="1"/>
      <c r="M97" s="1"/>
      <c r="N97" s="1"/>
    </row>
    <row r="98" spans="1:14" s="4" customFormat="1" ht="19.95" customHeight="1" x14ac:dyDescent="0.55000000000000004">
      <c r="A98" s="66">
        <v>94</v>
      </c>
      <c r="B98" s="1498"/>
      <c r="C98" s="1359" t="s">
        <v>768</v>
      </c>
      <c r="D98" s="1366" t="s">
        <v>1053</v>
      </c>
      <c r="E98" s="1361">
        <v>1</v>
      </c>
      <c r="F98" s="1362">
        <v>-60</v>
      </c>
      <c r="G98" s="1363">
        <v>60</v>
      </c>
      <c r="H98" s="1364" t="s">
        <v>893</v>
      </c>
      <c r="I98" s="1367" t="s">
        <v>941</v>
      </c>
      <c r="J98" s="9"/>
      <c r="K98" s="1"/>
      <c r="L98" s="1"/>
      <c r="M98" s="1"/>
      <c r="N98" s="1"/>
    </row>
    <row r="99" spans="1:14" s="4" customFormat="1" ht="19.95" customHeight="1" x14ac:dyDescent="0.55000000000000004">
      <c r="A99" s="66">
        <v>95</v>
      </c>
      <c r="B99" s="1498"/>
      <c r="C99" s="7" t="s">
        <v>769</v>
      </c>
      <c r="D99" s="1224" t="s">
        <v>1053</v>
      </c>
      <c r="E99" s="1252">
        <v>1</v>
      </c>
      <c r="F99" s="1300">
        <v>-60</v>
      </c>
      <c r="G99" s="1301">
        <v>60</v>
      </c>
      <c r="H99" s="1255" t="s">
        <v>893</v>
      </c>
      <c r="I99" s="1163" t="s">
        <v>942</v>
      </c>
      <c r="J99" s="9"/>
      <c r="K99" s="1"/>
      <c r="L99" s="1"/>
      <c r="M99" s="1"/>
      <c r="N99" s="1"/>
    </row>
    <row r="100" spans="1:14" s="4" customFormat="1" ht="19.95" customHeight="1" x14ac:dyDescent="0.55000000000000004">
      <c r="A100" s="66">
        <v>96</v>
      </c>
      <c r="B100" s="1498"/>
      <c r="C100" s="1359" t="s">
        <v>770</v>
      </c>
      <c r="D100" s="1366" t="s">
        <v>1053</v>
      </c>
      <c r="E100" s="1361">
        <v>1</v>
      </c>
      <c r="F100" s="1362">
        <v>-60</v>
      </c>
      <c r="G100" s="1363">
        <v>60</v>
      </c>
      <c r="H100" s="1364" t="s">
        <v>893</v>
      </c>
      <c r="I100" s="1367" t="s">
        <v>944</v>
      </c>
      <c r="J100" s="9"/>
      <c r="K100" s="1"/>
      <c r="L100" s="1"/>
      <c r="M100" s="1"/>
      <c r="N100" s="1"/>
    </row>
    <row r="101" spans="1:14" s="4" customFormat="1" ht="19.95" customHeight="1" thickBot="1" x14ac:dyDescent="0.6">
      <c r="A101" s="66">
        <v>97</v>
      </c>
      <c r="B101" s="1498"/>
      <c r="C101" s="49" t="s">
        <v>771</v>
      </c>
      <c r="D101" s="1368" t="s">
        <v>1053</v>
      </c>
      <c r="E101" s="1356">
        <v>1</v>
      </c>
      <c r="F101" s="1357">
        <v>-60</v>
      </c>
      <c r="G101" s="1358">
        <v>60</v>
      </c>
      <c r="H101" s="1369" t="s">
        <v>893</v>
      </c>
      <c r="I101" s="1162" t="s">
        <v>946</v>
      </c>
      <c r="J101" s="9"/>
      <c r="K101" s="1"/>
      <c r="L101" s="1"/>
      <c r="M101" s="1"/>
      <c r="N101" s="1"/>
    </row>
    <row r="102" spans="1:14" s="4" customFormat="1" ht="19.95" customHeight="1" x14ac:dyDescent="0.55000000000000004">
      <c r="A102" s="1243">
        <v>98</v>
      </c>
      <c r="B102" s="1494" t="s">
        <v>788</v>
      </c>
      <c r="C102" s="216" t="s">
        <v>850</v>
      </c>
      <c r="D102" s="243" t="s">
        <v>1053</v>
      </c>
      <c r="E102" s="1150">
        <v>1</v>
      </c>
      <c r="F102" s="1137">
        <v>-41.4</v>
      </c>
      <c r="G102" s="1143">
        <v>33.799999999999997</v>
      </c>
      <c r="H102" s="1189" t="s">
        <v>893</v>
      </c>
      <c r="I102" s="1247" t="s">
        <v>947</v>
      </c>
      <c r="J102" s="9"/>
      <c r="K102" s="1"/>
      <c r="L102" s="1"/>
      <c r="M102" s="1"/>
      <c r="N102" s="1"/>
    </row>
    <row r="103" spans="1:14" s="4" customFormat="1" ht="19.95" customHeight="1" x14ac:dyDescent="0.55000000000000004">
      <c r="A103" s="1244">
        <v>99</v>
      </c>
      <c r="B103" s="1495"/>
      <c r="C103" s="7" t="s">
        <v>851</v>
      </c>
      <c r="D103" s="75" t="s">
        <v>1053</v>
      </c>
      <c r="E103" s="1149">
        <v>1</v>
      </c>
      <c r="F103" s="1129">
        <v>-41.4</v>
      </c>
      <c r="G103" s="1132">
        <v>33.799999999999997</v>
      </c>
      <c r="H103" s="1187" t="s">
        <v>893</v>
      </c>
      <c r="I103" s="1250" t="s">
        <v>948</v>
      </c>
      <c r="J103" s="9"/>
      <c r="K103" s="1"/>
      <c r="L103" s="1"/>
      <c r="M103" s="1"/>
      <c r="N103" s="1"/>
    </row>
    <row r="104" spans="1:14" s="4" customFormat="1" ht="19.95" customHeight="1" x14ac:dyDescent="0.55000000000000004">
      <c r="A104" s="1244">
        <v>100</v>
      </c>
      <c r="B104" s="1495"/>
      <c r="C104" s="224" t="s">
        <v>852</v>
      </c>
      <c r="D104" s="247" t="s">
        <v>1053</v>
      </c>
      <c r="E104" s="1151">
        <v>1</v>
      </c>
      <c r="F104" s="1138">
        <v>-41.4</v>
      </c>
      <c r="G104" s="1144">
        <v>33.799999999999997</v>
      </c>
      <c r="H104" s="1188" t="s">
        <v>893</v>
      </c>
      <c r="I104" s="1248" t="s">
        <v>949</v>
      </c>
      <c r="J104" s="9"/>
      <c r="K104" s="1"/>
      <c r="L104" s="1"/>
      <c r="M104" s="1"/>
      <c r="N104" s="1"/>
    </row>
    <row r="105" spans="1:14" s="4" customFormat="1" ht="19.95" customHeight="1" x14ac:dyDescent="0.55000000000000004">
      <c r="A105" s="1244">
        <v>101</v>
      </c>
      <c r="B105" s="1495"/>
      <c r="C105" s="315" t="s">
        <v>853</v>
      </c>
      <c r="D105" s="75" t="s">
        <v>1053</v>
      </c>
      <c r="E105" s="1149">
        <v>1</v>
      </c>
      <c r="F105" s="1127">
        <v>-41.4</v>
      </c>
      <c r="G105" s="1141">
        <v>33.799999999999997</v>
      </c>
      <c r="H105" s="1187" t="s">
        <v>893</v>
      </c>
      <c r="I105" s="1249" t="s">
        <v>950</v>
      </c>
      <c r="J105" s="9"/>
      <c r="K105" s="1"/>
      <c r="L105" s="1"/>
      <c r="M105" s="1"/>
      <c r="N105" s="1"/>
    </row>
    <row r="106" spans="1:14" s="4" customFormat="1" ht="19.95" customHeight="1" x14ac:dyDescent="0.55000000000000004">
      <c r="A106" s="1244">
        <v>102</v>
      </c>
      <c r="B106" s="1495"/>
      <c r="C106" s="224" t="s">
        <v>854</v>
      </c>
      <c r="D106" s="408" t="s">
        <v>1053</v>
      </c>
      <c r="E106" s="1151">
        <v>1</v>
      </c>
      <c r="F106" s="1136">
        <v>-41.4</v>
      </c>
      <c r="G106" s="1142">
        <v>33.799999999999997</v>
      </c>
      <c r="H106" s="1188" t="s">
        <v>893</v>
      </c>
      <c r="I106" s="1248" t="s">
        <v>951</v>
      </c>
      <c r="J106" s="9"/>
      <c r="K106" s="1"/>
      <c r="L106" s="1"/>
      <c r="M106" s="1"/>
      <c r="N106" s="1"/>
    </row>
    <row r="107" spans="1:14" s="4" customFormat="1" ht="19.95" customHeight="1" x14ac:dyDescent="0.55000000000000004">
      <c r="A107" s="1244">
        <v>103</v>
      </c>
      <c r="B107" s="1495"/>
      <c r="C107" s="7" t="s">
        <v>855</v>
      </c>
      <c r="D107" s="75" t="s">
        <v>1053</v>
      </c>
      <c r="E107" s="1149">
        <v>1</v>
      </c>
      <c r="F107" s="1127">
        <v>0</v>
      </c>
      <c r="G107" s="1141">
        <v>6.2831853071795862</v>
      </c>
      <c r="H107" s="1187" t="s">
        <v>945</v>
      </c>
      <c r="I107" s="1249" t="s">
        <v>952</v>
      </c>
      <c r="J107" s="9"/>
      <c r="K107" s="1"/>
      <c r="L107" s="1"/>
      <c r="M107" s="1"/>
      <c r="N107" s="1"/>
    </row>
    <row r="108" spans="1:14" s="4" customFormat="1" ht="19.95" customHeight="1" x14ac:dyDescent="0.55000000000000004">
      <c r="A108" s="1244">
        <v>104</v>
      </c>
      <c r="B108" s="1495"/>
      <c r="C108" s="224" t="s">
        <v>856</v>
      </c>
      <c r="D108" s="408" t="s">
        <v>1053</v>
      </c>
      <c r="E108" s="1151">
        <v>1</v>
      </c>
      <c r="F108" s="1136">
        <v>0</v>
      </c>
      <c r="G108" s="1142">
        <v>409.5</v>
      </c>
      <c r="H108" s="1188" t="s">
        <v>953</v>
      </c>
      <c r="I108" s="1248" t="s">
        <v>954</v>
      </c>
      <c r="J108" s="9"/>
      <c r="K108" s="1"/>
      <c r="L108" s="1"/>
      <c r="M108" s="1"/>
      <c r="N108" s="1"/>
    </row>
    <row r="109" spans="1:14" s="4" customFormat="1" ht="19.95" customHeight="1" x14ac:dyDescent="0.55000000000000004">
      <c r="A109" s="1244">
        <v>105</v>
      </c>
      <c r="B109" s="1495"/>
      <c r="C109" s="7" t="s">
        <v>857</v>
      </c>
      <c r="D109" s="75" t="s">
        <v>1053</v>
      </c>
      <c r="E109" s="1149">
        <v>1</v>
      </c>
      <c r="F109" s="1127">
        <f>-a02_BaseParam!F7</f>
        <v>-3500</v>
      </c>
      <c r="G109" s="1141">
        <f>a02_BaseParam!F7</f>
        <v>3500</v>
      </c>
      <c r="H109" s="1187" t="s">
        <v>943</v>
      </c>
      <c r="I109" s="1249" t="s">
        <v>955</v>
      </c>
      <c r="J109" s="9"/>
      <c r="K109" s="1"/>
      <c r="L109" s="1"/>
      <c r="M109" s="1"/>
      <c r="N109" s="1"/>
    </row>
    <row r="110" spans="1:14" s="4" customFormat="1" ht="19.95" customHeight="1" x14ac:dyDescent="0.55000000000000004">
      <c r="A110" s="1244">
        <v>106</v>
      </c>
      <c r="B110" s="1495"/>
      <c r="C110" s="224" t="s">
        <v>847</v>
      </c>
      <c r="D110" s="408" t="s">
        <v>1053</v>
      </c>
      <c r="E110" s="1151">
        <v>1</v>
      </c>
      <c r="F110" s="1136">
        <v>-20</v>
      </c>
      <c r="G110" s="1142">
        <v>20</v>
      </c>
      <c r="H110" s="1188" t="s">
        <v>956</v>
      </c>
      <c r="I110" s="1161" t="s">
        <v>957</v>
      </c>
      <c r="J110" s="9"/>
      <c r="K110" s="1"/>
      <c r="L110" s="1"/>
      <c r="M110" s="1"/>
      <c r="N110" s="1"/>
    </row>
    <row r="111" spans="1:14" s="4" customFormat="1" ht="19.95" customHeight="1" x14ac:dyDescent="0.55000000000000004">
      <c r="A111" s="1244">
        <v>107</v>
      </c>
      <c r="B111" s="1495"/>
      <c r="C111" s="7" t="s">
        <v>863</v>
      </c>
      <c r="D111" s="1251" t="s">
        <v>1053</v>
      </c>
      <c r="E111" s="1252">
        <v>1</v>
      </c>
      <c r="F111" s="1253">
        <v>-1000</v>
      </c>
      <c r="G111" s="1254">
        <v>1000</v>
      </c>
      <c r="H111" s="1255" t="s">
        <v>958</v>
      </c>
      <c r="I111" s="1163" t="s">
        <v>959</v>
      </c>
      <c r="J111" s="9"/>
      <c r="K111" s="1"/>
      <c r="L111" s="1"/>
      <c r="M111" s="1"/>
      <c r="N111" s="1"/>
    </row>
    <row r="112" spans="1:14" s="4" customFormat="1" ht="19.95" customHeight="1" x14ac:dyDescent="0.55000000000000004">
      <c r="A112" s="1244">
        <v>108</v>
      </c>
      <c r="B112" s="1495"/>
      <c r="C112" s="224" t="s">
        <v>864</v>
      </c>
      <c r="D112" s="408" t="s">
        <v>1053</v>
      </c>
      <c r="E112" s="1151">
        <v>1</v>
      </c>
      <c r="F112" s="1136">
        <v>-1000</v>
      </c>
      <c r="G112" s="1142">
        <v>1000</v>
      </c>
      <c r="H112" s="1188" t="s">
        <v>958</v>
      </c>
      <c r="I112" s="1161" t="s">
        <v>960</v>
      </c>
      <c r="J112" s="9"/>
      <c r="K112" s="1"/>
      <c r="L112" s="1"/>
      <c r="M112" s="1"/>
      <c r="N112" s="1"/>
    </row>
    <row r="113" spans="1:14" s="4" customFormat="1" ht="19.95" customHeight="1" x14ac:dyDescent="0.55000000000000004">
      <c r="A113" s="1244">
        <v>109</v>
      </c>
      <c r="B113" s="1495"/>
      <c r="C113" s="7" t="s">
        <v>848</v>
      </c>
      <c r="D113" s="75" t="s">
        <v>1053</v>
      </c>
      <c r="E113" s="1149">
        <v>1</v>
      </c>
      <c r="F113" s="1127">
        <v>-1000</v>
      </c>
      <c r="G113" s="1141">
        <v>1000</v>
      </c>
      <c r="H113" s="1187" t="s">
        <v>958</v>
      </c>
      <c r="I113" s="1249" t="s">
        <v>959</v>
      </c>
      <c r="J113" s="9"/>
      <c r="K113" s="1"/>
      <c r="L113" s="1"/>
      <c r="M113" s="1"/>
      <c r="N113" s="1"/>
    </row>
    <row r="114" spans="1:14" s="4" customFormat="1" ht="19.95" customHeight="1" x14ac:dyDescent="0.55000000000000004">
      <c r="A114" s="1244">
        <v>110</v>
      </c>
      <c r="B114" s="1495"/>
      <c r="C114" s="224" t="s">
        <v>849</v>
      </c>
      <c r="D114" s="408" t="s">
        <v>1053</v>
      </c>
      <c r="E114" s="1151">
        <v>1</v>
      </c>
      <c r="F114" s="1136">
        <v>-1000</v>
      </c>
      <c r="G114" s="1142">
        <v>1000</v>
      </c>
      <c r="H114" s="1188" t="s">
        <v>958</v>
      </c>
      <c r="I114" s="1161" t="s">
        <v>960</v>
      </c>
      <c r="J114" s="9"/>
      <c r="K114" s="1"/>
      <c r="L114" s="1"/>
      <c r="M114" s="1"/>
      <c r="N114" s="1"/>
    </row>
    <row r="115" spans="1:14" s="4" customFormat="1" ht="19.95" customHeight="1" thickBot="1" x14ac:dyDescent="0.6">
      <c r="A115" s="1245">
        <v>111</v>
      </c>
      <c r="B115" s="1496"/>
      <c r="C115" s="7" t="s">
        <v>858</v>
      </c>
      <c r="D115" s="75" t="s">
        <v>1053</v>
      </c>
      <c r="E115" s="1149">
        <v>1</v>
      </c>
      <c r="F115" s="1127">
        <v>0</v>
      </c>
      <c r="G115" s="1256">
        <v>6.2831853071795862</v>
      </c>
      <c r="H115" s="1187" t="s">
        <v>945</v>
      </c>
      <c r="I115" s="1249" t="s">
        <v>961</v>
      </c>
      <c r="J115" s="9"/>
      <c r="K115" s="1"/>
      <c r="L115" s="1"/>
      <c r="M115" s="1"/>
      <c r="N115" s="1"/>
    </row>
    <row r="116" spans="1:14" s="4" customFormat="1" ht="19.95" customHeight="1" x14ac:dyDescent="0.55000000000000004">
      <c r="A116" s="71">
        <v>112</v>
      </c>
      <c r="B116" s="1498" t="s">
        <v>789</v>
      </c>
      <c r="C116" s="42" t="s">
        <v>772</v>
      </c>
      <c r="D116" s="1176" t="s">
        <v>1053</v>
      </c>
      <c r="E116" s="1177">
        <v>1</v>
      </c>
      <c r="F116" s="1128">
        <v>-3000</v>
      </c>
      <c r="G116" s="1131">
        <v>3000</v>
      </c>
      <c r="H116" s="1165" t="s">
        <v>958</v>
      </c>
      <c r="I116" s="1157" t="s">
        <v>962</v>
      </c>
      <c r="J116" s="9"/>
      <c r="K116" s="1"/>
      <c r="L116" s="1"/>
      <c r="M116" s="1"/>
      <c r="N116" s="1"/>
    </row>
    <row r="117" spans="1:14" s="4" customFormat="1" ht="19.95" customHeight="1" x14ac:dyDescent="0.55000000000000004">
      <c r="A117" s="72">
        <v>113</v>
      </c>
      <c r="B117" s="1498"/>
      <c r="C117" s="253" t="s">
        <v>773</v>
      </c>
      <c r="D117" s="13" t="s">
        <v>1053</v>
      </c>
      <c r="E117" s="1149">
        <v>1</v>
      </c>
      <c r="F117" s="1129">
        <v>-3000</v>
      </c>
      <c r="G117" s="1132">
        <v>3000</v>
      </c>
      <c r="H117" s="1166" t="s">
        <v>958</v>
      </c>
      <c r="I117" s="1158" t="s">
        <v>963</v>
      </c>
      <c r="J117" s="9"/>
      <c r="K117" s="1"/>
      <c r="L117" s="1"/>
      <c r="M117" s="1"/>
      <c r="N117" s="1"/>
    </row>
    <row r="118" spans="1:14" s="4" customFormat="1" ht="19.95" customHeight="1" x14ac:dyDescent="0.55000000000000004">
      <c r="A118" s="72">
        <v>114</v>
      </c>
      <c r="B118" s="1498"/>
      <c r="C118" s="8" t="s">
        <v>774</v>
      </c>
      <c r="D118" s="153" t="s">
        <v>1053</v>
      </c>
      <c r="E118" s="1148">
        <v>1</v>
      </c>
      <c r="F118" s="1130">
        <v>-3000</v>
      </c>
      <c r="G118" s="1133">
        <v>3000</v>
      </c>
      <c r="H118" s="1167" t="s">
        <v>958</v>
      </c>
      <c r="I118" s="1159" t="s">
        <v>964</v>
      </c>
      <c r="J118" s="9"/>
      <c r="K118" s="1"/>
      <c r="L118" s="1"/>
      <c r="M118" s="1"/>
      <c r="N118" s="1"/>
    </row>
    <row r="119" spans="1:14" s="4" customFormat="1" ht="19.95" customHeight="1" x14ac:dyDescent="0.55000000000000004">
      <c r="A119" s="72">
        <v>115</v>
      </c>
      <c r="B119" s="1498"/>
      <c r="C119" s="7" t="s">
        <v>775</v>
      </c>
      <c r="D119" s="13" t="s">
        <v>1053</v>
      </c>
      <c r="E119" s="1149">
        <v>1</v>
      </c>
      <c r="F119" s="1129">
        <v>0</v>
      </c>
      <c r="G119" s="1132">
        <v>10</v>
      </c>
      <c r="H119" s="1166" t="s">
        <v>614</v>
      </c>
      <c r="I119" s="1163" t="s">
        <v>965</v>
      </c>
      <c r="J119" s="9"/>
      <c r="K119" s="1"/>
      <c r="L119" s="1"/>
      <c r="M119" s="1"/>
      <c r="N119" s="1"/>
    </row>
    <row r="120" spans="1:14" s="4" customFormat="1" ht="19.95" customHeight="1" thickBot="1" x14ac:dyDescent="0.6">
      <c r="A120" s="67">
        <v>116</v>
      </c>
      <c r="B120" s="1499"/>
      <c r="C120" s="74" t="s">
        <v>776</v>
      </c>
      <c r="D120" s="1178" t="s">
        <v>1053</v>
      </c>
      <c r="E120" s="1179">
        <v>1</v>
      </c>
      <c r="F120" s="1180">
        <v>0</v>
      </c>
      <c r="G120" s="1181">
        <f>2*PI()</f>
        <v>6.2831853071795862</v>
      </c>
      <c r="H120" s="1190" t="s">
        <v>945</v>
      </c>
      <c r="I120" s="1182" t="s">
        <v>965</v>
      </c>
      <c r="J120" s="9"/>
      <c r="K120" s="1"/>
      <c r="L120" s="1"/>
      <c r="M120" s="1"/>
      <c r="N120" s="1"/>
    </row>
    <row r="121" spans="1:14" s="4" customFormat="1" ht="19.95" customHeight="1" x14ac:dyDescent="0.55000000000000004">
      <c r="A121" s="68">
        <v>117</v>
      </c>
      <c r="B121" s="1495" t="s">
        <v>790</v>
      </c>
      <c r="C121" s="224" t="s">
        <v>1196</v>
      </c>
      <c r="D121" s="408" t="s">
        <v>1055</v>
      </c>
      <c r="E121" s="1151">
        <v>1</v>
      </c>
      <c r="F121" s="1138">
        <v>0</v>
      </c>
      <c r="G121" s="1144">
        <v>1</v>
      </c>
      <c r="H121" s="1169" t="s">
        <v>614</v>
      </c>
      <c r="I121" s="1174" t="s">
        <v>966</v>
      </c>
      <c r="J121" s="9"/>
      <c r="K121" s="1"/>
      <c r="L121" s="1"/>
      <c r="M121" s="1"/>
      <c r="N121" s="1"/>
    </row>
    <row r="122" spans="1:14" s="4" customFormat="1" ht="19.95" customHeight="1" x14ac:dyDescent="0.55000000000000004">
      <c r="A122" s="68">
        <v>118</v>
      </c>
      <c r="B122" s="1495"/>
      <c r="C122" s="7" t="s">
        <v>1197</v>
      </c>
      <c r="D122" s="88" t="s">
        <v>1055</v>
      </c>
      <c r="E122" s="1149">
        <v>1</v>
      </c>
      <c r="F122" s="1129">
        <v>0</v>
      </c>
      <c r="G122" s="1132">
        <v>1</v>
      </c>
      <c r="H122" s="1166" t="s">
        <v>614</v>
      </c>
      <c r="I122" s="1163" t="s">
        <v>1110</v>
      </c>
      <c r="J122" s="9"/>
      <c r="K122" s="1"/>
      <c r="L122" s="1"/>
      <c r="M122" s="1"/>
      <c r="N122" s="1"/>
    </row>
    <row r="123" spans="1:14" s="4" customFormat="1" ht="19.95" customHeight="1" x14ac:dyDescent="0.55000000000000004">
      <c r="A123" s="68">
        <v>119</v>
      </c>
      <c r="B123" s="1495"/>
      <c r="C123" s="224" t="s">
        <v>1198</v>
      </c>
      <c r="D123" s="408" t="s">
        <v>1055</v>
      </c>
      <c r="E123" s="1151">
        <v>1</v>
      </c>
      <c r="F123" s="1138">
        <v>0</v>
      </c>
      <c r="G123" s="1144">
        <v>511</v>
      </c>
      <c r="H123" s="1169" t="s">
        <v>614</v>
      </c>
      <c r="I123" s="1174" t="s">
        <v>967</v>
      </c>
      <c r="J123" s="9"/>
      <c r="K123" s="1"/>
      <c r="L123" s="1"/>
      <c r="M123" s="1"/>
      <c r="N123" s="1"/>
    </row>
    <row r="124" spans="1:14" s="4" customFormat="1" ht="19.95" customHeight="1" x14ac:dyDescent="0.55000000000000004">
      <c r="A124" s="69">
        <v>120</v>
      </c>
      <c r="B124" s="1495"/>
      <c r="C124" s="7" t="s">
        <v>1199</v>
      </c>
      <c r="D124" s="1183" t="s">
        <v>1053</v>
      </c>
      <c r="E124" s="1149">
        <v>1</v>
      </c>
      <c r="F124" s="1129">
        <v>0</v>
      </c>
      <c r="G124" s="1141">
        <v>51.1</v>
      </c>
      <c r="H124" s="1187" t="s">
        <v>968</v>
      </c>
      <c r="I124" s="1163" t="s">
        <v>969</v>
      </c>
      <c r="J124" s="9"/>
      <c r="K124" s="1"/>
      <c r="L124" s="1"/>
      <c r="M124" s="1"/>
      <c r="N124" s="1"/>
    </row>
    <row r="125" spans="1:14" s="4" customFormat="1" ht="19.95" customHeight="1" x14ac:dyDescent="0.55000000000000004">
      <c r="A125" s="69">
        <v>121</v>
      </c>
      <c r="B125" s="1495"/>
      <c r="C125" s="224" t="s">
        <v>1200</v>
      </c>
      <c r="D125" s="408" t="s">
        <v>1053</v>
      </c>
      <c r="E125" s="1151">
        <v>1</v>
      </c>
      <c r="F125" s="1138">
        <v>0</v>
      </c>
      <c r="G125" s="1142">
        <v>409.5</v>
      </c>
      <c r="H125" s="1188" t="s">
        <v>970</v>
      </c>
      <c r="I125" s="1174" t="s">
        <v>971</v>
      </c>
      <c r="J125" s="9"/>
      <c r="K125" s="1"/>
      <c r="L125" s="1"/>
      <c r="M125" s="1"/>
      <c r="N125" s="1"/>
    </row>
    <row r="126" spans="1:14" s="4" customFormat="1" ht="19.95" customHeight="1" x14ac:dyDescent="0.55000000000000004">
      <c r="A126" s="69">
        <v>122</v>
      </c>
      <c r="B126" s="1495"/>
      <c r="C126" s="7" t="s">
        <v>1201</v>
      </c>
      <c r="D126" s="88" t="s">
        <v>1055</v>
      </c>
      <c r="E126" s="1149">
        <v>1</v>
      </c>
      <c r="F126" s="1129">
        <v>0</v>
      </c>
      <c r="G126" s="1132">
        <v>1</v>
      </c>
      <c r="H126" s="1166" t="s">
        <v>614</v>
      </c>
      <c r="I126" s="1163" t="s">
        <v>972</v>
      </c>
      <c r="J126" s="9"/>
      <c r="K126" s="1"/>
      <c r="L126" s="1"/>
      <c r="M126" s="1"/>
      <c r="N126" s="1"/>
    </row>
    <row r="127" spans="1:14" s="4" customFormat="1" ht="19.95" customHeight="1" x14ac:dyDescent="0.55000000000000004">
      <c r="A127" s="69">
        <v>123</v>
      </c>
      <c r="B127" s="1495"/>
      <c r="C127" s="224" t="s">
        <v>1202</v>
      </c>
      <c r="D127" s="408" t="s">
        <v>1055</v>
      </c>
      <c r="E127" s="1151">
        <v>1</v>
      </c>
      <c r="F127" s="1138">
        <v>0</v>
      </c>
      <c r="G127" s="1144">
        <v>1</v>
      </c>
      <c r="H127" s="1169" t="s">
        <v>614</v>
      </c>
      <c r="I127" s="1174" t="s">
        <v>973</v>
      </c>
      <c r="J127" s="9"/>
      <c r="K127" s="1"/>
      <c r="L127" s="1"/>
      <c r="M127" s="1"/>
      <c r="N127" s="1"/>
    </row>
    <row r="128" spans="1:14" s="4" customFormat="1" ht="19.95" customHeight="1" x14ac:dyDescent="0.55000000000000004">
      <c r="A128" s="69">
        <v>124</v>
      </c>
      <c r="B128" s="1495"/>
      <c r="C128" s="7" t="s">
        <v>1203</v>
      </c>
      <c r="D128" s="88" t="s">
        <v>1055</v>
      </c>
      <c r="E128" s="1149">
        <v>1</v>
      </c>
      <c r="F128" s="1129">
        <v>0</v>
      </c>
      <c r="G128" s="1132">
        <v>1</v>
      </c>
      <c r="H128" s="1166" t="s">
        <v>614</v>
      </c>
      <c r="I128" s="1163" t="s">
        <v>974</v>
      </c>
      <c r="J128" s="9"/>
      <c r="K128" s="1"/>
      <c r="L128" s="1"/>
      <c r="M128" s="1"/>
      <c r="N128" s="1"/>
    </row>
    <row r="129" spans="1:14" s="4" customFormat="1" ht="19.95" customHeight="1" x14ac:dyDescent="0.55000000000000004">
      <c r="A129" s="69">
        <v>125</v>
      </c>
      <c r="B129" s="1495"/>
      <c r="C129" s="224" t="s">
        <v>1204</v>
      </c>
      <c r="D129" s="408" t="s">
        <v>1055</v>
      </c>
      <c r="E129" s="1151">
        <v>1</v>
      </c>
      <c r="F129" s="1138">
        <v>0</v>
      </c>
      <c r="G129" s="1144">
        <v>1</v>
      </c>
      <c r="H129" s="1169" t="s">
        <v>614</v>
      </c>
      <c r="I129" s="1174" t="s">
        <v>975</v>
      </c>
      <c r="J129" s="9"/>
      <c r="K129" s="1"/>
      <c r="L129" s="1"/>
      <c r="M129" s="1"/>
      <c r="N129" s="1"/>
    </row>
    <row r="130" spans="1:14" s="4" customFormat="1" ht="19.95" customHeight="1" x14ac:dyDescent="0.55000000000000004">
      <c r="A130" s="69">
        <v>126</v>
      </c>
      <c r="B130" s="1495"/>
      <c r="C130" s="7" t="s">
        <v>1205</v>
      </c>
      <c r="D130" s="88" t="s">
        <v>1055</v>
      </c>
      <c r="E130" s="1149">
        <v>1</v>
      </c>
      <c r="F130" s="1129">
        <v>0</v>
      </c>
      <c r="G130" s="1132">
        <f>2^6-1</f>
        <v>63</v>
      </c>
      <c r="H130" s="1166" t="s">
        <v>614</v>
      </c>
      <c r="I130" s="1163" t="s">
        <v>1074</v>
      </c>
      <c r="J130" s="9"/>
      <c r="K130" s="1"/>
      <c r="L130" s="1"/>
      <c r="M130" s="1"/>
      <c r="N130" s="1"/>
    </row>
    <row r="131" spans="1:14" s="4" customFormat="1" ht="19.95" customHeight="1" x14ac:dyDescent="0.55000000000000004">
      <c r="A131" s="69">
        <v>127</v>
      </c>
      <c r="B131" s="1495"/>
      <c r="C131" s="224" t="s">
        <v>1206</v>
      </c>
      <c r="D131" s="408" t="s">
        <v>1055</v>
      </c>
      <c r="E131" s="1151">
        <v>1</v>
      </c>
      <c r="F131" s="1138">
        <v>0</v>
      </c>
      <c r="G131" s="1144">
        <v>1</v>
      </c>
      <c r="H131" s="1169" t="s">
        <v>614</v>
      </c>
      <c r="I131" s="1174" t="s">
        <v>976</v>
      </c>
      <c r="J131" s="9"/>
      <c r="K131" s="1"/>
      <c r="L131" s="1"/>
      <c r="M131" s="1"/>
      <c r="N131" s="1"/>
    </row>
    <row r="132" spans="1:14" s="4" customFormat="1" ht="19.95" customHeight="1" x14ac:dyDescent="0.55000000000000004">
      <c r="A132" s="69">
        <v>128</v>
      </c>
      <c r="B132" s="1495"/>
      <c r="C132" s="7" t="s">
        <v>1207</v>
      </c>
      <c r="D132" s="88" t="s">
        <v>1055</v>
      </c>
      <c r="E132" s="1149">
        <v>1</v>
      </c>
      <c r="F132" s="1129">
        <v>0</v>
      </c>
      <c r="G132" s="1132">
        <v>1</v>
      </c>
      <c r="H132" s="1166" t="s">
        <v>614</v>
      </c>
      <c r="I132" s="1163" t="s">
        <v>977</v>
      </c>
      <c r="J132" s="9"/>
      <c r="K132" s="1"/>
      <c r="L132" s="1"/>
      <c r="M132" s="1"/>
      <c r="N132" s="1"/>
    </row>
    <row r="133" spans="1:14" s="4" customFormat="1" ht="19.95" customHeight="1" x14ac:dyDescent="0.55000000000000004">
      <c r="A133" s="69">
        <v>129</v>
      </c>
      <c r="B133" s="1495"/>
      <c r="C133" s="224" t="s">
        <v>1208</v>
      </c>
      <c r="D133" s="408" t="s">
        <v>1055</v>
      </c>
      <c r="E133" s="1151">
        <v>1</v>
      </c>
      <c r="F133" s="1138">
        <v>0</v>
      </c>
      <c r="G133" s="1144">
        <v>1</v>
      </c>
      <c r="H133" s="1169" t="s">
        <v>614</v>
      </c>
      <c r="I133" s="1174" t="s">
        <v>978</v>
      </c>
      <c r="J133" s="9"/>
      <c r="K133" s="1"/>
      <c r="L133" s="1"/>
      <c r="M133" s="1"/>
      <c r="N133" s="1"/>
    </row>
    <row r="134" spans="1:14" s="4" customFormat="1" ht="19.95" customHeight="1" x14ac:dyDescent="0.55000000000000004">
      <c r="A134" s="69">
        <v>130</v>
      </c>
      <c r="B134" s="1495"/>
      <c r="C134" s="7" t="s">
        <v>1209</v>
      </c>
      <c r="D134" s="88" t="s">
        <v>1055</v>
      </c>
      <c r="E134" s="1149">
        <v>1</v>
      </c>
      <c r="F134" s="1129">
        <v>0</v>
      </c>
      <c r="G134" s="1132">
        <v>1</v>
      </c>
      <c r="H134" s="1166" t="s">
        <v>614</v>
      </c>
      <c r="I134" s="1163" t="s">
        <v>979</v>
      </c>
      <c r="J134" s="9"/>
      <c r="K134" s="1"/>
      <c r="L134" s="1"/>
      <c r="M134" s="1"/>
      <c r="N134" s="1"/>
    </row>
    <row r="135" spans="1:14" s="4" customFormat="1" ht="19.95" customHeight="1" x14ac:dyDescent="0.55000000000000004">
      <c r="A135" s="69">
        <v>131</v>
      </c>
      <c r="B135" s="1495"/>
      <c r="C135" s="224" t="s">
        <v>1210</v>
      </c>
      <c r="D135" s="408" t="s">
        <v>1055</v>
      </c>
      <c r="E135" s="1151">
        <v>1</v>
      </c>
      <c r="F135" s="1138">
        <v>0</v>
      </c>
      <c r="G135" s="1144">
        <v>1</v>
      </c>
      <c r="H135" s="1169" t="s">
        <v>614</v>
      </c>
      <c r="I135" s="1174" t="s">
        <v>980</v>
      </c>
      <c r="J135" s="9"/>
      <c r="K135" s="1"/>
      <c r="L135" s="1"/>
      <c r="M135" s="1"/>
      <c r="N135" s="1"/>
    </row>
    <row r="136" spans="1:14" s="4" customFormat="1" ht="19.95" customHeight="1" x14ac:dyDescent="0.55000000000000004">
      <c r="A136" s="69">
        <v>132</v>
      </c>
      <c r="B136" s="1495"/>
      <c r="C136" s="7" t="s">
        <v>1211</v>
      </c>
      <c r="D136" s="88" t="s">
        <v>1055</v>
      </c>
      <c r="E136" s="1149">
        <v>1</v>
      </c>
      <c r="F136" s="1129">
        <v>0</v>
      </c>
      <c r="G136" s="1132">
        <v>1</v>
      </c>
      <c r="H136" s="1166" t="s">
        <v>614</v>
      </c>
      <c r="I136" s="1163" t="s">
        <v>981</v>
      </c>
      <c r="J136" s="9"/>
      <c r="K136" s="1"/>
      <c r="L136" s="1"/>
      <c r="M136" s="1"/>
      <c r="N136" s="1"/>
    </row>
    <row r="137" spans="1:14" s="4" customFormat="1" ht="19.95" customHeight="1" x14ac:dyDescent="0.55000000000000004">
      <c r="A137" s="69">
        <v>133</v>
      </c>
      <c r="B137" s="1495"/>
      <c r="C137" s="224" t="s">
        <v>1212</v>
      </c>
      <c r="D137" s="408" t="s">
        <v>1053</v>
      </c>
      <c r="E137" s="1151">
        <v>1</v>
      </c>
      <c r="F137" s="1138">
        <v>-5110</v>
      </c>
      <c r="G137" s="1144">
        <v>5120</v>
      </c>
      <c r="H137" s="1169" t="s">
        <v>943</v>
      </c>
      <c r="I137" s="1174" t="s">
        <v>982</v>
      </c>
      <c r="J137" s="9"/>
      <c r="K137" s="1"/>
      <c r="L137" s="1"/>
      <c r="M137" s="1"/>
      <c r="N137" s="1"/>
    </row>
    <row r="138" spans="1:14" s="4" customFormat="1" ht="19.95" customHeight="1" thickBot="1" x14ac:dyDescent="0.6">
      <c r="A138" s="70">
        <v>134</v>
      </c>
      <c r="B138" s="1496"/>
      <c r="C138" s="49" t="s">
        <v>1213</v>
      </c>
      <c r="D138" s="79" t="s">
        <v>1055</v>
      </c>
      <c r="E138" s="1153">
        <v>1</v>
      </c>
      <c r="F138" s="1139">
        <v>0</v>
      </c>
      <c r="G138" s="1145">
        <v>63</v>
      </c>
      <c r="H138" s="1170" t="s">
        <v>614</v>
      </c>
      <c r="I138" s="1162" t="s">
        <v>983</v>
      </c>
      <c r="J138" s="9"/>
      <c r="K138" s="1"/>
      <c r="L138" s="1"/>
      <c r="M138" s="1"/>
      <c r="N138" s="1"/>
    </row>
    <row r="139" spans="1:14" s="4" customFormat="1" ht="19.95" customHeight="1" x14ac:dyDescent="0.55000000000000004">
      <c r="A139" s="71">
        <v>135</v>
      </c>
      <c r="B139" s="1497" t="s">
        <v>791</v>
      </c>
      <c r="C139" s="8" t="s">
        <v>859</v>
      </c>
      <c r="D139" s="254" t="s">
        <v>1057</v>
      </c>
      <c r="E139" s="1148">
        <v>1</v>
      </c>
      <c r="F139" s="1130">
        <v>0</v>
      </c>
      <c r="G139" s="1133">
        <v>4294967295</v>
      </c>
      <c r="H139" s="1167" t="s">
        <v>614</v>
      </c>
      <c r="I139" s="1159" t="s">
        <v>984</v>
      </c>
      <c r="J139" s="9"/>
      <c r="K139" s="1"/>
      <c r="L139" s="1"/>
      <c r="M139" s="1"/>
      <c r="N139" s="1"/>
    </row>
    <row r="140" spans="1:14" s="4" customFormat="1" ht="19.95" customHeight="1" x14ac:dyDescent="0.55000000000000004">
      <c r="A140" s="72">
        <v>136</v>
      </c>
      <c r="B140" s="1498"/>
      <c r="C140" s="253" t="s">
        <v>860</v>
      </c>
      <c r="D140" s="13" t="s">
        <v>1057</v>
      </c>
      <c r="E140" s="1149">
        <v>1</v>
      </c>
      <c r="F140" s="1129">
        <v>0</v>
      </c>
      <c r="G140" s="1132">
        <v>4294967295</v>
      </c>
      <c r="H140" s="1166" t="s">
        <v>614</v>
      </c>
      <c r="I140" s="1158" t="s">
        <v>985</v>
      </c>
      <c r="J140" s="9"/>
      <c r="K140" s="1"/>
      <c r="L140" s="1"/>
      <c r="M140" s="1"/>
      <c r="N140" s="1"/>
    </row>
    <row r="141" spans="1:14" s="4" customFormat="1" ht="19.95" customHeight="1" x14ac:dyDescent="0.55000000000000004">
      <c r="A141" s="72">
        <v>137</v>
      </c>
      <c r="B141" s="1498"/>
      <c r="C141" s="8" t="s">
        <v>861</v>
      </c>
      <c r="D141" s="153" t="s">
        <v>1057</v>
      </c>
      <c r="E141" s="1148">
        <v>1</v>
      </c>
      <c r="F141" s="1130">
        <v>0</v>
      </c>
      <c r="G141" s="1133">
        <v>4294967295</v>
      </c>
      <c r="H141" s="1167" t="s">
        <v>614</v>
      </c>
      <c r="I141" s="1159" t="s">
        <v>986</v>
      </c>
      <c r="J141" s="9"/>
      <c r="K141" s="1"/>
      <c r="L141" s="1"/>
      <c r="M141" s="1"/>
      <c r="N141" s="1"/>
    </row>
    <row r="142" spans="1:14" s="4" customFormat="1" ht="19.95" customHeight="1" thickBot="1" x14ac:dyDescent="0.6">
      <c r="A142" s="66">
        <v>138</v>
      </c>
      <c r="B142" s="1498"/>
      <c r="C142" s="49" t="s">
        <v>862</v>
      </c>
      <c r="D142" s="205" t="s">
        <v>1057</v>
      </c>
      <c r="E142" s="1153">
        <v>1</v>
      </c>
      <c r="F142" s="1139">
        <v>0</v>
      </c>
      <c r="G142" s="1145">
        <v>4294967295</v>
      </c>
      <c r="H142" s="1170" t="s">
        <v>614</v>
      </c>
      <c r="I142" s="1162" t="s">
        <v>987</v>
      </c>
      <c r="J142" s="9"/>
      <c r="K142" s="1"/>
      <c r="L142" s="1"/>
      <c r="M142" s="1"/>
      <c r="N142" s="1"/>
    </row>
    <row r="143" spans="1:14" s="4" customFormat="1" ht="19.95" customHeight="1" x14ac:dyDescent="0.55000000000000004">
      <c r="A143" s="1243">
        <v>139</v>
      </c>
      <c r="B143" s="1494" t="s">
        <v>1248</v>
      </c>
      <c r="C143" s="259" t="s">
        <v>1243</v>
      </c>
      <c r="D143" s="218" t="s">
        <v>1055</v>
      </c>
      <c r="E143" s="1150">
        <v>1</v>
      </c>
      <c r="F143" s="1137">
        <v>0</v>
      </c>
      <c r="G143" s="1143">
        <v>1</v>
      </c>
      <c r="H143" s="1168" t="s">
        <v>614</v>
      </c>
      <c r="I143" s="1247" t="s">
        <v>1250</v>
      </c>
      <c r="J143" s="9"/>
      <c r="K143" s="1"/>
      <c r="L143" s="1"/>
      <c r="M143" s="1"/>
      <c r="N143" s="1"/>
    </row>
    <row r="144" spans="1:14" s="4" customFormat="1" ht="19.95" customHeight="1" x14ac:dyDescent="0.55000000000000004">
      <c r="A144" s="1244">
        <v>140</v>
      </c>
      <c r="B144" s="1495"/>
      <c r="C144" s="315" t="s">
        <v>1244</v>
      </c>
      <c r="D144" s="75" t="s">
        <v>1055</v>
      </c>
      <c r="E144" s="1149">
        <v>1</v>
      </c>
      <c r="F144" s="1129">
        <v>0</v>
      </c>
      <c r="G144" s="1132">
        <v>1</v>
      </c>
      <c r="H144" s="1166" t="s">
        <v>614</v>
      </c>
      <c r="I144" s="1249" t="s">
        <v>1251</v>
      </c>
      <c r="J144" s="9"/>
      <c r="K144" s="1"/>
      <c r="L144" s="1"/>
      <c r="M144" s="1"/>
      <c r="N144" s="1"/>
    </row>
    <row r="145" spans="1:14" s="4" customFormat="1" ht="19.95" customHeight="1" x14ac:dyDescent="0.55000000000000004">
      <c r="A145" s="1244">
        <v>141</v>
      </c>
      <c r="B145" s="1495"/>
      <c r="C145" s="444" t="s">
        <v>1240</v>
      </c>
      <c r="D145" s="408" t="s">
        <v>1055</v>
      </c>
      <c r="E145" s="1151">
        <v>1</v>
      </c>
      <c r="F145" s="1138">
        <v>0</v>
      </c>
      <c r="G145" s="1144">
        <v>1</v>
      </c>
      <c r="H145" s="1169" t="s">
        <v>614</v>
      </c>
      <c r="I145" s="1248" t="s">
        <v>1252</v>
      </c>
      <c r="J145" s="9"/>
      <c r="K145" s="1"/>
      <c r="L145" s="1"/>
      <c r="M145" s="1"/>
      <c r="N145" s="1"/>
    </row>
    <row r="146" spans="1:14" s="4" customFormat="1" ht="19.95" customHeight="1" x14ac:dyDescent="0.55000000000000004">
      <c r="A146" s="1244">
        <v>142</v>
      </c>
      <c r="B146" s="1495"/>
      <c r="C146" s="315" t="s">
        <v>1245</v>
      </c>
      <c r="D146" s="75" t="s">
        <v>1055</v>
      </c>
      <c r="E146" s="1149">
        <v>1</v>
      </c>
      <c r="F146" s="1129">
        <v>0</v>
      </c>
      <c r="G146" s="1132">
        <v>1</v>
      </c>
      <c r="H146" s="1166" t="s">
        <v>614</v>
      </c>
      <c r="I146" s="1249" t="s">
        <v>1253</v>
      </c>
      <c r="J146" s="9"/>
      <c r="K146" s="1"/>
      <c r="L146" s="1"/>
      <c r="M146" s="1"/>
      <c r="N146" s="1"/>
    </row>
    <row r="147" spans="1:14" s="4" customFormat="1" ht="19.95" customHeight="1" x14ac:dyDescent="0.55000000000000004">
      <c r="A147" s="1246">
        <v>143</v>
      </c>
      <c r="B147" s="1495"/>
      <c r="C147" s="444" t="s">
        <v>1241</v>
      </c>
      <c r="D147" s="408" t="s">
        <v>1055</v>
      </c>
      <c r="E147" s="1151">
        <v>1</v>
      </c>
      <c r="F147" s="1138">
        <v>0</v>
      </c>
      <c r="G147" s="1144">
        <v>1</v>
      </c>
      <c r="H147" s="1169" t="s">
        <v>614</v>
      </c>
      <c r="I147" s="1248" t="s">
        <v>1254</v>
      </c>
      <c r="J147" s="9"/>
      <c r="K147" s="1"/>
      <c r="L147" s="1"/>
      <c r="M147" s="1"/>
      <c r="N147" s="1"/>
    </row>
    <row r="148" spans="1:14" s="4" customFormat="1" ht="19.95" customHeight="1" x14ac:dyDescent="0.55000000000000004">
      <c r="A148" s="1246">
        <v>144</v>
      </c>
      <c r="B148" s="1495"/>
      <c r="C148" s="315" t="s">
        <v>1246</v>
      </c>
      <c r="D148" s="1251" t="s">
        <v>1055</v>
      </c>
      <c r="E148" s="1252">
        <v>1</v>
      </c>
      <c r="F148" s="1300">
        <v>0</v>
      </c>
      <c r="G148" s="1301">
        <f>2^6</f>
        <v>64</v>
      </c>
      <c r="H148" s="1302" t="s">
        <v>614</v>
      </c>
      <c r="I148" s="1249" t="s">
        <v>1290</v>
      </c>
      <c r="J148" s="9"/>
      <c r="K148" s="1"/>
      <c r="L148" s="1"/>
      <c r="M148" s="1"/>
      <c r="N148" s="1"/>
    </row>
    <row r="149" spans="1:14" s="4" customFormat="1" ht="19.95" customHeight="1" thickBot="1" x14ac:dyDescent="0.6">
      <c r="A149" s="1245">
        <v>145</v>
      </c>
      <c r="B149" s="1496"/>
      <c r="C149" s="1481" t="s">
        <v>1247</v>
      </c>
      <c r="D149" s="1482" t="s">
        <v>1055</v>
      </c>
      <c r="E149" s="1483">
        <v>1</v>
      </c>
      <c r="F149" s="1484">
        <v>0</v>
      </c>
      <c r="G149" s="1485">
        <v>1</v>
      </c>
      <c r="H149" s="1486" t="s">
        <v>614</v>
      </c>
      <c r="I149" s="1487" t="s">
        <v>1253</v>
      </c>
      <c r="J149" s="9"/>
      <c r="K149" s="1"/>
      <c r="L149" s="1"/>
      <c r="M149" s="1"/>
      <c r="N149" s="1"/>
    </row>
    <row r="150" spans="1:14" s="4" customFormat="1" ht="19.95" customHeight="1" x14ac:dyDescent="0.55000000000000004">
      <c r="A150" s="1243">
        <v>146</v>
      </c>
      <c r="B150" s="1494" t="s">
        <v>792</v>
      </c>
      <c r="C150" s="314" t="s">
        <v>833</v>
      </c>
      <c r="D150" s="52" t="s">
        <v>1055</v>
      </c>
      <c r="E150" s="1177">
        <v>1</v>
      </c>
      <c r="F150" s="1128">
        <v>0</v>
      </c>
      <c r="G150" s="1131">
        <v>256</v>
      </c>
      <c r="H150" s="1165" t="s">
        <v>614</v>
      </c>
      <c r="I150" s="1186" t="s">
        <v>988</v>
      </c>
      <c r="J150" s="9"/>
      <c r="K150" s="1"/>
      <c r="L150" s="1"/>
      <c r="M150" s="1"/>
      <c r="N150" s="1"/>
    </row>
    <row r="151" spans="1:14" s="4" customFormat="1" ht="19.95" customHeight="1" x14ac:dyDescent="0.55000000000000004">
      <c r="A151" s="1244">
        <v>147</v>
      </c>
      <c r="B151" s="1495"/>
      <c r="C151" s="315" t="s">
        <v>834</v>
      </c>
      <c r="D151" s="1251" t="s">
        <v>1053</v>
      </c>
      <c r="E151" s="1252">
        <v>1</v>
      </c>
      <c r="F151" s="1300">
        <v>0</v>
      </c>
      <c r="G151" s="1301">
        <v>1</v>
      </c>
      <c r="H151" s="1302" t="s">
        <v>614</v>
      </c>
      <c r="I151" s="1249" t="s">
        <v>989</v>
      </c>
      <c r="J151" s="9"/>
      <c r="K151" s="1"/>
      <c r="L151" s="1"/>
      <c r="M151" s="1"/>
      <c r="N151" s="1"/>
    </row>
    <row r="152" spans="1:14" s="4" customFormat="1" ht="19.95" customHeight="1" x14ac:dyDescent="0.55000000000000004">
      <c r="A152" s="1244">
        <v>148</v>
      </c>
      <c r="B152" s="1495"/>
      <c r="C152" s="316" t="s">
        <v>1311</v>
      </c>
      <c r="D152" s="153" t="s">
        <v>1053</v>
      </c>
      <c r="E152" s="1148">
        <v>1</v>
      </c>
      <c r="F152" s="1130">
        <f>-a02_BaseParam!F7</f>
        <v>-3500</v>
      </c>
      <c r="G152" s="1133">
        <f>a02_BaseParam!F7</f>
        <v>3500</v>
      </c>
      <c r="H152" s="1167" t="s">
        <v>614</v>
      </c>
      <c r="I152" s="1400" t="s">
        <v>1312</v>
      </c>
      <c r="J152" s="9"/>
      <c r="K152" s="1"/>
      <c r="L152" s="1"/>
      <c r="M152" s="1"/>
      <c r="N152" s="1"/>
    </row>
    <row r="153" spans="1:14" s="4" customFormat="1" ht="19.95" customHeight="1" x14ac:dyDescent="0.55000000000000004">
      <c r="A153" s="1244">
        <v>149</v>
      </c>
      <c r="B153" s="1495"/>
      <c r="C153" s="315" t="s">
        <v>835</v>
      </c>
      <c r="D153" s="1251" t="s">
        <v>1053</v>
      </c>
      <c r="E153" s="1252">
        <v>1</v>
      </c>
      <c r="F153" s="1300">
        <v>0</v>
      </c>
      <c r="G153" s="1301">
        <v>1</v>
      </c>
      <c r="H153" s="1302" t="s">
        <v>614</v>
      </c>
      <c r="I153" s="1249" t="s">
        <v>990</v>
      </c>
      <c r="J153" s="9"/>
      <c r="K153" s="1"/>
      <c r="L153" s="1"/>
      <c r="M153" s="1"/>
      <c r="N153" s="1"/>
    </row>
    <row r="154" spans="1:14" s="4" customFormat="1" ht="19.95" customHeight="1" x14ac:dyDescent="0.55000000000000004">
      <c r="A154" s="1244">
        <v>150</v>
      </c>
      <c r="B154" s="1495"/>
      <c r="C154" s="316" t="s">
        <v>1291</v>
      </c>
      <c r="D154" s="153" t="s">
        <v>1053</v>
      </c>
      <c r="E154" s="1148">
        <v>1</v>
      </c>
      <c r="F154" s="1130">
        <v>0</v>
      </c>
      <c r="G154" s="1133">
        <v>1</v>
      </c>
      <c r="H154" s="1167" t="s">
        <v>614</v>
      </c>
      <c r="I154" s="1400" t="s">
        <v>1292</v>
      </c>
      <c r="J154" s="9"/>
      <c r="K154" s="1"/>
      <c r="L154" s="1"/>
      <c r="M154" s="1"/>
      <c r="N154" s="1"/>
    </row>
    <row r="155" spans="1:14" s="4" customFormat="1" ht="19.95" customHeight="1" x14ac:dyDescent="0.55000000000000004">
      <c r="A155" s="1244">
        <v>151</v>
      </c>
      <c r="B155" s="1495"/>
      <c r="C155" s="315" t="s">
        <v>836</v>
      </c>
      <c r="D155" s="1251" t="s">
        <v>1053</v>
      </c>
      <c r="E155" s="1252">
        <v>1</v>
      </c>
      <c r="F155" s="1300">
        <v>0</v>
      </c>
      <c r="G155" s="1301">
        <v>1</v>
      </c>
      <c r="H155" s="1302" t="s">
        <v>614</v>
      </c>
      <c r="I155" s="1249" t="s">
        <v>1106</v>
      </c>
      <c r="J155" s="9"/>
      <c r="K155" s="1"/>
      <c r="L155" s="1"/>
      <c r="M155" s="1"/>
      <c r="N155" s="1"/>
    </row>
    <row r="156" spans="1:14" s="4" customFormat="1" ht="19.95" customHeight="1" x14ac:dyDescent="0.55000000000000004">
      <c r="A156" s="1246">
        <v>152</v>
      </c>
      <c r="B156" s="1495"/>
      <c r="C156" s="316" t="s">
        <v>1062</v>
      </c>
      <c r="D156" s="153" t="s">
        <v>1055</v>
      </c>
      <c r="E156" s="1148">
        <v>1</v>
      </c>
      <c r="F156" s="1130">
        <v>0</v>
      </c>
      <c r="G156" s="1133">
        <v>256</v>
      </c>
      <c r="H156" s="1167" t="s">
        <v>614</v>
      </c>
      <c r="I156" s="1400" t="s">
        <v>1195</v>
      </c>
      <c r="J156" s="9"/>
      <c r="K156" s="1"/>
      <c r="L156" s="1"/>
      <c r="M156" s="1"/>
      <c r="N156" s="1"/>
    </row>
    <row r="157" spans="1:14" s="4" customFormat="1" ht="19.95" customHeight="1" x14ac:dyDescent="0.55000000000000004">
      <c r="A157" s="1246">
        <v>153</v>
      </c>
      <c r="B157" s="1495"/>
      <c r="C157" s="315" t="s">
        <v>1063</v>
      </c>
      <c r="D157" s="1251" t="s">
        <v>1055</v>
      </c>
      <c r="E157" s="1252">
        <v>1</v>
      </c>
      <c r="F157" s="1300">
        <v>0</v>
      </c>
      <c r="G157" s="1301">
        <v>63</v>
      </c>
      <c r="H157" s="1302" t="s">
        <v>614</v>
      </c>
      <c r="I157" s="1249" t="s">
        <v>1220</v>
      </c>
      <c r="J157" s="9"/>
      <c r="K157" s="1"/>
      <c r="L157" s="1"/>
      <c r="M157" s="1"/>
      <c r="N157" s="1"/>
    </row>
    <row r="158" spans="1:14" s="4" customFormat="1" ht="19.95" customHeight="1" x14ac:dyDescent="0.55000000000000004">
      <c r="A158" s="1246">
        <v>154</v>
      </c>
      <c r="B158" s="1495"/>
      <c r="C158" s="316" t="s">
        <v>1229</v>
      </c>
      <c r="D158" s="153" t="s">
        <v>1055</v>
      </c>
      <c r="E158" s="1148">
        <v>1</v>
      </c>
      <c r="F158" s="1130">
        <v>0</v>
      </c>
      <c r="G158" s="1133">
        <v>1</v>
      </c>
      <c r="H158" s="1167" t="s">
        <v>614</v>
      </c>
      <c r="I158" s="1400" t="s">
        <v>1226</v>
      </c>
      <c r="J158" s="9"/>
      <c r="K158" s="1"/>
      <c r="L158" s="1"/>
      <c r="M158" s="1"/>
      <c r="N158" s="1"/>
    </row>
    <row r="159" spans="1:14" s="4" customFormat="1" ht="19.95" customHeight="1" x14ac:dyDescent="0.55000000000000004">
      <c r="A159" s="1246">
        <v>155</v>
      </c>
      <c r="B159" s="1495"/>
      <c r="C159" s="1227" t="s">
        <v>1222</v>
      </c>
      <c r="D159" s="1251" t="s">
        <v>1255</v>
      </c>
      <c r="E159" s="1252">
        <v>1</v>
      </c>
      <c r="F159" s="1300">
        <v>0</v>
      </c>
      <c r="G159" s="1301">
        <v>1</v>
      </c>
      <c r="H159" s="1302" t="s">
        <v>614</v>
      </c>
      <c r="I159" s="1249" t="s">
        <v>1224</v>
      </c>
      <c r="J159" s="1"/>
      <c r="K159" s="1"/>
      <c r="L159" s="1"/>
      <c r="M159" s="1"/>
      <c r="N159" s="1"/>
    </row>
    <row r="160" spans="1:14" s="4" customFormat="1" ht="19.95" customHeight="1" x14ac:dyDescent="0.55000000000000004">
      <c r="A160" s="1246">
        <v>156</v>
      </c>
      <c r="B160" s="1495"/>
      <c r="C160" s="316" t="s">
        <v>1218</v>
      </c>
      <c r="D160" s="153" t="s">
        <v>1217</v>
      </c>
      <c r="E160" s="1148">
        <v>1</v>
      </c>
      <c r="F160" s="1130">
        <f>-2^63-1</f>
        <v>-9.2233720368547758E+18</v>
      </c>
      <c r="G160" s="1133">
        <f>2^63-1</f>
        <v>9.2233720368547758E+18</v>
      </c>
      <c r="H160" s="1167" t="s">
        <v>614</v>
      </c>
      <c r="I160" s="1400" t="s">
        <v>1219</v>
      </c>
      <c r="J160" s="1"/>
      <c r="K160" s="1"/>
      <c r="L160" s="1"/>
      <c r="M160" s="1"/>
      <c r="N160" s="1"/>
    </row>
    <row r="161" spans="1:14" s="4" customFormat="1" ht="19.95" customHeight="1" x14ac:dyDescent="0.55000000000000004">
      <c r="A161" s="1246">
        <v>157</v>
      </c>
      <c r="B161" s="1495"/>
      <c r="C161" s="315" t="s">
        <v>1233</v>
      </c>
      <c r="D161" s="1251" t="s">
        <v>1217</v>
      </c>
      <c r="E161" s="1252">
        <v>1</v>
      </c>
      <c r="F161" s="1300">
        <v>-9.2233720368547758E+18</v>
      </c>
      <c r="G161" s="1301">
        <v>9.2233720368547758E+18</v>
      </c>
      <c r="H161" s="1302" t="s">
        <v>614</v>
      </c>
      <c r="I161" s="1249" t="s">
        <v>1234</v>
      </c>
      <c r="J161" s="1"/>
      <c r="K161" s="1"/>
      <c r="L161" s="1"/>
      <c r="M161" s="1"/>
      <c r="N161" s="1"/>
    </row>
    <row r="162" spans="1:14" s="4" customFormat="1" ht="19.95" customHeight="1" x14ac:dyDescent="0.55000000000000004">
      <c r="A162" s="1246">
        <v>158</v>
      </c>
      <c r="B162" s="1495"/>
      <c r="C162" s="316" t="s">
        <v>1339</v>
      </c>
      <c r="D162" s="153" t="s">
        <v>1053</v>
      </c>
      <c r="E162" s="1148">
        <v>1</v>
      </c>
      <c r="F162" s="1130">
        <v>-3600</v>
      </c>
      <c r="G162" s="1133">
        <v>3600</v>
      </c>
      <c r="H162" s="1167" t="s">
        <v>614</v>
      </c>
      <c r="I162" s="1400" t="s">
        <v>1345</v>
      </c>
      <c r="J162" s="1"/>
      <c r="K162" s="1"/>
      <c r="L162" s="1"/>
      <c r="M162" s="1"/>
      <c r="N162" s="1"/>
    </row>
    <row r="163" spans="1:14" s="4" customFormat="1" ht="19.95" customHeight="1" x14ac:dyDescent="0.55000000000000004">
      <c r="A163" s="1246">
        <v>159</v>
      </c>
      <c r="B163" s="1495"/>
      <c r="C163" s="315" t="s">
        <v>1343</v>
      </c>
      <c r="D163" s="1251" t="s">
        <v>1053</v>
      </c>
      <c r="E163" s="1252">
        <v>1</v>
      </c>
      <c r="F163" s="1300">
        <v>-3600</v>
      </c>
      <c r="G163" s="1301">
        <v>3600</v>
      </c>
      <c r="H163" s="1302" t="s">
        <v>614</v>
      </c>
      <c r="I163" s="1249" t="s">
        <v>1345</v>
      </c>
      <c r="J163" s="1"/>
      <c r="K163" s="1"/>
      <c r="L163" s="1"/>
      <c r="M163" s="1"/>
      <c r="N163" s="1"/>
    </row>
    <row r="164" spans="1:14" s="4" customFormat="1" ht="19.95" customHeight="1" x14ac:dyDescent="0.55000000000000004">
      <c r="A164" s="1246">
        <v>160</v>
      </c>
      <c r="B164" s="1495"/>
      <c r="C164" s="316" t="s">
        <v>1342</v>
      </c>
      <c r="D164" s="153" t="s">
        <v>1053</v>
      </c>
      <c r="E164" s="1148">
        <v>1</v>
      </c>
      <c r="F164" s="1130">
        <v>-3600</v>
      </c>
      <c r="G164" s="1133">
        <v>3600</v>
      </c>
      <c r="H164" s="1167" t="s">
        <v>614</v>
      </c>
      <c r="I164" s="1400" t="s">
        <v>1346</v>
      </c>
      <c r="J164" s="1"/>
      <c r="K164" s="1"/>
      <c r="L164" s="1"/>
      <c r="M164" s="1"/>
      <c r="N164" s="1"/>
    </row>
    <row r="165" spans="1:14" s="4" customFormat="1" ht="19.95" customHeight="1" x14ac:dyDescent="0.55000000000000004">
      <c r="A165" s="1246">
        <v>161</v>
      </c>
      <c r="B165" s="1495"/>
      <c r="C165" s="315" t="s">
        <v>1275</v>
      </c>
      <c r="D165" s="1251" t="s">
        <v>1053</v>
      </c>
      <c r="E165" s="1252">
        <v>1</v>
      </c>
      <c r="F165" s="1300">
        <v>-3600</v>
      </c>
      <c r="G165" s="1301">
        <v>3600</v>
      </c>
      <c r="H165" s="1302" t="s">
        <v>614</v>
      </c>
      <c r="I165" s="1249" t="s">
        <v>1277</v>
      </c>
      <c r="J165" s="1"/>
      <c r="K165" s="1"/>
      <c r="L165" s="1"/>
      <c r="M165" s="1"/>
      <c r="N165" s="1"/>
    </row>
    <row r="166" spans="1:14" s="4" customFormat="1" ht="19.95" customHeight="1" x14ac:dyDescent="0.55000000000000004">
      <c r="A166" s="1246">
        <v>162</v>
      </c>
      <c r="B166" s="1495"/>
      <c r="C166" s="316" t="s">
        <v>1276</v>
      </c>
      <c r="D166" s="153" t="s">
        <v>1053</v>
      </c>
      <c r="E166" s="1148">
        <v>1</v>
      </c>
      <c r="F166" s="1130">
        <v>-3600</v>
      </c>
      <c r="G166" s="1133">
        <v>3600</v>
      </c>
      <c r="H166" s="1167" t="s">
        <v>614</v>
      </c>
      <c r="I166" s="1400" t="s">
        <v>1344</v>
      </c>
      <c r="J166" s="1"/>
      <c r="K166" s="1"/>
      <c r="L166" s="1"/>
      <c r="M166" s="1"/>
      <c r="N166" s="1"/>
    </row>
    <row r="167" spans="1:14" s="4" customFormat="1" ht="19.95" customHeight="1" x14ac:dyDescent="0.55000000000000004">
      <c r="A167" s="1246">
        <v>163</v>
      </c>
      <c r="B167" s="1495"/>
      <c r="C167" s="315" t="s">
        <v>1278</v>
      </c>
      <c r="D167" s="1251" t="s">
        <v>1053</v>
      </c>
      <c r="E167" s="1252">
        <v>1</v>
      </c>
      <c r="F167" s="1300">
        <v>-3600</v>
      </c>
      <c r="G167" s="1301">
        <v>3600</v>
      </c>
      <c r="H167" s="1302" t="s">
        <v>614</v>
      </c>
      <c r="I167" s="1249" t="s">
        <v>1279</v>
      </c>
      <c r="J167" s="1"/>
      <c r="K167" s="1"/>
      <c r="L167" s="1"/>
      <c r="M167" s="1"/>
      <c r="N167" s="1"/>
    </row>
    <row r="168" spans="1:14" s="4" customFormat="1" ht="19.95" customHeight="1" x14ac:dyDescent="0.55000000000000004">
      <c r="A168" s="1246">
        <v>164</v>
      </c>
      <c r="B168" s="1495"/>
      <c r="C168" s="1488" t="s">
        <v>1398</v>
      </c>
      <c r="D168" s="1489" t="s">
        <v>1055</v>
      </c>
      <c r="E168" s="1148">
        <v>1</v>
      </c>
      <c r="F168" s="1130">
        <v>0</v>
      </c>
      <c r="G168" s="1133">
        <v>1</v>
      </c>
      <c r="H168" s="1167" t="s">
        <v>614</v>
      </c>
      <c r="I168" s="1400" t="s">
        <v>1399</v>
      </c>
      <c r="J168" s="1"/>
      <c r="K168" s="1"/>
      <c r="L168" s="1"/>
      <c r="M168" s="1"/>
      <c r="N168" s="1"/>
    </row>
    <row r="169" spans="1:14" s="4" customFormat="1" ht="19.95" customHeight="1" thickBot="1" x14ac:dyDescent="0.6">
      <c r="A169" s="1245">
        <v>165</v>
      </c>
      <c r="B169" s="1496"/>
      <c r="C169" s="1490" t="s">
        <v>1256</v>
      </c>
      <c r="D169" s="1491" t="s">
        <v>1255</v>
      </c>
      <c r="E169" s="1356">
        <v>1</v>
      </c>
      <c r="F169" s="1357">
        <v>0</v>
      </c>
      <c r="G169" s="1358">
        <v>65535</v>
      </c>
      <c r="H169" s="1492" t="s">
        <v>614</v>
      </c>
      <c r="I169" s="1162" t="s">
        <v>991</v>
      </c>
      <c r="J169" s="1"/>
      <c r="K169" s="1"/>
      <c r="L169" s="1"/>
      <c r="M169" s="1"/>
      <c r="N169" s="1"/>
    </row>
    <row r="170" spans="1:14" s="4" customFormat="1" ht="19.95" customHeight="1" x14ac:dyDescent="0.55000000000000004">
      <c r="A170" s="71">
        <v>166</v>
      </c>
      <c r="B170" s="1498" t="s">
        <v>793</v>
      </c>
      <c r="C170" s="224" t="s">
        <v>777</v>
      </c>
      <c r="D170" s="1236" t="s">
        <v>1053</v>
      </c>
      <c r="E170" s="1151">
        <v>1</v>
      </c>
      <c r="F170" s="1136">
        <v>-41.4</v>
      </c>
      <c r="G170" s="1142">
        <v>33.799999999999997</v>
      </c>
      <c r="H170" s="1188" t="s">
        <v>893</v>
      </c>
      <c r="I170" s="1174" t="s">
        <v>992</v>
      </c>
      <c r="J170" s="1"/>
      <c r="K170" s="1"/>
      <c r="L170" s="1"/>
      <c r="M170" s="1"/>
      <c r="N170" s="1"/>
    </row>
    <row r="171" spans="1:14" s="4" customFormat="1" ht="19.95" customHeight="1" x14ac:dyDescent="0.55000000000000004">
      <c r="A171" s="72">
        <v>167</v>
      </c>
      <c r="B171" s="1498"/>
      <c r="C171" s="253" t="s">
        <v>778</v>
      </c>
      <c r="D171" s="13" t="s">
        <v>1053</v>
      </c>
      <c r="E171" s="1149">
        <v>1</v>
      </c>
      <c r="F171" s="1127">
        <v>-41.4</v>
      </c>
      <c r="G171" s="1141">
        <v>33.799999999999997</v>
      </c>
      <c r="H171" s="1187" t="s">
        <v>893</v>
      </c>
      <c r="I171" s="1158" t="s">
        <v>993</v>
      </c>
      <c r="J171" s="1"/>
      <c r="K171" s="1"/>
      <c r="L171" s="1"/>
      <c r="M171" s="1"/>
      <c r="N171" s="1"/>
    </row>
    <row r="172" spans="1:14" s="4" customFormat="1" ht="19.95" customHeight="1" x14ac:dyDescent="0.55000000000000004">
      <c r="A172" s="72">
        <v>168</v>
      </c>
      <c r="B172" s="1498"/>
      <c r="C172" s="224" t="s">
        <v>779</v>
      </c>
      <c r="D172" s="408" t="s">
        <v>1055</v>
      </c>
      <c r="E172" s="1151">
        <v>1</v>
      </c>
      <c r="F172" s="1138">
        <v>0</v>
      </c>
      <c r="G172" s="1144">
        <v>1</v>
      </c>
      <c r="H172" s="1169" t="s">
        <v>614</v>
      </c>
      <c r="I172" s="1174" t="s">
        <v>994</v>
      </c>
      <c r="J172" s="1"/>
      <c r="K172" s="1"/>
      <c r="L172" s="1"/>
      <c r="M172" s="1"/>
      <c r="N172" s="1"/>
    </row>
    <row r="173" spans="1:14" s="4" customFormat="1" ht="19.95" customHeight="1" thickBot="1" x14ac:dyDescent="0.6">
      <c r="A173" s="67">
        <v>169</v>
      </c>
      <c r="B173" s="1499"/>
      <c r="C173" s="49" t="s">
        <v>780</v>
      </c>
      <c r="D173" s="79" t="s">
        <v>1055</v>
      </c>
      <c r="E173" s="1153">
        <v>1</v>
      </c>
      <c r="F173" s="1139">
        <v>0</v>
      </c>
      <c r="G173" s="1145">
        <v>1</v>
      </c>
      <c r="H173" s="1170" t="s">
        <v>614</v>
      </c>
      <c r="I173" s="1162" t="s">
        <v>1249</v>
      </c>
      <c r="J173" s="1"/>
      <c r="K173" s="1"/>
      <c r="L173" s="1"/>
      <c r="M173" s="1"/>
      <c r="N173" s="1"/>
    </row>
    <row r="174" spans="1:14" s="4" customFormat="1" ht="17.899999999999999" customHeight="1" x14ac:dyDescent="0.55000000000000004">
      <c r="B174" s="1"/>
      <c r="C174" s="1"/>
      <c r="E174" s="3"/>
      <c r="F174" s="1154"/>
      <c r="G174" s="1154"/>
      <c r="H174" s="1154"/>
      <c r="I174" s="2"/>
      <c r="J174" s="1"/>
      <c r="K174" s="1"/>
      <c r="L174" s="1"/>
      <c r="M174" s="1"/>
      <c r="N174" s="1"/>
    </row>
    <row r="175" spans="1:14" s="4" customFormat="1" ht="17.899999999999999" customHeight="1" x14ac:dyDescent="0.55000000000000004">
      <c r="B175" s="1"/>
      <c r="C175" s="1"/>
      <c r="E175" s="3"/>
      <c r="F175" s="1154"/>
      <c r="G175" s="1154"/>
      <c r="H175" s="1154"/>
      <c r="I175" s="2"/>
      <c r="J175" s="1"/>
      <c r="K175" s="1"/>
      <c r="L175" s="1"/>
      <c r="M175" s="1"/>
      <c r="N175" s="1"/>
    </row>
    <row r="176" spans="1:14" s="4" customFormat="1" ht="17.899999999999999" customHeight="1" x14ac:dyDescent="0.55000000000000004">
      <c r="B176" s="1"/>
      <c r="C176" s="1"/>
      <c r="E176" s="3"/>
      <c r="F176" s="1154"/>
      <c r="G176" s="1154"/>
      <c r="H176" s="1154"/>
      <c r="I176" s="2"/>
      <c r="J176" s="1"/>
      <c r="K176" s="1"/>
      <c r="L176" s="1"/>
      <c r="M176" s="1"/>
      <c r="N176" s="1"/>
    </row>
    <row r="177" spans="2:14" s="4" customFormat="1" ht="17.899999999999999" customHeight="1" x14ac:dyDescent="0.55000000000000004">
      <c r="B177" s="1"/>
      <c r="C177" s="1"/>
      <c r="E177" s="3"/>
      <c r="F177" s="1154"/>
      <c r="G177" s="1154"/>
      <c r="H177" s="1154"/>
      <c r="I177" s="2"/>
      <c r="J177" s="1"/>
      <c r="K177" s="1"/>
      <c r="L177" s="1"/>
      <c r="M177" s="1"/>
      <c r="N177" s="1"/>
    </row>
    <row r="178" spans="2:14" s="4" customFormat="1" ht="17.899999999999999" customHeight="1" x14ac:dyDescent="0.55000000000000004">
      <c r="B178" s="1"/>
      <c r="C178" s="1"/>
      <c r="E178" s="3"/>
      <c r="F178" s="1154"/>
      <c r="G178" s="1154"/>
      <c r="H178" s="1154"/>
      <c r="I178" s="2"/>
      <c r="J178" s="1"/>
      <c r="K178" s="1"/>
      <c r="L178" s="1"/>
      <c r="M178" s="1"/>
      <c r="N178" s="1"/>
    </row>
    <row r="179" spans="2:14" s="4" customFormat="1" ht="17.899999999999999" customHeight="1" x14ac:dyDescent="0.55000000000000004">
      <c r="B179" s="1"/>
      <c r="C179" s="1"/>
      <c r="E179" s="3"/>
      <c r="F179" s="1154"/>
      <c r="G179" s="1154"/>
      <c r="H179" s="1154"/>
      <c r="I179" s="2"/>
      <c r="J179" s="1"/>
      <c r="K179" s="1"/>
      <c r="L179" s="1"/>
      <c r="M179" s="1"/>
      <c r="N179" s="1"/>
    </row>
    <row r="180" spans="2:14" s="4" customFormat="1" ht="17.899999999999999" customHeight="1" x14ac:dyDescent="0.55000000000000004">
      <c r="B180" s="1"/>
      <c r="C180" s="1"/>
      <c r="E180" s="3"/>
      <c r="F180" s="1154"/>
      <c r="G180" s="1154"/>
      <c r="H180" s="1154"/>
      <c r="I180" s="2"/>
      <c r="J180" s="1"/>
      <c r="K180" s="1"/>
      <c r="L180" s="1"/>
      <c r="M180" s="1"/>
      <c r="N180" s="1"/>
    </row>
    <row r="181" spans="2:14" s="4" customFormat="1" ht="17.899999999999999" customHeight="1" x14ac:dyDescent="0.55000000000000004">
      <c r="B181" s="1"/>
      <c r="C181" s="1"/>
      <c r="E181" s="3"/>
      <c r="F181" s="1154"/>
      <c r="G181" s="1154"/>
      <c r="H181" s="1154"/>
      <c r="I181" s="2"/>
      <c r="J181" s="1"/>
      <c r="K181" s="1"/>
      <c r="L181" s="1"/>
      <c r="M181" s="1"/>
      <c r="N181" s="1"/>
    </row>
    <row r="182" spans="2:14" s="4" customFormat="1" ht="17.899999999999999" customHeight="1" x14ac:dyDescent="0.55000000000000004">
      <c r="B182" s="1"/>
      <c r="C182" s="1"/>
      <c r="E182" s="3"/>
      <c r="F182" s="1154"/>
      <c r="G182" s="1154"/>
      <c r="H182" s="1154"/>
      <c r="I182" s="2"/>
      <c r="J182" s="1"/>
      <c r="K182" s="1"/>
      <c r="L182" s="1"/>
      <c r="M182" s="1"/>
      <c r="N182" s="1"/>
    </row>
    <row r="183" spans="2:14" s="4" customFormat="1" ht="17.899999999999999" customHeight="1" x14ac:dyDescent="0.55000000000000004">
      <c r="B183" s="1"/>
      <c r="C183" s="1"/>
      <c r="E183" s="3"/>
      <c r="F183" s="1154"/>
      <c r="G183" s="1154"/>
      <c r="H183" s="1154"/>
      <c r="I183" s="2"/>
      <c r="J183" s="1"/>
      <c r="K183" s="1"/>
      <c r="L183" s="1"/>
      <c r="M183" s="1"/>
      <c r="N183" s="1"/>
    </row>
    <row r="184" spans="2:14" s="4" customFormat="1" ht="17.899999999999999" customHeight="1" x14ac:dyDescent="0.55000000000000004">
      <c r="B184" s="1"/>
      <c r="C184" s="1"/>
      <c r="E184" s="3"/>
      <c r="F184" s="1154"/>
      <c r="G184" s="1154"/>
      <c r="H184" s="1154"/>
      <c r="I184" s="2"/>
      <c r="J184" s="1"/>
      <c r="K184" s="1"/>
      <c r="L184" s="1"/>
      <c r="M184" s="1"/>
      <c r="N184" s="1"/>
    </row>
    <row r="185" spans="2:14" s="4" customFormat="1" ht="17.899999999999999" customHeight="1" x14ac:dyDescent="0.55000000000000004">
      <c r="B185" s="1"/>
      <c r="C185" s="1"/>
      <c r="E185" s="3"/>
      <c r="F185" s="1154"/>
      <c r="G185" s="1154"/>
      <c r="H185" s="1154"/>
      <c r="I185" s="2"/>
      <c r="J185" s="1"/>
      <c r="K185" s="1"/>
      <c r="L185" s="1"/>
      <c r="M185" s="1"/>
      <c r="N185" s="1"/>
    </row>
    <row r="186" spans="2:14" s="4" customFormat="1" ht="17.899999999999999" customHeight="1" x14ac:dyDescent="0.55000000000000004">
      <c r="B186" s="1"/>
      <c r="C186" s="1"/>
      <c r="E186" s="3"/>
      <c r="F186" s="1154"/>
      <c r="G186" s="1154"/>
      <c r="H186" s="1154"/>
      <c r="I186" s="2"/>
      <c r="J186" s="1"/>
      <c r="K186" s="1"/>
      <c r="L186" s="1"/>
      <c r="M186" s="1"/>
      <c r="N186" s="1"/>
    </row>
    <row r="187" spans="2:14" s="4" customFormat="1" ht="17.899999999999999" customHeight="1" x14ac:dyDescent="0.55000000000000004">
      <c r="B187" s="1"/>
      <c r="C187" s="1"/>
      <c r="E187" s="3"/>
      <c r="F187" s="1154"/>
      <c r="G187" s="1154"/>
      <c r="H187" s="1154"/>
      <c r="I187" s="2"/>
      <c r="J187" s="1"/>
      <c r="K187" s="1"/>
      <c r="L187" s="1"/>
      <c r="M187" s="1"/>
      <c r="N187" s="1"/>
    </row>
    <row r="188" spans="2:14" s="4" customFormat="1" ht="17.899999999999999" customHeight="1" x14ac:dyDescent="0.55000000000000004">
      <c r="B188" s="1"/>
      <c r="C188" s="1"/>
      <c r="E188" s="3"/>
      <c r="F188" s="1154"/>
      <c r="G188" s="1154"/>
      <c r="H188" s="1154"/>
      <c r="I188" s="2"/>
      <c r="J188" s="1"/>
      <c r="K188" s="1"/>
      <c r="L188" s="1"/>
      <c r="M188" s="1"/>
      <c r="N188" s="1"/>
    </row>
    <row r="189" spans="2:14" s="4" customFormat="1" ht="17.899999999999999" customHeight="1" x14ac:dyDescent="0.55000000000000004">
      <c r="B189" s="1"/>
      <c r="C189" s="1"/>
      <c r="E189" s="3"/>
      <c r="F189" s="1154"/>
      <c r="G189" s="1154"/>
      <c r="H189" s="1154"/>
      <c r="I189" s="1"/>
      <c r="J189" s="1"/>
      <c r="K189" s="1"/>
      <c r="L189" s="1"/>
      <c r="M189" s="1"/>
      <c r="N189" s="1"/>
    </row>
    <row r="190" spans="2:14" s="4" customFormat="1" ht="17.899999999999999" customHeight="1" x14ac:dyDescent="0.55000000000000004">
      <c r="B190" s="1"/>
      <c r="C190" s="1"/>
      <c r="E190" s="3"/>
      <c r="F190" s="1154"/>
      <c r="G190" s="1154"/>
      <c r="H190" s="1154"/>
      <c r="I190" s="1"/>
      <c r="J190" s="1"/>
      <c r="K190" s="1"/>
      <c r="L190" s="1"/>
      <c r="M190" s="1"/>
      <c r="N190" s="1"/>
    </row>
    <row r="191" spans="2:14" s="4" customFormat="1" ht="17.899999999999999" customHeight="1" x14ac:dyDescent="0.55000000000000004">
      <c r="B191" s="1"/>
      <c r="C191" s="1"/>
      <c r="E191" s="3"/>
      <c r="F191" s="1154"/>
      <c r="G191" s="1154"/>
      <c r="H191" s="1154"/>
      <c r="I191" s="1"/>
      <c r="J191" s="1"/>
      <c r="K191" s="1"/>
      <c r="L191" s="1"/>
      <c r="M191" s="1"/>
      <c r="N191" s="1"/>
    </row>
    <row r="192" spans="2:14" s="4" customFormat="1" ht="17.899999999999999" customHeight="1" x14ac:dyDescent="0.55000000000000004">
      <c r="B192" s="1"/>
      <c r="C192" s="1"/>
      <c r="E192" s="3"/>
      <c r="F192" s="1154"/>
      <c r="G192" s="1154"/>
      <c r="H192" s="1154"/>
      <c r="I192" s="1"/>
      <c r="J192" s="1"/>
      <c r="K192" s="1"/>
      <c r="L192" s="1"/>
      <c r="M192" s="1"/>
      <c r="N192" s="1"/>
    </row>
    <row r="193" spans="2:14" s="4" customFormat="1" ht="17.899999999999999" customHeight="1" x14ac:dyDescent="0.55000000000000004">
      <c r="B193" s="1"/>
      <c r="C193" s="1"/>
      <c r="E193" s="3"/>
      <c r="F193" s="1154"/>
      <c r="G193" s="1154"/>
      <c r="H193" s="1154"/>
      <c r="I193" s="1"/>
      <c r="J193" s="1"/>
      <c r="K193" s="1"/>
      <c r="L193" s="1"/>
      <c r="M193" s="1"/>
      <c r="N193" s="1"/>
    </row>
    <row r="194" spans="2:14" s="4" customFormat="1" ht="17.899999999999999" customHeight="1" x14ac:dyDescent="0.55000000000000004">
      <c r="B194" s="1"/>
      <c r="C194" s="1"/>
      <c r="E194" s="3"/>
      <c r="F194" s="1154"/>
      <c r="G194" s="1154"/>
      <c r="H194" s="1154"/>
      <c r="I194" s="1"/>
      <c r="J194" s="1"/>
      <c r="K194" s="1"/>
      <c r="L194" s="1"/>
      <c r="M194" s="1"/>
      <c r="N194" s="1"/>
    </row>
    <row r="195" spans="2:14" s="4" customFormat="1" ht="17.899999999999999" customHeight="1" x14ac:dyDescent="0.55000000000000004">
      <c r="B195" s="1"/>
      <c r="C195" s="1"/>
      <c r="E195" s="3"/>
      <c r="F195" s="1154"/>
      <c r="G195" s="1154"/>
      <c r="H195" s="1154"/>
      <c r="I195" s="1"/>
      <c r="J195" s="1"/>
      <c r="K195" s="1"/>
      <c r="L195" s="1"/>
      <c r="M195" s="1"/>
      <c r="N195" s="1"/>
    </row>
    <row r="196" spans="2:14" s="4" customFormat="1" ht="17.899999999999999" customHeight="1" x14ac:dyDescent="0.55000000000000004">
      <c r="B196" s="1"/>
      <c r="C196" s="1"/>
      <c r="E196" s="3"/>
      <c r="F196" s="1154"/>
      <c r="G196" s="1154"/>
      <c r="H196" s="1154"/>
      <c r="I196" s="1"/>
      <c r="J196" s="1"/>
      <c r="K196" s="1"/>
      <c r="L196" s="1"/>
      <c r="M196" s="1"/>
      <c r="N196" s="1"/>
    </row>
    <row r="197" spans="2:14" s="4" customFormat="1" ht="17.899999999999999" customHeight="1" x14ac:dyDescent="0.55000000000000004">
      <c r="B197" s="1"/>
      <c r="C197" s="1"/>
      <c r="E197" s="3"/>
      <c r="F197" s="1154"/>
      <c r="G197" s="1154"/>
      <c r="H197" s="1154"/>
      <c r="I197" s="1"/>
      <c r="J197" s="1"/>
      <c r="K197" s="1"/>
      <c r="L197" s="1"/>
      <c r="M197" s="1"/>
      <c r="N197" s="1"/>
    </row>
    <row r="198" spans="2:14" s="4" customFormat="1" ht="17.899999999999999" customHeight="1" x14ac:dyDescent="0.55000000000000004">
      <c r="B198" s="1"/>
      <c r="C198" s="1"/>
      <c r="E198" s="3"/>
      <c r="F198" s="1154"/>
      <c r="G198" s="1154"/>
      <c r="H198" s="1154"/>
      <c r="I198" s="1"/>
      <c r="J198" s="1"/>
      <c r="K198" s="1"/>
      <c r="L198" s="1"/>
      <c r="M198" s="1"/>
      <c r="N198" s="1"/>
    </row>
    <row r="199" spans="2:14" s="4" customFormat="1" ht="17.899999999999999" customHeight="1" x14ac:dyDescent="0.55000000000000004">
      <c r="B199" s="1"/>
      <c r="C199" s="1"/>
      <c r="E199" s="3"/>
      <c r="F199" s="1154"/>
      <c r="G199" s="1154"/>
      <c r="H199" s="1154"/>
      <c r="I199" s="1"/>
      <c r="J199" s="1"/>
      <c r="K199" s="1"/>
      <c r="L199" s="1"/>
      <c r="M199" s="1"/>
      <c r="N199" s="1"/>
    </row>
    <row r="200" spans="2:14" s="4" customFormat="1" ht="17.899999999999999" customHeight="1" x14ac:dyDescent="0.55000000000000004">
      <c r="B200" s="1"/>
      <c r="C200" s="1"/>
      <c r="E200" s="3"/>
      <c r="F200" s="1154"/>
      <c r="G200" s="1154"/>
      <c r="H200" s="1154"/>
      <c r="I200" s="1"/>
      <c r="J200" s="1"/>
      <c r="K200" s="1"/>
      <c r="L200" s="1"/>
      <c r="M200" s="1"/>
      <c r="N200" s="1"/>
    </row>
    <row r="201" spans="2:14" s="4" customFormat="1" ht="17.899999999999999" customHeight="1" x14ac:dyDescent="0.55000000000000004">
      <c r="B201" s="1"/>
      <c r="C201" s="1"/>
      <c r="E201" s="3"/>
      <c r="F201" s="1154"/>
      <c r="G201" s="1154"/>
      <c r="H201" s="1154"/>
      <c r="I201" s="1"/>
      <c r="J201" s="1"/>
      <c r="K201" s="1"/>
      <c r="L201" s="1"/>
      <c r="M201" s="1"/>
      <c r="N201" s="1"/>
    </row>
    <row r="202" spans="2:14" s="4" customFormat="1" ht="17.899999999999999" customHeight="1" x14ac:dyDescent="0.55000000000000004">
      <c r="B202" s="1"/>
      <c r="C202" s="1"/>
      <c r="E202" s="3"/>
      <c r="F202" s="1154"/>
      <c r="G202" s="1154"/>
      <c r="H202" s="1154"/>
      <c r="I202" s="1"/>
      <c r="J202" s="1"/>
      <c r="K202" s="1"/>
      <c r="L202" s="1"/>
      <c r="M202" s="1"/>
      <c r="N202" s="1"/>
    </row>
    <row r="203" spans="2:14" s="4" customFormat="1" ht="17.899999999999999" customHeight="1" x14ac:dyDescent="0.55000000000000004">
      <c r="B203" s="1"/>
      <c r="C203" s="1"/>
      <c r="E203" s="3"/>
      <c r="F203" s="1154"/>
      <c r="G203" s="1154"/>
      <c r="H203" s="1154"/>
      <c r="I203" s="1"/>
      <c r="J203" s="1"/>
      <c r="K203" s="1"/>
      <c r="L203" s="1"/>
      <c r="M203" s="1"/>
      <c r="N203" s="1"/>
    </row>
    <row r="204" spans="2:14" s="4" customFormat="1" ht="17.899999999999999" customHeight="1" x14ac:dyDescent="0.55000000000000004">
      <c r="B204" s="1"/>
      <c r="C204" s="1"/>
      <c r="E204" s="3"/>
      <c r="F204" s="1154"/>
      <c r="G204" s="1154"/>
      <c r="H204" s="1154"/>
      <c r="I204" s="1"/>
      <c r="J204" s="1"/>
      <c r="K204" s="1"/>
      <c r="L204" s="1"/>
      <c r="M204" s="1"/>
      <c r="N204" s="1"/>
    </row>
    <row r="205" spans="2:14" s="4" customFormat="1" ht="17.899999999999999" customHeight="1" x14ac:dyDescent="0.55000000000000004">
      <c r="B205" s="1"/>
      <c r="C205" s="1"/>
      <c r="E205" s="3"/>
      <c r="F205" s="1154"/>
      <c r="G205" s="1154"/>
      <c r="H205" s="1154"/>
      <c r="I205" s="1"/>
      <c r="J205" s="1"/>
      <c r="K205" s="1"/>
      <c r="L205" s="1"/>
      <c r="M205" s="1"/>
      <c r="N205" s="1"/>
    </row>
    <row r="206" spans="2:14" s="4" customFormat="1" ht="17.899999999999999" customHeight="1" x14ac:dyDescent="0.55000000000000004">
      <c r="B206" s="1"/>
      <c r="C206" s="1"/>
      <c r="E206" s="3"/>
      <c r="F206" s="1154"/>
      <c r="G206" s="1154"/>
      <c r="H206" s="1154"/>
      <c r="I206" s="1"/>
      <c r="J206" s="1"/>
      <c r="K206" s="1"/>
      <c r="L206" s="1"/>
      <c r="M206" s="1"/>
      <c r="N206" s="1"/>
    </row>
    <row r="207" spans="2:14" s="4" customFormat="1" ht="17.899999999999999" customHeight="1" x14ac:dyDescent="0.55000000000000004">
      <c r="B207" s="1"/>
      <c r="C207" s="1"/>
      <c r="E207" s="3"/>
      <c r="F207" s="1154"/>
      <c r="G207" s="1154"/>
      <c r="H207" s="1154"/>
      <c r="I207" s="1"/>
      <c r="J207" s="1"/>
      <c r="K207" s="1"/>
      <c r="L207" s="1"/>
      <c r="M207" s="1"/>
      <c r="N207" s="1"/>
    </row>
    <row r="208" spans="2:14" s="4" customFormat="1" ht="17.899999999999999" customHeight="1" x14ac:dyDescent="0.55000000000000004">
      <c r="B208" s="1"/>
      <c r="C208" s="1"/>
      <c r="E208" s="3"/>
      <c r="F208" s="1154"/>
      <c r="G208" s="1154"/>
      <c r="H208" s="1154"/>
      <c r="I208" s="1"/>
      <c r="J208" s="1"/>
      <c r="K208" s="1"/>
      <c r="L208" s="1"/>
      <c r="M208" s="1"/>
      <c r="N208" s="1"/>
    </row>
    <row r="209" spans="2:14" s="4" customFormat="1" ht="17.899999999999999" customHeight="1" x14ac:dyDescent="0.55000000000000004">
      <c r="B209" s="1"/>
      <c r="C209" s="1"/>
      <c r="E209" s="3"/>
      <c r="F209" s="1154"/>
      <c r="G209" s="1154"/>
      <c r="H209" s="1154"/>
      <c r="I209" s="1"/>
      <c r="J209" s="1"/>
      <c r="K209" s="1"/>
      <c r="L209" s="1"/>
      <c r="M209" s="1"/>
      <c r="N209" s="1"/>
    </row>
    <row r="210" spans="2:14" s="4" customFormat="1" ht="17.899999999999999" customHeight="1" x14ac:dyDescent="0.55000000000000004">
      <c r="B210" s="1"/>
      <c r="C210" s="1"/>
      <c r="E210" s="3"/>
      <c r="F210" s="3"/>
      <c r="G210" s="3"/>
      <c r="H210" s="3"/>
      <c r="I210" s="1"/>
      <c r="J210" s="1"/>
      <c r="K210" s="1"/>
      <c r="L210" s="1"/>
      <c r="M210" s="1"/>
      <c r="N210" s="1"/>
    </row>
    <row r="211" spans="2:14" s="4" customFormat="1" ht="17.899999999999999" customHeight="1" x14ac:dyDescent="0.55000000000000004">
      <c r="B211" s="1"/>
      <c r="C211" s="1"/>
      <c r="E211" s="3"/>
      <c r="F211" s="3"/>
      <c r="G211" s="3"/>
      <c r="H211" s="3"/>
      <c r="I211" s="1"/>
      <c r="J211" s="1"/>
      <c r="K211" s="1"/>
      <c r="L211" s="1"/>
      <c r="M211" s="1"/>
      <c r="N211" s="1"/>
    </row>
    <row r="212" spans="2:14" s="4" customFormat="1" ht="17.899999999999999" customHeight="1" x14ac:dyDescent="0.55000000000000004">
      <c r="B212" s="1"/>
      <c r="C212" s="1"/>
      <c r="E212" s="3"/>
      <c r="F212" s="3"/>
      <c r="G212" s="3"/>
      <c r="H212" s="3"/>
      <c r="I212" s="1"/>
      <c r="J212" s="1"/>
      <c r="K212" s="1"/>
      <c r="L212" s="1"/>
      <c r="M212" s="1"/>
      <c r="N212" s="1"/>
    </row>
    <row r="213" spans="2:14" s="4" customFormat="1" ht="17.899999999999999" customHeight="1" x14ac:dyDescent="0.55000000000000004">
      <c r="B213" s="1"/>
      <c r="C213" s="1"/>
      <c r="E213" s="3"/>
      <c r="F213" s="3"/>
      <c r="G213" s="3"/>
      <c r="H213" s="3"/>
      <c r="I213" s="1"/>
      <c r="J213" s="1"/>
      <c r="K213" s="1"/>
      <c r="L213" s="1"/>
      <c r="M213" s="1"/>
      <c r="N213" s="1"/>
    </row>
    <row r="214" spans="2:14" s="4" customFormat="1" ht="17.899999999999999" customHeight="1" x14ac:dyDescent="0.55000000000000004">
      <c r="B214" s="1"/>
      <c r="C214" s="1"/>
      <c r="E214" s="3"/>
      <c r="F214" s="3"/>
      <c r="G214" s="3"/>
      <c r="H214" s="3"/>
      <c r="I214" s="1"/>
      <c r="J214" s="1"/>
      <c r="K214" s="1"/>
      <c r="L214" s="1"/>
      <c r="M214" s="1"/>
      <c r="N214" s="1"/>
    </row>
    <row r="215" spans="2:14" s="4" customFormat="1" ht="17.899999999999999" customHeight="1" x14ac:dyDescent="0.55000000000000004">
      <c r="B215" s="1"/>
      <c r="C215" s="1"/>
      <c r="E215" s="3"/>
      <c r="F215" s="3"/>
      <c r="G215" s="3"/>
      <c r="H215" s="3"/>
      <c r="I215" s="1"/>
      <c r="J215" s="1"/>
      <c r="K215" s="1"/>
      <c r="L215" s="1"/>
      <c r="M215" s="1"/>
      <c r="N215" s="1"/>
    </row>
    <row r="216" spans="2:14" s="4" customFormat="1" ht="17.899999999999999" customHeight="1" x14ac:dyDescent="0.55000000000000004">
      <c r="B216" s="1"/>
      <c r="C216" s="1"/>
      <c r="E216" s="3"/>
      <c r="F216" s="3"/>
      <c r="G216" s="3"/>
      <c r="H216" s="3"/>
      <c r="I216" s="1"/>
      <c r="J216" s="1"/>
      <c r="K216" s="1"/>
      <c r="L216" s="1"/>
      <c r="M216" s="1"/>
      <c r="N216" s="1"/>
    </row>
    <row r="217" spans="2:14" s="4" customFormat="1" ht="17.899999999999999" customHeight="1" x14ac:dyDescent="0.55000000000000004">
      <c r="B217" s="1"/>
      <c r="C217" s="1"/>
      <c r="E217" s="3"/>
      <c r="F217" s="3"/>
      <c r="G217" s="3"/>
      <c r="H217" s="3"/>
      <c r="I217" s="1"/>
      <c r="J217" s="1"/>
      <c r="K217" s="1"/>
      <c r="L217" s="1"/>
      <c r="M217" s="1"/>
      <c r="N217" s="1"/>
    </row>
    <row r="218" spans="2:14" s="4" customFormat="1" ht="17.899999999999999" customHeight="1" x14ac:dyDescent="0.55000000000000004">
      <c r="B218" s="1"/>
      <c r="C218" s="1"/>
      <c r="E218" s="3"/>
      <c r="F218" s="3"/>
      <c r="G218" s="3"/>
      <c r="H218" s="3"/>
      <c r="I218" s="1"/>
      <c r="J218" s="1"/>
      <c r="K218" s="1"/>
      <c r="L218" s="1"/>
      <c r="M218" s="1"/>
      <c r="N218" s="1"/>
    </row>
    <row r="219" spans="2:14" s="4" customFormat="1" ht="17.899999999999999" customHeight="1" x14ac:dyDescent="0.55000000000000004">
      <c r="B219" s="1"/>
      <c r="C219" s="1"/>
      <c r="E219" s="3"/>
      <c r="F219" s="3"/>
      <c r="G219" s="3"/>
      <c r="H219" s="3"/>
      <c r="I219" s="1"/>
      <c r="J219" s="1"/>
      <c r="K219" s="1"/>
      <c r="L219" s="1"/>
      <c r="M219" s="1"/>
      <c r="N219" s="1"/>
    </row>
    <row r="220" spans="2:14" s="4" customFormat="1" ht="17.899999999999999" customHeight="1" x14ac:dyDescent="0.55000000000000004">
      <c r="B220" s="1"/>
      <c r="C220" s="1"/>
      <c r="E220" s="3"/>
      <c r="F220" s="3"/>
      <c r="G220" s="3"/>
      <c r="H220" s="3"/>
      <c r="I220" s="1"/>
      <c r="J220" s="1"/>
      <c r="K220" s="1"/>
      <c r="L220" s="1"/>
      <c r="M220" s="1"/>
      <c r="N220" s="1"/>
    </row>
    <row r="221" spans="2:14" s="4" customFormat="1" ht="17.899999999999999" customHeight="1" x14ac:dyDescent="0.55000000000000004">
      <c r="B221" s="1"/>
      <c r="C221" s="1"/>
      <c r="E221" s="3"/>
      <c r="F221" s="3"/>
      <c r="G221" s="3"/>
      <c r="H221" s="3"/>
      <c r="I221" s="1"/>
      <c r="J221" s="1"/>
      <c r="K221" s="1"/>
      <c r="L221" s="1"/>
      <c r="M221" s="1"/>
      <c r="N221" s="1"/>
    </row>
    <row r="222" spans="2:14" s="4" customFormat="1" ht="17.899999999999999" customHeight="1" x14ac:dyDescent="0.55000000000000004">
      <c r="B222" s="1"/>
      <c r="C222" s="1"/>
      <c r="E222" s="3"/>
      <c r="F222" s="3"/>
      <c r="G222" s="3"/>
      <c r="H222" s="3"/>
      <c r="I222" s="1"/>
      <c r="J222" s="1"/>
      <c r="K222" s="1"/>
      <c r="L222" s="1"/>
      <c r="M222" s="1"/>
      <c r="N222" s="1"/>
    </row>
    <row r="223" spans="2:14" s="4" customFormat="1" ht="17.899999999999999" customHeight="1" x14ac:dyDescent="0.55000000000000004">
      <c r="B223" s="1"/>
      <c r="C223" s="1"/>
      <c r="E223" s="3"/>
      <c r="F223" s="3"/>
      <c r="G223" s="3"/>
      <c r="H223" s="3"/>
      <c r="I223" s="1"/>
      <c r="J223" s="1"/>
      <c r="K223" s="1"/>
      <c r="L223" s="1"/>
      <c r="M223" s="1"/>
      <c r="N223" s="1"/>
    </row>
    <row r="224" spans="2:14" s="4" customFormat="1" ht="17.899999999999999" customHeight="1" x14ac:dyDescent="0.55000000000000004">
      <c r="B224" s="1"/>
      <c r="C224" s="1"/>
      <c r="E224" s="3"/>
      <c r="F224" s="3"/>
      <c r="G224" s="3"/>
      <c r="H224" s="3"/>
      <c r="I224" s="1"/>
      <c r="J224" s="1"/>
      <c r="K224" s="1"/>
      <c r="L224" s="1"/>
      <c r="M224" s="1"/>
      <c r="N224" s="1"/>
    </row>
    <row r="225" spans="2:14" s="4" customFormat="1" ht="17.899999999999999" customHeight="1" x14ac:dyDescent="0.55000000000000004">
      <c r="B225" s="1"/>
      <c r="C225" s="1"/>
      <c r="E225" s="3"/>
      <c r="F225" s="3"/>
      <c r="G225" s="3"/>
      <c r="H225" s="3"/>
      <c r="I225" s="1"/>
      <c r="J225" s="1"/>
      <c r="K225" s="1"/>
      <c r="L225" s="1"/>
      <c r="M225" s="1"/>
      <c r="N225" s="1"/>
    </row>
    <row r="226" spans="2:14" s="4" customFormat="1" ht="17.899999999999999" customHeight="1" x14ac:dyDescent="0.55000000000000004">
      <c r="B226" s="1"/>
      <c r="C226" s="1"/>
      <c r="E226" s="3"/>
      <c r="F226" s="3"/>
      <c r="G226" s="3"/>
      <c r="H226" s="3"/>
      <c r="I226" s="1"/>
      <c r="J226" s="1"/>
      <c r="K226" s="1"/>
      <c r="L226" s="1"/>
      <c r="M226" s="1"/>
      <c r="N226" s="1"/>
    </row>
    <row r="227" spans="2:14" s="4" customFormat="1" ht="17.899999999999999" customHeight="1" x14ac:dyDescent="0.55000000000000004">
      <c r="B227" s="1"/>
      <c r="C227" s="1"/>
      <c r="E227" s="3"/>
      <c r="F227" s="3"/>
      <c r="G227" s="3"/>
      <c r="H227" s="3"/>
      <c r="I227" s="1"/>
      <c r="J227" s="1"/>
      <c r="K227" s="1"/>
      <c r="L227" s="1"/>
      <c r="M227" s="1"/>
      <c r="N227" s="1"/>
    </row>
    <row r="228" spans="2:14" s="4" customFormat="1" ht="17.899999999999999" customHeight="1" x14ac:dyDescent="0.55000000000000004">
      <c r="B228" s="1"/>
      <c r="C228" s="1"/>
      <c r="E228" s="3"/>
      <c r="F228" s="3"/>
      <c r="G228" s="3"/>
      <c r="H228" s="3"/>
      <c r="I228" s="1"/>
      <c r="J228" s="1"/>
      <c r="K228" s="1"/>
      <c r="L228" s="1"/>
      <c r="M228" s="1"/>
      <c r="N228" s="1"/>
    </row>
    <row r="229" spans="2:14" s="4" customFormat="1" ht="17.899999999999999" customHeight="1" x14ac:dyDescent="0.55000000000000004">
      <c r="B229" s="1"/>
      <c r="C229" s="1"/>
      <c r="E229" s="3"/>
      <c r="F229" s="3"/>
      <c r="G229" s="3"/>
      <c r="H229" s="3"/>
      <c r="I229" s="1"/>
      <c r="J229" s="1"/>
      <c r="K229" s="1"/>
      <c r="L229" s="1"/>
      <c r="M229" s="1"/>
      <c r="N229" s="1"/>
    </row>
    <row r="230" spans="2:14" s="4" customFormat="1" ht="17.899999999999999" customHeight="1" x14ac:dyDescent="0.55000000000000004">
      <c r="B230" s="1"/>
      <c r="C230" s="1"/>
      <c r="E230" s="3"/>
      <c r="F230" s="3"/>
      <c r="G230" s="3"/>
      <c r="H230" s="3"/>
      <c r="I230" s="1"/>
      <c r="J230" s="1"/>
      <c r="K230" s="1"/>
      <c r="L230" s="1"/>
      <c r="M230" s="1"/>
      <c r="N230" s="1"/>
    </row>
    <row r="231" spans="2:14" s="4" customFormat="1" ht="17.899999999999999" customHeight="1" x14ac:dyDescent="0.55000000000000004">
      <c r="B231" s="1"/>
      <c r="C231" s="1"/>
      <c r="E231" s="3"/>
      <c r="F231" s="3"/>
      <c r="G231" s="3"/>
      <c r="H231" s="3"/>
      <c r="I231" s="1"/>
      <c r="J231" s="1"/>
      <c r="K231" s="1"/>
      <c r="L231" s="1"/>
      <c r="M231" s="1"/>
      <c r="N231" s="1"/>
    </row>
    <row r="232" spans="2:14" s="4" customFormat="1" ht="17.899999999999999" customHeight="1" x14ac:dyDescent="0.55000000000000004">
      <c r="B232" s="1"/>
      <c r="C232" s="1"/>
      <c r="E232" s="3"/>
      <c r="F232" s="3"/>
      <c r="G232" s="3"/>
      <c r="H232" s="3"/>
      <c r="I232" s="1"/>
      <c r="J232" s="1"/>
      <c r="K232" s="1"/>
      <c r="L232" s="1"/>
      <c r="M232" s="1"/>
      <c r="N232" s="1"/>
    </row>
    <row r="233" spans="2:14" s="4" customFormat="1" ht="17.899999999999999" customHeight="1" x14ac:dyDescent="0.55000000000000004">
      <c r="B233" s="1"/>
      <c r="C233" s="1"/>
      <c r="E233" s="3"/>
      <c r="F233" s="3"/>
      <c r="G233" s="3"/>
      <c r="H233" s="3"/>
      <c r="I233" s="1"/>
      <c r="J233" s="1"/>
      <c r="K233" s="1"/>
      <c r="L233" s="1"/>
      <c r="M233" s="1"/>
      <c r="N233" s="1"/>
    </row>
    <row r="234" spans="2:14" s="4" customFormat="1" ht="17.899999999999999" customHeight="1" x14ac:dyDescent="0.55000000000000004">
      <c r="B234" s="1"/>
      <c r="C234" s="1"/>
      <c r="E234" s="3"/>
      <c r="F234" s="3"/>
      <c r="G234" s="3"/>
      <c r="H234" s="3"/>
      <c r="I234" s="1"/>
      <c r="J234" s="1"/>
      <c r="K234" s="1"/>
      <c r="L234" s="1"/>
      <c r="M234" s="1"/>
      <c r="N234" s="1"/>
    </row>
    <row r="235" spans="2:14" s="4" customFormat="1" ht="17.899999999999999" customHeight="1" x14ac:dyDescent="0.55000000000000004">
      <c r="B235" s="1"/>
      <c r="C235" s="1"/>
      <c r="E235" s="3"/>
      <c r="F235" s="3"/>
      <c r="G235" s="3"/>
      <c r="H235" s="3"/>
      <c r="I235" s="1"/>
      <c r="J235" s="1"/>
      <c r="K235" s="1"/>
      <c r="L235" s="1"/>
      <c r="M235" s="1"/>
      <c r="N235" s="1"/>
    </row>
    <row r="236" spans="2:14" s="4" customFormat="1" ht="17.899999999999999" customHeight="1" x14ac:dyDescent="0.55000000000000004">
      <c r="B236" s="1"/>
      <c r="C236" s="1"/>
      <c r="E236" s="3"/>
      <c r="F236" s="3"/>
      <c r="G236" s="3"/>
      <c r="H236" s="3"/>
      <c r="I236" s="1"/>
      <c r="J236" s="1"/>
      <c r="K236" s="1"/>
      <c r="L236" s="1"/>
      <c r="M236" s="1"/>
      <c r="N236" s="1"/>
    </row>
    <row r="237" spans="2:14" s="4" customFormat="1" ht="17.899999999999999" customHeight="1" x14ac:dyDescent="0.55000000000000004">
      <c r="B237" s="1"/>
      <c r="C237" s="1"/>
      <c r="E237" s="3"/>
      <c r="F237" s="3"/>
      <c r="G237" s="3"/>
      <c r="H237" s="3"/>
      <c r="I237" s="1"/>
      <c r="J237" s="1"/>
      <c r="K237" s="1"/>
      <c r="L237" s="1"/>
      <c r="M237" s="1"/>
      <c r="N237" s="1"/>
    </row>
    <row r="238" spans="2:14" s="4" customFormat="1" ht="17.899999999999999" customHeight="1" x14ac:dyDescent="0.55000000000000004">
      <c r="B238" s="1"/>
      <c r="C238" s="1"/>
      <c r="E238" s="3"/>
      <c r="F238" s="3"/>
      <c r="G238" s="3"/>
      <c r="H238" s="3"/>
      <c r="I238" s="1"/>
      <c r="J238" s="1"/>
      <c r="K238" s="1"/>
      <c r="L238" s="1"/>
      <c r="M238" s="1"/>
      <c r="N238" s="1"/>
    </row>
    <row r="239" spans="2:14" s="4" customFormat="1" ht="17.899999999999999" customHeight="1" x14ac:dyDescent="0.55000000000000004">
      <c r="B239" s="1"/>
      <c r="C239" s="1"/>
      <c r="E239" s="3"/>
      <c r="F239" s="3"/>
      <c r="G239" s="3"/>
      <c r="H239" s="3"/>
      <c r="I239" s="1"/>
      <c r="J239" s="1"/>
      <c r="K239" s="1"/>
      <c r="L239" s="1"/>
      <c r="M239" s="1"/>
      <c r="N239" s="1"/>
    </row>
    <row r="240" spans="2:14" s="4" customFormat="1" ht="17.899999999999999" customHeight="1" x14ac:dyDescent="0.55000000000000004">
      <c r="B240" s="1"/>
      <c r="C240" s="1"/>
      <c r="E240" s="3"/>
      <c r="F240" s="3"/>
      <c r="G240" s="3"/>
      <c r="H240" s="3"/>
      <c r="I240" s="1"/>
      <c r="J240" s="1"/>
      <c r="K240" s="1"/>
      <c r="L240" s="1"/>
      <c r="M240" s="1"/>
      <c r="N240" s="1"/>
    </row>
    <row r="241" spans="2:14" s="4" customFormat="1" ht="17.899999999999999" customHeight="1" x14ac:dyDescent="0.55000000000000004">
      <c r="B241" s="1"/>
      <c r="C241" s="1"/>
      <c r="E241" s="3"/>
      <c r="F241" s="3"/>
      <c r="G241" s="3"/>
      <c r="H241" s="3"/>
      <c r="I241" s="1"/>
      <c r="J241" s="1"/>
      <c r="K241" s="1"/>
      <c r="L241" s="1"/>
      <c r="M241" s="1"/>
      <c r="N241" s="1"/>
    </row>
    <row r="242" spans="2:14" s="4" customFormat="1" ht="17.899999999999999" customHeight="1" x14ac:dyDescent="0.55000000000000004">
      <c r="B242" s="1"/>
      <c r="C242" s="1"/>
      <c r="E242" s="3"/>
      <c r="F242" s="3"/>
      <c r="G242" s="3"/>
      <c r="H242" s="3"/>
      <c r="I242" s="1"/>
      <c r="J242" s="1"/>
      <c r="K242" s="1"/>
      <c r="L242" s="1"/>
      <c r="M242" s="1"/>
      <c r="N242" s="1"/>
    </row>
    <row r="243" spans="2:14" s="4" customFormat="1" ht="17.899999999999999" customHeight="1" x14ac:dyDescent="0.55000000000000004">
      <c r="B243" s="1"/>
      <c r="C243" s="1"/>
      <c r="E243" s="3"/>
      <c r="F243" s="3"/>
      <c r="G243" s="3"/>
      <c r="H243" s="3"/>
      <c r="I243" s="1"/>
      <c r="J243" s="1"/>
      <c r="K243" s="1"/>
      <c r="L243" s="1"/>
      <c r="M243" s="1"/>
      <c r="N243" s="1"/>
    </row>
    <row r="244" spans="2:14" s="4" customFormat="1" ht="17.899999999999999" customHeight="1" x14ac:dyDescent="0.55000000000000004">
      <c r="B244" s="1"/>
      <c r="C244" s="1"/>
      <c r="E244" s="3"/>
      <c r="F244" s="3"/>
      <c r="G244" s="3"/>
      <c r="H244" s="3"/>
      <c r="I244" s="1"/>
      <c r="J244" s="1"/>
      <c r="K244" s="1"/>
      <c r="L244" s="1"/>
      <c r="M244" s="1"/>
      <c r="N244" s="1"/>
    </row>
    <row r="245" spans="2:14" s="4" customFormat="1" ht="17.899999999999999" customHeight="1" x14ac:dyDescent="0.55000000000000004">
      <c r="B245" s="1"/>
      <c r="C245" s="1"/>
      <c r="E245" s="3"/>
      <c r="F245" s="3"/>
      <c r="G245" s="3"/>
      <c r="H245" s="3"/>
      <c r="I245" s="1"/>
      <c r="J245" s="1"/>
      <c r="K245" s="1"/>
      <c r="L245" s="1"/>
      <c r="M245" s="1"/>
      <c r="N245" s="1"/>
    </row>
    <row r="246" spans="2:14" s="4" customFormat="1" ht="17.899999999999999" customHeight="1" x14ac:dyDescent="0.55000000000000004">
      <c r="B246" s="1"/>
      <c r="C246" s="1"/>
      <c r="E246" s="3"/>
      <c r="F246" s="3"/>
      <c r="G246" s="3"/>
      <c r="H246" s="3"/>
      <c r="I246" s="1"/>
      <c r="J246" s="1"/>
      <c r="K246" s="1"/>
      <c r="L246" s="1"/>
      <c r="M246" s="1"/>
      <c r="N246" s="1"/>
    </row>
    <row r="247" spans="2:14" s="4" customFormat="1" ht="17.899999999999999" customHeight="1" x14ac:dyDescent="0.55000000000000004">
      <c r="B247" s="1"/>
      <c r="C247" s="1"/>
      <c r="E247" s="3"/>
      <c r="F247" s="3"/>
      <c r="G247" s="3"/>
      <c r="H247" s="3"/>
      <c r="I247" s="1"/>
      <c r="J247" s="1"/>
      <c r="K247" s="1"/>
      <c r="L247" s="1"/>
      <c r="M247" s="1"/>
      <c r="N247" s="1"/>
    </row>
    <row r="248" spans="2:14" s="4" customFormat="1" ht="17.899999999999999" customHeight="1" x14ac:dyDescent="0.55000000000000004">
      <c r="B248" s="1"/>
      <c r="C248" s="1"/>
      <c r="E248" s="3"/>
      <c r="F248" s="3"/>
      <c r="G248" s="3"/>
      <c r="H248" s="3"/>
      <c r="I248" s="1"/>
      <c r="J248" s="1"/>
      <c r="K248" s="1"/>
      <c r="L248" s="1"/>
      <c r="M248" s="1"/>
      <c r="N248" s="1"/>
    </row>
    <row r="249" spans="2:14" s="4" customFormat="1" ht="17.899999999999999" customHeight="1" x14ac:dyDescent="0.55000000000000004">
      <c r="B249" s="1"/>
      <c r="C249" s="1"/>
      <c r="E249" s="3"/>
      <c r="F249" s="3"/>
      <c r="G249" s="3"/>
      <c r="H249" s="3"/>
      <c r="I249" s="1"/>
      <c r="J249" s="1"/>
      <c r="K249" s="1"/>
      <c r="L249" s="1"/>
      <c r="M249" s="1"/>
      <c r="N249" s="1"/>
    </row>
    <row r="250" spans="2:14" s="4" customFormat="1" ht="17.899999999999999" customHeight="1" x14ac:dyDescent="0.55000000000000004">
      <c r="B250" s="1"/>
      <c r="C250" s="1"/>
      <c r="E250" s="3"/>
      <c r="F250" s="3"/>
      <c r="G250" s="3"/>
      <c r="H250" s="3"/>
      <c r="I250" s="1"/>
      <c r="J250" s="1"/>
      <c r="K250" s="1"/>
      <c r="L250" s="1"/>
      <c r="M250" s="1"/>
      <c r="N250" s="1"/>
    </row>
    <row r="251" spans="2:14" s="4" customFormat="1" ht="17.899999999999999" customHeight="1" x14ac:dyDescent="0.55000000000000004">
      <c r="B251" s="1"/>
      <c r="C251" s="1"/>
      <c r="E251" s="3"/>
      <c r="F251" s="3"/>
      <c r="G251" s="3"/>
      <c r="H251" s="3"/>
      <c r="I251" s="1"/>
      <c r="J251" s="1"/>
      <c r="K251" s="1"/>
      <c r="L251" s="1"/>
      <c r="M251" s="1"/>
      <c r="N251" s="1"/>
    </row>
    <row r="252" spans="2:14" s="4" customFormat="1" ht="17.899999999999999" customHeight="1" x14ac:dyDescent="0.55000000000000004">
      <c r="B252" s="1"/>
      <c r="C252" s="1"/>
      <c r="E252" s="3"/>
      <c r="F252" s="3"/>
      <c r="G252" s="3"/>
      <c r="H252" s="3"/>
      <c r="I252" s="1"/>
      <c r="J252" s="1"/>
      <c r="K252" s="1"/>
      <c r="L252" s="1"/>
      <c r="M252" s="1"/>
      <c r="N252" s="1"/>
    </row>
    <row r="253" spans="2:14" s="4" customFormat="1" ht="17.899999999999999" customHeight="1" x14ac:dyDescent="0.55000000000000004">
      <c r="B253" s="1"/>
      <c r="C253" s="1"/>
      <c r="E253" s="3"/>
      <c r="F253" s="3"/>
      <c r="G253" s="3"/>
      <c r="H253" s="3"/>
      <c r="I253" s="1"/>
      <c r="J253" s="1"/>
      <c r="K253" s="1"/>
      <c r="L253" s="1"/>
      <c r="M253" s="1"/>
      <c r="N253" s="1"/>
    </row>
    <row r="254" spans="2:14" s="4" customFormat="1" ht="17.899999999999999" customHeight="1" x14ac:dyDescent="0.55000000000000004">
      <c r="B254" s="1"/>
      <c r="C254" s="1"/>
      <c r="E254" s="3"/>
      <c r="F254" s="3"/>
      <c r="G254" s="3"/>
      <c r="H254" s="3"/>
      <c r="I254" s="1"/>
      <c r="J254" s="1"/>
      <c r="K254" s="1"/>
      <c r="L254" s="1"/>
      <c r="M254" s="1"/>
      <c r="N254" s="1"/>
    </row>
    <row r="255" spans="2:14" s="4" customFormat="1" ht="17.899999999999999" customHeight="1" x14ac:dyDescent="0.55000000000000004">
      <c r="B255" s="1"/>
      <c r="C255" s="1"/>
      <c r="E255" s="3"/>
      <c r="F255" s="3"/>
      <c r="G255" s="3"/>
      <c r="H255" s="3"/>
      <c r="I255" s="1"/>
      <c r="J255" s="1"/>
      <c r="K255" s="1"/>
      <c r="L255" s="1"/>
      <c r="M255" s="1"/>
      <c r="N255" s="1"/>
    </row>
    <row r="256" spans="2:14" s="4" customFormat="1" ht="17.899999999999999" customHeight="1" x14ac:dyDescent="0.55000000000000004">
      <c r="B256" s="1"/>
      <c r="C256" s="1"/>
      <c r="E256" s="3"/>
      <c r="F256" s="3"/>
      <c r="G256" s="3"/>
      <c r="H256" s="3"/>
      <c r="I256" s="1"/>
      <c r="J256" s="1"/>
      <c r="K256" s="1"/>
      <c r="L256" s="1"/>
      <c r="M256" s="1"/>
      <c r="N256" s="1"/>
    </row>
    <row r="257" spans="2:14" s="4" customFormat="1" ht="17.899999999999999" customHeight="1" x14ac:dyDescent="0.55000000000000004">
      <c r="B257" s="1"/>
      <c r="C257" s="1"/>
      <c r="E257" s="3"/>
      <c r="F257" s="3"/>
      <c r="G257" s="3"/>
      <c r="H257" s="3"/>
      <c r="I257" s="1"/>
      <c r="J257" s="1"/>
      <c r="K257" s="1"/>
      <c r="L257" s="1"/>
      <c r="M257" s="1"/>
      <c r="N257" s="1"/>
    </row>
    <row r="258" spans="2:14" s="4" customFormat="1" ht="17.899999999999999" customHeight="1" x14ac:dyDescent="0.55000000000000004">
      <c r="B258" s="1"/>
      <c r="C258" s="1"/>
      <c r="E258" s="3"/>
      <c r="F258" s="3"/>
      <c r="G258" s="3"/>
      <c r="H258" s="3"/>
      <c r="I258" s="1"/>
      <c r="J258" s="1"/>
      <c r="K258" s="1"/>
      <c r="L258" s="1"/>
      <c r="M258" s="1"/>
      <c r="N258" s="1"/>
    </row>
    <row r="259" spans="2:14" s="4" customFormat="1" ht="17.899999999999999" customHeight="1" x14ac:dyDescent="0.55000000000000004">
      <c r="B259" s="1"/>
      <c r="C259" s="1"/>
      <c r="E259" s="3"/>
      <c r="F259" s="3"/>
      <c r="G259" s="3"/>
      <c r="H259" s="3"/>
      <c r="I259" s="1"/>
      <c r="J259" s="1"/>
      <c r="K259" s="1"/>
      <c r="L259" s="1"/>
      <c r="M259" s="1"/>
      <c r="N259" s="1"/>
    </row>
    <row r="260" spans="2:14" s="4" customFormat="1" ht="17.899999999999999" customHeight="1" x14ac:dyDescent="0.55000000000000004">
      <c r="B260" s="1"/>
      <c r="C260" s="1"/>
      <c r="E260" s="3"/>
      <c r="F260" s="3"/>
      <c r="G260" s="3"/>
      <c r="H260" s="3"/>
      <c r="I260" s="1"/>
      <c r="J260" s="1"/>
      <c r="K260" s="1"/>
      <c r="L260" s="1"/>
      <c r="M260" s="1"/>
      <c r="N260" s="1"/>
    </row>
    <row r="261" spans="2:14" s="4" customFormat="1" ht="17.899999999999999" customHeight="1" x14ac:dyDescent="0.55000000000000004">
      <c r="B261" s="1"/>
      <c r="C261" s="1"/>
      <c r="E261" s="3"/>
      <c r="F261" s="3"/>
      <c r="G261" s="3"/>
      <c r="H261" s="3"/>
      <c r="I261" s="1"/>
      <c r="J261" s="1"/>
      <c r="K261" s="1"/>
      <c r="L261" s="1"/>
      <c r="M261" s="1"/>
      <c r="N261" s="1"/>
    </row>
    <row r="262" spans="2:14" s="4" customFormat="1" ht="17.899999999999999" customHeight="1" x14ac:dyDescent="0.55000000000000004">
      <c r="B262" s="1"/>
      <c r="C262" s="1"/>
      <c r="E262" s="3"/>
      <c r="F262" s="3"/>
      <c r="G262" s="3"/>
      <c r="H262" s="3"/>
      <c r="I262" s="1"/>
      <c r="J262" s="1"/>
      <c r="K262" s="1"/>
      <c r="L262" s="1"/>
      <c r="M262" s="1"/>
      <c r="N262" s="1"/>
    </row>
    <row r="263" spans="2:14" s="4" customFormat="1" ht="17.899999999999999" customHeight="1" x14ac:dyDescent="0.55000000000000004">
      <c r="B263" s="1"/>
      <c r="C263" s="1"/>
      <c r="E263" s="3"/>
      <c r="F263" s="3"/>
      <c r="G263" s="3"/>
      <c r="H263" s="3"/>
      <c r="I263" s="1"/>
      <c r="J263" s="1"/>
      <c r="K263" s="1"/>
      <c r="L263" s="1"/>
      <c r="M263" s="1"/>
      <c r="N263" s="1"/>
    </row>
    <row r="264" spans="2:14" s="4" customFormat="1" ht="17.899999999999999" customHeight="1" x14ac:dyDescent="0.55000000000000004">
      <c r="B264" s="1"/>
      <c r="C264" s="1"/>
      <c r="E264" s="3"/>
      <c r="F264" s="3"/>
      <c r="G264" s="3"/>
      <c r="H264" s="3"/>
      <c r="I264" s="1"/>
      <c r="J264" s="1"/>
      <c r="K264" s="1"/>
      <c r="L264" s="1"/>
      <c r="M264" s="1"/>
      <c r="N264" s="1"/>
    </row>
    <row r="265" spans="2:14" s="4" customFormat="1" ht="17.899999999999999" customHeight="1" x14ac:dyDescent="0.55000000000000004">
      <c r="B265" s="1"/>
      <c r="C265" s="1"/>
      <c r="E265" s="3"/>
      <c r="F265" s="3"/>
      <c r="G265" s="3"/>
      <c r="H265" s="3"/>
      <c r="I265" s="1"/>
      <c r="J265" s="1"/>
      <c r="K265" s="1"/>
      <c r="L265" s="1"/>
      <c r="M265" s="1"/>
      <c r="N265" s="1"/>
    </row>
    <row r="266" spans="2:14" s="4" customFormat="1" ht="17.899999999999999" customHeight="1" x14ac:dyDescent="0.55000000000000004">
      <c r="B266" s="1"/>
      <c r="C266" s="1"/>
      <c r="E266" s="3"/>
      <c r="F266" s="3"/>
      <c r="G266" s="3"/>
      <c r="H266" s="3"/>
      <c r="I266" s="1"/>
      <c r="J266" s="1"/>
      <c r="K266" s="1"/>
      <c r="L266" s="1"/>
      <c r="M266" s="1"/>
      <c r="N266" s="1"/>
    </row>
    <row r="267" spans="2:14" s="4" customFormat="1" ht="17.899999999999999" customHeight="1" x14ac:dyDescent="0.55000000000000004">
      <c r="B267" s="1"/>
      <c r="C267" s="1"/>
      <c r="E267" s="3"/>
      <c r="F267" s="3"/>
      <c r="G267" s="3"/>
      <c r="H267" s="3"/>
      <c r="I267" s="1"/>
      <c r="J267" s="1"/>
      <c r="K267" s="1"/>
      <c r="L267" s="1"/>
      <c r="M267" s="1"/>
      <c r="N267" s="1"/>
    </row>
    <row r="268" spans="2:14" s="4" customFormat="1" ht="17.899999999999999" customHeight="1" x14ac:dyDescent="0.55000000000000004">
      <c r="B268" s="1"/>
      <c r="C268" s="1"/>
      <c r="E268" s="3"/>
      <c r="F268" s="3"/>
      <c r="G268" s="3"/>
      <c r="H268" s="3"/>
      <c r="I268" s="1"/>
      <c r="J268" s="1"/>
      <c r="K268" s="1"/>
      <c r="L268" s="1"/>
      <c r="M268" s="1"/>
      <c r="N268" s="1"/>
    </row>
    <row r="269" spans="2:14" s="4" customFormat="1" ht="17.899999999999999" customHeight="1" x14ac:dyDescent="0.55000000000000004">
      <c r="B269" s="1"/>
      <c r="C269" s="1"/>
      <c r="E269" s="3"/>
      <c r="F269" s="3"/>
      <c r="G269" s="3"/>
      <c r="H269" s="3"/>
      <c r="I269" s="1"/>
      <c r="J269" s="1"/>
      <c r="K269" s="1"/>
      <c r="L269" s="1"/>
      <c r="M269" s="1"/>
      <c r="N269" s="1"/>
    </row>
    <row r="270" spans="2:14" s="4" customFormat="1" ht="17.899999999999999" customHeight="1" x14ac:dyDescent="0.55000000000000004">
      <c r="B270" s="1"/>
      <c r="C270" s="1"/>
      <c r="E270" s="3"/>
      <c r="F270" s="3"/>
      <c r="G270" s="3"/>
      <c r="H270" s="3"/>
      <c r="I270" s="1"/>
      <c r="J270" s="1"/>
      <c r="K270" s="1"/>
      <c r="L270" s="1"/>
      <c r="M270" s="1"/>
      <c r="N270" s="1"/>
    </row>
    <row r="271" spans="2:14" s="4" customFormat="1" ht="17.899999999999999" customHeight="1" x14ac:dyDescent="0.55000000000000004">
      <c r="B271" s="1"/>
      <c r="C271" s="1"/>
      <c r="E271" s="3"/>
      <c r="F271" s="3"/>
      <c r="G271" s="3"/>
      <c r="H271" s="3"/>
      <c r="I271" s="1"/>
      <c r="J271" s="1"/>
      <c r="K271" s="1"/>
      <c r="L271" s="1"/>
      <c r="M271" s="1"/>
      <c r="N271" s="1"/>
    </row>
    <row r="272" spans="2:14" s="4" customFormat="1" ht="17.899999999999999" customHeight="1" x14ac:dyDescent="0.55000000000000004">
      <c r="B272" s="1"/>
      <c r="C272" s="1"/>
      <c r="E272" s="3"/>
      <c r="F272" s="3"/>
      <c r="G272" s="3"/>
      <c r="H272" s="3"/>
      <c r="I272" s="1"/>
      <c r="J272" s="1"/>
      <c r="K272" s="1"/>
      <c r="L272" s="1"/>
      <c r="M272" s="1"/>
      <c r="N272" s="1"/>
    </row>
    <row r="273" spans="2:14" s="4" customFormat="1" ht="17.899999999999999" customHeight="1" x14ac:dyDescent="0.55000000000000004">
      <c r="B273" s="1"/>
      <c r="C273" s="1"/>
      <c r="E273" s="3"/>
      <c r="F273" s="3"/>
      <c r="G273" s="3"/>
      <c r="H273" s="3"/>
      <c r="I273" s="1"/>
      <c r="J273" s="1"/>
      <c r="K273" s="1"/>
      <c r="L273" s="1"/>
      <c r="M273" s="1"/>
      <c r="N273" s="1"/>
    </row>
    <row r="274" spans="2:14" s="4" customFormat="1" ht="17.899999999999999" customHeight="1" x14ac:dyDescent="0.55000000000000004">
      <c r="B274" s="1"/>
      <c r="C274" s="1"/>
      <c r="E274" s="3"/>
      <c r="F274" s="3"/>
      <c r="G274" s="3"/>
      <c r="H274" s="3"/>
      <c r="I274" s="1"/>
      <c r="J274" s="1"/>
      <c r="K274" s="1"/>
      <c r="L274" s="1"/>
      <c r="M274" s="1"/>
      <c r="N274" s="1"/>
    </row>
    <row r="275" spans="2:14" s="4" customFormat="1" ht="17.899999999999999" customHeight="1" x14ac:dyDescent="0.55000000000000004">
      <c r="B275" s="1"/>
      <c r="C275" s="1"/>
      <c r="E275" s="3"/>
      <c r="F275" s="3"/>
      <c r="G275" s="3"/>
      <c r="H275" s="3"/>
      <c r="I275" s="1"/>
      <c r="J275" s="1"/>
      <c r="K275" s="1"/>
      <c r="L275" s="1"/>
      <c r="M275" s="1"/>
      <c r="N275" s="1"/>
    </row>
    <row r="276" spans="2:14" s="4" customFormat="1" ht="17.899999999999999" customHeight="1" x14ac:dyDescent="0.55000000000000004">
      <c r="B276" s="1"/>
      <c r="C276" s="1"/>
      <c r="E276" s="3"/>
      <c r="F276" s="3"/>
      <c r="G276" s="3"/>
      <c r="H276" s="3"/>
      <c r="I276" s="1"/>
      <c r="J276" s="1"/>
      <c r="K276" s="1"/>
      <c r="L276" s="1"/>
      <c r="M276" s="1"/>
      <c r="N276" s="1"/>
    </row>
    <row r="277" spans="2:14" s="4" customFormat="1" ht="17.899999999999999" customHeight="1" x14ac:dyDescent="0.55000000000000004">
      <c r="B277" s="1"/>
      <c r="C277" s="1"/>
      <c r="E277" s="3"/>
      <c r="F277" s="3"/>
      <c r="G277" s="3"/>
      <c r="H277" s="3"/>
      <c r="I277" s="1"/>
      <c r="J277" s="1"/>
      <c r="K277" s="1"/>
      <c r="L277" s="1"/>
      <c r="M277" s="1"/>
      <c r="N277" s="1"/>
    </row>
    <row r="278" spans="2:14" s="4" customFormat="1" ht="17.899999999999999" customHeight="1" x14ac:dyDescent="0.55000000000000004">
      <c r="B278" s="1"/>
      <c r="C278" s="1"/>
      <c r="E278" s="3"/>
      <c r="F278" s="3"/>
      <c r="G278" s="3"/>
      <c r="H278" s="3"/>
      <c r="I278" s="1"/>
      <c r="J278" s="1"/>
      <c r="K278" s="1"/>
      <c r="L278" s="1"/>
      <c r="M278" s="1"/>
      <c r="N278" s="1"/>
    </row>
    <row r="279" spans="2:14" s="4" customFormat="1" ht="17.899999999999999" customHeight="1" x14ac:dyDescent="0.55000000000000004">
      <c r="B279" s="1"/>
      <c r="C279" s="1"/>
      <c r="E279" s="3"/>
      <c r="F279" s="3"/>
      <c r="G279" s="3"/>
      <c r="H279" s="3"/>
      <c r="I279" s="1"/>
      <c r="J279" s="1"/>
      <c r="K279" s="1"/>
      <c r="L279" s="1"/>
      <c r="M279" s="1"/>
      <c r="N279" s="1"/>
    </row>
    <row r="280" spans="2:14" s="4" customFormat="1" ht="17.899999999999999" customHeight="1" x14ac:dyDescent="0.55000000000000004">
      <c r="B280" s="1"/>
      <c r="C280" s="1"/>
      <c r="E280" s="3"/>
      <c r="F280" s="3"/>
      <c r="G280" s="3"/>
      <c r="H280" s="3"/>
      <c r="I280" s="1"/>
      <c r="J280" s="1"/>
      <c r="K280" s="1"/>
      <c r="L280" s="1"/>
      <c r="M280" s="1"/>
      <c r="N280" s="1"/>
    </row>
    <row r="281" spans="2:14" s="4" customFormat="1" ht="17.899999999999999" customHeight="1" x14ac:dyDescent="0.55000000000000004">
      <c r="B281" s="1"/>
      <c r="C281" s="1"/>
      <c r="E281" s="3"/>
      <c r="F281" s="3"/>
      <c r="G281" s="3"/>
      <c r="H281" s="3"/>
      <c r="I281" s="1"/>
      <c r="J281" s="1"/>
      <c r="K281" s="1"/>
      <c r="L281" s="1"/>
      <c r="M281" s="1"/>
      <c r="N281" s="1"/>
    </row>
    <row r="282" spans="2:14" s="4" customFormat="1" ht="17.899999999999999" customHeight="1" x14ac:dyDescent="0.55000000000000004">
      <c r="B282" s="1"/>
      <c r="C282" s="1"/>
      <c r="E282" s="3"/>
      <c r="F282" s="3"/>
      <c r="G282" s="3"/>
      <c r="H282" s="3"/>
      <c r="I282" s="1"/>
      <c r="J282" s="1"/>
      <c r="K282" s="1"/>
      <c r="L282" s="1"/>
      <c r="M282" s="1"/>
      <c r="N282" s="1"/>
    </row>
    <row r="283" spans="2:14" s="4" customFormat="1" ht="17.899999999999999" customHeight="1" x14ac:dyDescent="0.55000000000000004">
      <c r="B283" s="1"/>
      <c r="C283" s="1"/>
      <c r="E283" s="3"/>
      <c r="F283" s="3"/>
      <c r="G283" s="3"/>
      <c r="H283" s="3"/>
      <c r="I283" s="1"/>
      <c r="J283" s="1"/>
      <c r="K283" s="1"/>
      <c r="L283" s="1"/>
      <c r="M283" s="1"/>
      <c r="N283" s="1"/>
    </row>
    <row r="284" spans="2:14" s="4" customFormat="1" ht="17.899999999999999" customHeight="1" x14ac:dyDescent="0.55000000000000004">
      <c r="B284" s="1"/>
      <c r="C284" s="1"/>
      <c r="E284" s="3"/>
      <c r="F284" s="3"/>
      <c r="G284" s="3"/>
      <c r="H284" s="3"/>
      <c r="I284" s="1"/>
      <c r="J284" s="1"/>
      <c r="K284" s="1"/>
      <c r="L284" s="1"/>
      <c r="M284" s="1"/>
      <c r="N284" s="1"/>
    </row>
    <row r="285" spans="2:14" s="4" customFormat="1" ht="17.899999999999999" customHeight="1" x14ac:dyDescent="0.55000000000000004">
      <c r="B285" s="1"/>
      <c r="C285" s="1"/>
      <c r="E285" s="3"/>
      <c r="F285" s="3"/>
      <c r="G285" s="3"/>
      <c r="H285" s="3"/>
      <c r="I285" s="1"/>
      <c r="J285" s="1"/>
      <c r="K285" s="1"/>
      <c r="L285" s="1"/>
      <c r="M285" s="1"/>
      <c r="N285" s="1"/>
    </row>
    <row r="286" spans="2:14" s="4" customFormat="1" ht="17.899999999999999" customHeight="1" x14ac:dyDescent="0.55000000000000004">
      <c r="B286" s="1"/>
      <c r="C286" s="1"/>
      <c r="E286" s="3"/>
      <c r="F286" s="3"/>
      <c r="G286" s="3"/>
      <c r="H286" s="3"/>
      <c r="I286" s="1"/>
      <c r="J286" s="1"/>
      <c r="K286" s="1"/>
      <c r="L286" s="1"/>
      <c r="M286" s="1"/>
      <c r="N286" s="1"/>
    </row>
    <row r="287" spans="2:14" s="4" customFormat="1" ht="17.899999999999999" customHeight="1" x14ac:dyDescent="0.55000000000000004">
      <c r="B287" s="1"/>
      <c r="C287" s="1"/>
      <c r="E287" s="3"/>
      <c r="F287" s="3"/>
      <c r="G287" s="3"/>
      <c r="H287" s="3"/>
      <c r="I287" s="1"/>
      <c r="J287" s="1"/>
      <c r="K287" s="1"/>
      <c r="L287" s="1"/>
      <c r="M287" s="1"/>
      <c r="N287" s="1"/>
    </row>
    <row r="288" spans="2:14" s="4" customFormat="1" ht="17.899999999999999" customHeight="1" x14ac:dyDescent="0.55000000000000004">
      <c r="B288" s="1"/>
      <c r="C288" s="1"/>
      <c r="E288" s="3"/>
      <c r="F288" s="3"/>
      <c r="G288" s="3"/>
      <c r="H288" s="3"/>
      <c r="I288" s="1"/>
      <c r="J288" s="1"/>
      <c r="K288" s="1"/>
      <c r="L288" s="1"/>
      <c r="M288" s="1"/>
      <c r="N288" s="1"/>
    </row>
    <row r="289" spans="2:14" s="4" customFormat="1" ht="17.899999999999999" customHeight="1" x14ac:dyDescent="0.55000000000000004">
      <c r="B289" s="1"/>
      <c r="C289" s="1"/>
      <c r="E289" s="3"/>
      <c r="F289" s="3"/>
      <c r="G289" s="3"/>
      <c r="H289" s="3"/>
      <c r="I289" s="1"/>
      <c r="J289" s="1"/>
      <c r="K289" s="1"/>
      <c r="L289" s="1"/>
      <c r="M289" s="1"/>
      <c r="N289" s="1"/>
    </row>
    <row r="290" spans="2:14" s="4" customFormat="1" ht="17.899999999999999" customHeight="1" x14ac:dyDescent="0.55000000000000004">
      <c r="B290" s="1"/>
      <c r="C290" s="1"/>
      <c r="E290" s="3"/>
      <c r="F290" s="3"/>
      <c r="G290" s="3"/>
      <c r="H290" s="3"/>
      <c r="I290" s="1"/>
      <c r="J290" s="1"/>
      <c r="K290" s="1"/>
      <c r="L290" s="1"/>
      <c r="M290" s="1"/>
      <c r="N290" s="1"/>
    </row>
    <row r="291" spans="2:14" s="4" customFormat="1" ht="17.899999999999999" customHeight="1" x14ac:dyDescent="0.55000000000000004">
      <c r="B291" s="1"/>
      <c r="C291" s="1"/>
      <c r="E291" s="3"/>
      <c r="F291" s="3"/>
      <c r="G291" s="3"/>
      <c r="H291" s="3"/>
      <c r="I291" s="1"/>
      <c r="J291" s="1"/>
      <c r="K291" s="1"/>
      <c r="L291" s="1"/>
      <c r="M291" s="1"/>
      <c r="N291" s="1"/>
    </row>
    <row r="292" spans="2:14" s="4" customFormat="1" ht="17.899999999999999" customHeight="1" x14ac:dyDescent="0.55000000000000004">
      <c r="B292" s="1"/>
      <c r="C292" s="1"/>
      <c r="E292" s="3"/>
      <c r="F292" s="3"/>
      <c r="G292" s="3"/>
      <c r="H292" s="3"/>
      <c r="I292" s="1"/>
      <c r="J292" s="1"/>
      <c r="K292" s="1"/>
      <c r="L292" s="1"/>
      <c r="M292" s="1"/>
      <c r="N292" s="1"/>
    </row>
    <row r="293" spans="2:14" s="4" customFormat="1" ht="17.899999999999999" customHeight="1" x14ac:dyDescent="0.55000000000000004">
      <c r="B293" s="1"/>
      <c r="C293" s="1"/>
      <c r="E293" s="3"/>
      <c r="F293" s="3"/>
      <c r="G293" s="3"/>
      <c r="H293" s="3"/>
      <c r="I293" s="1"/>
      <c r="J293" s="1"/>
      <c r="K293" s="1"/>
      <c r="L293" s="1"/>
      <c r="M293" s="1"/>
      <c r="N293" s="1"/>
    </row>
    <row r="294" spans="2:14" s="4" customFormat="1" ht="17.899999999999999" customHeight="1" x14ac:dyDescent="0.55000000000000004">
      <c r="B294" s="1"/>
      <c r="C294" s="1"/>
      <c r="E294" s="3"/>
      <c r="F294" s="3"/>
      <c r="G294" s="3"/>
      <c r="H294" s="3"/>
      <c r="I294" s="1"/>
      <c r="J294" s="1"/>
      <c r="K294" s="1"/>
      <c r="L294" s="1"/>
      <c r="M294" s="1"/>
      <c r="N294" s="1"/>
    </row>
    <row r="295" spans="2:14" s="4" customFormat="1" ht="17.899999999999999" customHeight="1" x14ac:dyDescent="0.55000000000000004">
      <c r="B295" s="1"/>
      <c r="C295" s="1"/>
      <c r="E295" s="3"/>
      <c r="F295" s="3"/>
      <c r="G295" s="3"/>
      <c r="H295" s="3"/>
      <c r="I295" s="1"/>
      <c r="J295" s="1"/>
      <c r="K295" s="1"/>
      <c r="L295" s="1"/>
      <c r="M295" s="1"/>
      <c r="N295" s="1"/>
    </row>
    <row r="296" spans="2:14" s="4" customFormat="1" ht="17.899999999999999" customHeight="1" x14ac:dyDescent="0.55000000000000004">
      <c r="B296" s="1"/>
      <c r="C296" s="1"/>
      <c r="E296" s="3"/>
      <c r="F296" s="3"/>
      <c r="G296" s="3"/>
      <c r="H296" s="3"/>
      <c r="I296" s="1"/>
      <c r="J296" s="1"/>
      <c r="K296" s="1"/>
      <c r="L296" s="1"/>
      <c r="M296" s="1"/>
      <c r="N296" s="1"/>
    </row>
    <row r="297" spans="2:14" s="4" customFormat="1" ht="17.899999999999999" customHeight="1" x14ac:dyDescent="0.55000000000000004">
      <c r="B297" s="1"/>
      <c r="C297" s="1"/>
      <c r="E297" s="3"/>
      <c r="F297" s="3"/>
      <c r="G297" s="3"/>
      <c r="H297" s="3"/>
      <c r="I297" s="1"/>
      <c r="J297" s="1"/>
      <c r="K297" s="1"/>
      <c r="L297" s="1"/>
      <c r="M297" s="1"/>
      <c r="N297" s="1"/>
    </row>
    <row r="298" spans="2:14" s="4" customFormat="1" ht="17.899999999999999" customHeight="1" x14ac:dyDescent="0.55000000000000004">
      <c r="B298" s="1"/>
      <c r="C298" s="1"/>
      <c r="E298" s="3"/>
      <c r="F298" s="3"/>
      <c r="G298" s="3"/>
      <c r="H298" s="3"/>
      <c r="I298" s="1"/>
      <c r="J298" s="1"/>
      <c r="K298" s="1"/>
      <c r="L298" s="1"/>
      <c r="M298" s="1"/>
      <c r="N298" s="1"/>
    </row>
    <row r="299" spans="2:14" s="4" customFormat="1" ht="17.899999999999999" customHeight="1" x14ac:dyDescent="0.55000000000000004">
      <c r="B299" s="1"/>
      <c r="C299" s="1"/>
      <c r="E299" s="3"/>
      <c r="F299" s="3"/>
      <c r="G299" s="3"/>
      <c r="H299" s="3"/>
      <c r="I299" s="1"/>
      <c r="J299" s="1"/>
      <c r="K299" s="1"/>
      <c r="L299" s="1"/>
      <c r="M299" s="1"/>
      <c r="N299" s="1"/>
    </row>
    <row r="300" spans="2:14" s="4" customFormat="1" ht="17.899999999999999" customHeight="1" x14ac:dyDescent="0.55000000000000004">
      <c r="B300" s="1"/>
      <c r="C300" s="1"/>
      <c r="E300" s="3"/>
      <c r="F300" s="3"/>
      <c r="G300" s="3"/>
      <c r="H300" s="3"/>
      <c r="I300" s="1"/>
      <c r="J300" s="1"/>
      <c r="K300" s="1"/>
      <c r="L300" s="1"/>
      <c r="M300" s="1"/>
      <c r="N300" s="1"/>
    </row>
    <row r="301" spans="2:14" s="4" customFormat="1" ht="17.899999999999999" customHeight="1" x14ac:dyDescent="0.55000000000000004">
      <c r="B301" s="1"/>
      <c r="C301" s="1"/>
      <c r="E301" s="3"/>
      <c r="F301" s="3"/>
      <c r="G301" s="3"/>
      <c r="H301" s="3"/>
      <c r="I301" s="1"/>
      <c r="J301" s="1"/>
      <c r="K301" s="1"/>
      <c r="L301" s="1"/>
      <c r="M301" s="1"/>
      <c r="N301" s="1"/>
    </row>
  </sheetData>
  <sheetProtection formatCells="0" formatColumns="0" formatRows="0" insertColumns="0" insertRows="0" insertHyperlinks="0" deleteColumns="0" deleteRows="0" sort="0" autoFilter="0" pivotTables="0"/>
  <autoFilter ref="A3:I4" xr:uid="{E947F20B-3343-4458-A555-ECECEB3560EF}"/>
  <mergeCells count="26">
    <mergeCell ref="B38:B41"/>
    <mergeCell ref="B139:B142"/>
    <mergeCell ref="B5:B10"/>
    <mergeCell ref="B11:B34"/>
    <mergeCell ref="B35:B37"/>
    <mergeCell ref="B42:B49"/>
    <mergeCell ref="B52:B70"/>
    <mergeCell ref="B50:B51"/>
    <mergeCell ref="A1:I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B150:B169"/>
    <mergeCell ref="B170:B173"/>
    <mergeCell ref="B71:B91"/>
    <mergeCell ref="B92:B101"/>
    <mergeCell ref="B102:B115"/>
    <mergeCell ref="B116:B120"/>
    <mergeCell ref="B121:B138"/>
    <mergeCell ref="B143:B149"/>
  </mergeCells>
  <phoneticPr fontId="1" type="noConversion"/>
  <conditionalFormatting sqref="E169:H173 E153:H158 E5:H13 E160:H161 E16:H151">
    <cfRule type="expression" dxfId="115" priority="15">
      <formula>#REF!=#REF!</formula>
    </cfRule>
  </conditionalFormatting>
  <conditionalFormatting sqref="E159:H159">
    <cfRule type="expression" dxfId="114" priority="12">
      <formula>#REF!=#REF!</formula>
    </cfRule>
  </conditionalFormatting>
  <conditionalFormatting sqref="E143:H148">
    <cfRule type="expression" dxfId="113" priority="11">
      <formula>#REF!=#REF!</formula>
    </cfRule>
  </conditionalFormatting>
  <conditionalFormatting sqref="E167:H168 E161:H161">
    <cfRule type="expression" dxfId="112" priority="9">
      <formula>#REF!=#REF!</formula>
    </cfRule>
  </conditionalFormatting>
  <conditionalFormatting sqref="E152:H152">
    <cfRule type="expression" dxfId="111" priority="8">
      <formula>#REF!=#REF!</formula>
    </cfRule>
  </conditionalFormatting>
  <conditionalFormatting sqref="E14:H14">
    <cfRule type="expression" dxfId="110" priority="7">
      <formula>#REF!=#REF!</formula>
    </cfRule>
  </conditionalFormatting>
  <conditionalFormatting sqref="E15:H15">
    <cfRule type="expression" dxfId="109" priority="6">
      <formula>#REF!=#REF!</formula>
    </cfRule>
  </conditionalFormatting>
  <conditionalFormatting sqref="E166:H166">
    <cfRule type="expression" dxfId="108" priority="5">
      <formula>#REF!=#REF!</formula>
    </cfRule>
  </conditionalFormatting>
  <conditionalFormatting sqref="E162:H162">
    <cfRule type="expression" dxfId="107" priority="4">
      <formula>#REF!=#REF!</formula>
    </cfRule>
  </conditionalFormatting>
  <conditionalFormatting sqref="E165:H165">
    <cfRule type="expression" dxfId="106" priority="3">
      <formula>#REF!=#REF!</formula>
    </cfRule>
  </conditionalFormatting>
  <conditionalFormatting sqref="E163:H163">
    <cfRule type="expression" dxfId="105" priority="2">
      <formula>#REF!=#REF!</formula>
    </cfRule>
  </conditionalFormatting>
  <conditionalFormatting sqref="E164:H164">
    <cfRule type="expression" dxfId="104" priority="1">
      <formula>#REF!=#REF!</formula>
    </cfRule>
  </conditionalFormatting>
  <dataValidations count="2">
    <dataValidation type="list" allowBlank="1" showInputMessage="1" showErrorMessage="1" sqref="D5:D96 D170:D173 D161:D168 D98:D159" xr:uid="{E3B26A9D-4809-4D0B-9D60-09F43849BDC5}">
      <formula1>"uint16, uint32, int32, single"</formula1>
    </dataValidation>
    <dataValidation type="list" allowBlank="1" showInputMessage="1" showErrorMessage="1" sqref="D97 D164 D160:D161" xr:uid="{759FE32B-4078-4F34-9E5B-1905EE2C3052}">
      <formula1>"uint16, uint32, int32, int64,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  <pageSetUpPr fitToPage="1"/>
  </sheetPr>
  <dimension ref="A1:Q341"/>
  <sheetViews>
    <sheetView workbookViewId="0">
      <selection activeCell="C6" sqref="C6:F7"/>
    </sheetView>
  </sheetViews>
  <sheetFormatPr defaultColWidth="9" defaultRowHeight="13.3" x14ac:dyDescent="0.55000000000000004"/>
  <cols>
    <col min="1" max="1" width="5" style="4" bestFit="1" customWidth="1"/>
    <col min="2" max="2" width="13.42578125" style="1" customWidth="1"/>
    <col min="3" max="3" width="21.0703125" style="1" customWidth="1"/>
    <col min="4" max="4" width="16.2109375" style="3" customWidth="1"/>
    <col min="5" max="5" width="8.5703125" style="4" customWidth="1"/>
    <col min="6" max="6" width="19.5703125" style="3" customWidth="1"/>
    <col min="7" max="10" width="19.5703125" style="3" hidden="1" customWidth="1"/>
    <col min="11" max="11" width="57.42578125" style="1" customWidth="1"/>
    <col min="12" max="12" width="30.5703125" style="1" customWidth="1"/>
    <col min="13" max="16384" width="9" style="1"/>
  </cols>
  <sheetData>
    <row r="1" spans="1:12" ht="25.5" customHeight="1" x14ac:dyDescent="0.55000000000000004">
      <c r="A1" s="1500" t="s">
        <v>95</v>
      </c>
      <c r="B1" s="1500"/>
      <c r="C1" s="1500"/>
      <c r="D1" s="1500"/>
      <c r="E1" s="1500"/>
      <c r="F1" s="1500"/>
      <c r="G1" s="1500"/>
      <c r="H1" s="1500"/>
      <c r="I1" s="1500"/>
      <c r="J1" s="1500"/>
      <c r="K1" s="1500"/>
      <c r="L1" s="1500"/>
    </row>
    <row r="2" spans="1:12" ht="7.5" customHeight="1" thickBot="1" x14ac:dyDescent="0.6">
      <c r="A2" s="58"/>
      <c r="B2" s="58"/>
      <c r="C2" s="58"/>
      <c r="D2" s="58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504" t="s">
        <v>30</v>
      </c>
      <c r="B3" s="1506" t="s">
        <v>10</v>
      </c>
      <c r="C3" s="87" t="str">
        <f>HLOOKUP($D$3,$F$3:$J$4,2,FALSE)</f>
        <v>T220_0P6 / 0.6 kW</v>
      </c>
      <c r="D3" s="1520">
        <f>a01_Main!D4</f>
        <v>1</v>
      </c>
      <c r="E3" s="1521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518"/>
      <c r="B4" s="1519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1" customHeight="1" x14ac:dyDescent="0.55000000000000004">
      <c r="A5" s="65">
        <v>1</v>
      </c>
      <c r="B5" s="1497" t="s">
        <v>53</v>
      </c>
      <c r="C5" s="42" t="s">
        <v>54</v>
      </c>
      <c r="D5" s="109">
        <f t="shared" ref="D5:D37" si="0">HLOOKUP($D$3,$F$3:$F$990,(A5+2),FALSE)</f>
        <v>600</v>
      </c>
      <c r="E5" s="52" t="s">
        <v>1054</v>
      </c>
      <c r="F5" s="90">
        <v>600</v>
      </c>
      <c r="G5" s="44"/>
      <c r="H5" s="43"/>
      <c r="I5" s="44"/>
      <c r="J5" s="43"/>
      <c r="K5" s="211" t="s">
        <v>77</v>
      </c>
      <c r="L5" s="95" t="str">
        <f>$B$5&amp;"."&amp;C5</f>
        <v>A02MSPEC.sRatedPwr</v>
      </c>
    </row>
    <row r="6" spans="1:12" s="9" customFormat="1" ht="21" customHeight="1" x14ac:dyDescent="0.55000000000000004">
      <c r="A6" s="66">
        <v>2</v>
      </c>
      <c r="B6" s="1498"/>
      <c r="C6" s="7" t="s">
        <v>55</v>
      </c>
      <c r="D6" s="102">
        <f t="shared" si="0"/>
        <v>3000</v>
      </c>
      <c r="E6" s="13" t="s">
        <v>1053</v>
      </c>
      <c r="F6" s="93">
        <v>3000</v>
      </c>
      <c r="G6" s="76"/>
      <c r="H6" s="77"/>
      <c r="I6" s="76"/>
      <c r="J6" s="77"/>
      <c r="K6" s="212" t="s">
        <v>76</v>
      </c>
      <c r="L6" s="96" t="str">
        <f t="shared" ref="L6:L13" si="1">$B$5&amp;"."&amp;C6</f>
        <v>A02MSPEC.sRatedSpd</v>
      </c>
    </row>
    <row r="7" spans="1:12" s="9" customFormat="1" ht="21" customHeight="1" x14ac:dyDescent="0.55000000000000004">
      <c r="A7" s="66">
        <v>3</v>
      </c>
      <c r="B7" s="1498"/>
      <c r="C7" s="8" t="s">
        <v>56</v>
      </c>
      <c r="D7" s="110">
        <f t="shared" si="0"/>
        <v>3500</v>
      </c>
      <c r="E7" s="14" t="s">
        <v>1053</v>
      </c>
      <c r="F7" s="105">
        <v>3500</v>
      </c>
      <c r="G7" s="107"/>
      <c r="H7" s="108"/>
      <c r="I7" s="107"/>
      <c r="J7" s="108"/>
      <c r="K7" s="213" t="s">
        <v>75</v>
      </c>
      <c r="L7" s="99" t="str">
        <f t="shared" si="1"/>
        <v>A02MSPEC.sMaxSpeed</v>
      </c>
    </row>
    <row r="8" spans="1:12" s="9" customFormat="1" ht="21" customHeight="1" x14ac:dyDescent="0.55000000000000004">
      <c r="A8" s="66">
        <v>4</v>
      </c>
      <c r="B8" s="1498"/>
      <c r="C8" s="7" t="s">
        <v>57</v>
      </c>
      <c r="D8" s="15">
        <f t="shared" si="0"/>
        <v>1.19</v>
      </c>
      <c r="E8" s="13" t="s">
        <v>1053</v>
      </c>
      <c r="F8" s="20">
        <v>1.19</v>
      </c>
      <c r="G8" s="76"/>
      <c r="H8" s="77"/>
      <c r="I8" s="76"/>
      <c r="J8" s="77"/>
      <c r="K8" s="212" t="s">
        <v>74</v>
      </c>
      <c r="L8" s="96" t="str">
        <f t="shared" si="1"/>
        <v>A02MSPEC.sRatedTq</v>
      </c>
    </row>
    <row r="9" spans="1:12" s="9" customFormat="1" ht="21" customHeight="1" x14ac:dyDescent="0.55000000000000004">
      <c r="A9" s="66">
        <v>5</v>
      </c>
      <c r="B9" s="1498"/>
      <c r="C9" s="8" t="s">
        <v>58</v>
      </c>
      <c r="D9" s="41">
        <f t="shared" si="0"/>
        <v>5.73</v>
      </c>
      <c r="E9" s="14" t="s">
        <v>1053</v>
      </c>
      <c r="F9" s="83">
        <v>5.73</v>
      </c>
      <c r="G9" s="107"/>
      <c r="H9" s="108"/>
      <c r="I9" s="107"/>
      <c r="J9" s="108"/>
      <c r="K9" s="213" t="s">
        <v>62</v>
      </c>
      <c r="L9" s="99" t="str">
        <f t="shared" si="1"/>
        <v>A02MSPEC.sMaxTq</v>
      </c>
    </row>
    <row r="10" spans="1:12" s="9" customFormat="1" ht="21" customHeight="1" x14ac:dyDescent="0.55000000000000004">
      <c r="A10" s="66">
        <v>6</v>
      </c>
      <c r="B10" s="1498"/>
      <c r="C10" s="7" t="s">
        <v>59</v>
      </c>
      <c r="D10" s="15">
        <f t="shared" si="0"/>
        <v>7.1014083110323956</v>
      </c>
      <c r="E10" s="13" t="s">
        <v>1053</v>
      </c>
      <c r="F10" s="20">
        <v>7.1014083110323956</v>
      </c>
      <c r="G10" s="76"/>
      <c r="H10" s="77"/>
      <c r="I10" s="76"/>
      <c r="J10" s="77"/>
      <c r="K10" s="212" t="s">
        <v>63</v>
      </c>
      <c r="L10" s="96" t="str">
        <f t="shared" si="1"/>
        <v>A02MSPEC.sRatedCurr</v>
      </c>
    </row>
    <row r="11" spans="1:12" s="9" customFormat="1" ht="21" customHeight="1" x14ac:dyDescent="0.55000000000000004">
      <c r="A11" s="72">
        <v>7</v>
      </c>
      <c r="B11" s="1498"/>
      <c r="C11" s="8" t="s">
        <v>60</v>
      </c>
      <c r="D11" s="41">
        <f t="shared" si="0"/>
        <v>17.39482681718907</v>
      </c>
      <c r="E11" s="14" t="s">
        <v>1053</v>
      </c>
      <c r="F11" s="83">
        <v>17.39482681718907</v>
      </c>
      <c r="G11" s="107"/>
      <c r="H11" s="108"/>
      <c r="I11" s="107"/>
      <c r="J11" s="108"/>
      <c r="K11" s="213" t="s">
        <v>98</v>
      </c>
      <c r="L11" s="99" t="str">
        <f t="shared" si="1"/>
        <v>A02MSPEC.sMaxCurr</v>
      </c>
    </row>
    <row r="12" spans="1:12" s="9" customFormat="1" ht="21" customHeight="1" x14ac:dyDescent="0.55000000000000004">
      <c r="A12" s="72">
        <v>8</v>
      </c>
      <c r="B12" s="1498"/>
      <c r="C12" s="7" t="s">
        <v>97</v>
      </c>
      <c r="D12" s="120">
        <f t="shared" si="0"/>
        <v>1E-3</v>
      </c>
      <c r="E12" s="13" t="s">
        <v>1053</v>
      </c>
      <c r="F12" s="104">
        <v>1E-3</v>
      </c>
      <c r="G12" s="76"/>
      <c r="H12" s="77"/>
      <c r="I12" s="76"/>
      <c r="J12" s="77"/>
      <c r="K12" s="212" t="s">
        <v>873</v>
      </c>
      <c r="L12" s="96" t="str">
        <f t="shared" si="1"/>
        <v>A02MSPEC.sBm</v>
      </c>
    </row>
    <row r="13" spans="1:12" s="9" customFormat="1" ht="21" customHeight="1" thickBot="1" x14ac:dyDescent="0.6">
      <c r="A13" s="115">
        <v>9</v>
      </c>
      <c r="B13" s="1499"/>
      <c r="C13" s="74" t="s">
        <v>61</v>
      </c>
      <c r="D13" s="136">
        <f t="shared" si="0"/>
        <v>2.7900000000000001E-4</v>
      </c>
      <c r="E13" s="122" t="s">
        <v>1053</v>
      </c>
      <c r="F13" s="135">
        <f>2.79*10^-4</f>
        <v>2.7900000000000001E-4</v>
      </c>
      <c r="G13" s="111"/>
      <c r="H13" s="112"/>
      <c r="I13" s="111"/>
      <c r="J13" s="112"/>
      <c r="K13" s="214" t="s">
        <v>64</v>
      </c>
      <c r="L13" s="113" t="str">
        <f t="shared" si="1"/>
        <v>A02MSPEC.sRotorInertia</v>
      </c>
    </row>
    <row r="14" spans="1:12" s="9" customFormat="1" ht="21" customHeight="1" x14ac:dyDescent="0.55000000000000004">
      <c r="A14" s="91">
        <v>10</v>
      </c>
      <c r="B14" s="1494" t="s">
        <v>51</v>
      </c>
      <c r="C14" s="216" t="s">
        <v>52</v>
      </c>
      <c r="D14" s="217">
        <f t="shared" si="0"/>
        <v>26.445793616376879</v>
      </c>
      <c r="E14" s="218" t="s">
        <v>1053</v>
      </c>
      <c r="F14" s="219">
        <f>18.7*SQRT(2)</f>
        <v>26.445793616376879</v>
      </c>
      <c r="G14" s="220"/>
      <c r="H14" s="221"/>
      <c r="I14" s="220"/>
      <c r="J14" s="221"/>
      <c r="K14" s="222" t="s">
        <v>65</v>
      </c>
      <c r="L14" s="223" t="str">
        <f>$B$14&amp;"."&amp;C14</f>
        <v>A02MTRPA.sBemfConstPerPhase</v>
      </c>
    </row>
    <row r="15" spans="1:12" s="9" customFormat="1" ht="21" customHeight="1" x14ac:dyDescent="0.55000000000000004">
      <c r="A15" s="73">
        <v>11</v>
      </c>
      <c r="B15" s="1495"/>
      <c r="C15" s="7" t="s">
        <v>101</v>
      </c>
      <c r="D15" s="118">
        <f t="shared" si="0"/>
        <v>8</v>
      </c>
      <c r="E15" s="13" t="s">
        <v>1053</v>
      </c>
      <c r="F15" s="116">
        <v>8</v>
      </c>
      <c r="G15" s="21"/>
      <c r="H15" s="20"/>
      <c r="I15" s="21"/>
      <c r="J15" s="20"/>
      <c r="K15" s="212" t="s">
        <v>66</v>
      </c>
      <c r="L15" s="96" t="str">
        <f t="shared" ref="L15:L28" si="2">$B$14&amp;"."&amp;C15</f>
        <v>A02MTRPA.sPoles</v>
      </c>
    </row>
    <row r="16" spans="1:12" s="9" customFormat="1" ht="21" customHeight="1" x14ac:dyDescent="0.55000000000000004">
      <c r="A16" s="73">
        <v>12</v>
      </c>
      <c r="B16" s="1495"/>
      <c r="C16" s="224" t="s">
        <v>100</v>
      </c>
      <c r="D16" s="225">
        <f t="shared" si="0"/>
        <v>4</v>
      </c>
      <c r="E16" s="226" t="s">
        <v>1053</v>
      </c>
      <c r="F16" s="227">
        <v>4</v>
      </c>
      <c r="G16" s="228"/>
      <c r="H16" s="229"/>
      <c r="I16" s="228"/>
      <c r="J16" s="229"/>
      <c r="K16" s="230" t="s">
        <v>67</v>
      </c>
      <c r="L16" s="231" t="str">
        <f t="shared" si="2"/>
        <v>A02MTRPA.sPolePairs</v>
      </c>
    </row>
    <row r="17" spans="1:17" s="9" customFormat="1" ht="21" customHeight="1" x14ac:dyDescent="0.55000000000000004">
      <c r="A17" s="73">
        <v>13</v>
      </c>
      <c r="B17" s="1495"/>
      <c r="C17" s="7" t="s">
        <v>44</v>
      </c>
      <c r="D17" s="121">
        <f t="shared" si="0"/>
        <v>0.41</v>
      </c>
      <c r="E17" s="13" t="s">
        <v>1053</v>
      </c>
      <c r="F17" s="106">
        <v>0.41</v>
      </c>
      <c r="G17" s="18"/>
      <c r="H17" s="19"/>
      <c r="I17" s="18"/>
      <c r="J17" s="19"/>
      <c r="K17" s="215" t="s">
        <v>68</v>
      </c>
      <c r="L17" s="98" t="str">
        <f t="shared" si="2"/>
        <v>A02MTRPA.sRs</v>
      </c>
    </row>
    <row r="18" spans="1:17" s="9" customFormat="1" ht="21" customHeight="1" x14ac:dyDescent="0.55000000000000004">
      <c r="A18" s="73">
        <v>14</v>
      </c>
      <c r="B18" s="1495"/>
      <c r="C18" s="224" t="s">
        <v>102</v>
      </c>
      <c r="D18" s="232">
        <f t="shared" si="0"/>
        <v>3.0000000000000001E-3</v>
      </c>
      <c r="E18" s="226" t="s">
        <v>1053</v>
      </c>
      <c r="F18" s="233">
        <f>0.003</f>
        <v>3.0000000000000001E-3</v>
      </c>
      <c r="G18" s="228"/>
      <c r="H18" s="229"/>
      <c r="I18" s="228"/>
      <c r="J18" s="229"/>
      <c r="K18" s="230" t="s">
        <v>69</v>
      </c>
      <c r="L18" s="231" t="str">
        <f t="shared" si="2"/>
        <v>A02MTRPA.sLd</v>
      </c>
    </row>
    <row r="19" spans="1:17" s="9" customFormat="1" ht="21" customHeight="1" x14ac:dyDescent="0.55000000000000004">
      <c r="A19" s="73">
        <v>15</v>
      </c>
      <c r="B19" s="1495"/>
      <c r="C19" s="7" t="s">
        <v>45</v>
      </c>
      <c r="D19" s="121">
        <f t="shared" si="0"/>
        <v>3.0000000000000001E-3</v>
      </c>
      <c r="E19" s="13" t="s">
        <v>1053</v>
      </c>
      <c r="F19" s="106">
        <v>3.0000000000000001E-3</v>
      </c>
      <c r="G19" s="18"/>
      <c r="H19" s="19"/>
      <c r="I19" s="18"/>
      <c r="J19" s="19"/>
      <c r="K19" s="215" t="s">
        <v>165</v>
      </c>
      <c r="L19" s="98" t="str">
        <f t="shared" si="2"/>
        <v>A02MTRPA.sLq</v>
      </c>
    </row>
    <row r="20" spans="1:17" s="9" customFormat="1" ht="21" customHeight="1" x14ac:dyDescent="0.55000000000000004">
      <c r="A20" s="73">
        <v>16</v>
      </c>
      <c r="B20" s="1495"/>
      <c r="C20" s="224" t="s">
        <v>46</v>
      </c>
      <c r="D20" s="232">
        <f t="shared" si="0"/>
        <v>3.0000000000000001E-3</v>
      </c>
      <c r="E20" s="226" t="s">
        <v>1053</v>
      </c>
      <c r="F20" s="233">
        <v>3.0000000000000001E-3</v>
      </c>
      <c r="G20" s="228"/>
      <c r="H20" s="229"/>
      <c r="I20" s="228"/>
      <c r="J20" s="229"/>
      <c r="K20" s="230" t="s">
        <v>70</v>
      </c>
      <c r="L20" s="231" t="str">
        <f t="shared" si="2"/>
        <v>A02MTRPA.sLs</v>
      </c>
    </row>
    <row r="21" spans="1:17" s="9" customFormat="1" ht="28.5" customHeight="1" x14ac:dyDescent="0.55000000000000004">
      <c r="A21" s="73">
        <v>17</v>
      </c>
      <c r="B21" s="1495"/>
      <c r="C21" s="7" t="s">
        <v>103</v>
      </c>
      <c r="D21" s="121">
        <f t="shared" si="0"/>
        <v>0.25253872668206828</v>
      </c>
      <c r="E21" s="13" t="s">
        <v>1053</v>
      </c>
      <c r="F21" s="106">
        <f>F14/1000*60/(2*PI())</f>
        <v>0.25253872668206828</v>
      </c>
      <c r="G21" s="18"/>
      <c r="H21" s="19"/>
      <c r="I21" s="18"/>
      <c r="J21" s="19"/>
      <c r="K21" s="215" t="s">
        <v>71</v>
      </c>
      <c r="L21" s="98" t="str">
        <f t="shared" si="2"/>
        <v>A02MTRPA.sKe</v>
      </c>
    </row>
    <row r="22" spans="1:17" s="9" customFormat="1" ht="21" customHeight="1" x14ac:dyDescent="0.55000000000000004">
      <c r="A22" s="73">
        <v>18</v>
      </c>
      <c r="B22" s="1495"/>
      <c r="C22" s="224" t="s">
        <v>104</v>
      </c>
      <c r="D22" s="232">
        <f t="shared" si="0"/>
        <v>6.313468167051707E-2</v>
      </c>
      <c r="E22" s="226" t="s">
        <v>1053</v>
      </c>
      <c r="F22" s="233">
        <f>F21*2/F15</f>
        <v>6.313468167051707E-2</v>
      </c>
      <c r="G22" s="228"/>
      <c r="H22" s="229"/>
      <c r="I22" s="228"/>
      <c r="J22" s="229"/>
      <c r="K22" s="230" t="s">
        <v>72</v>
      </c>
      <c r="L22" s="231" t="str">
        <f t="shared" si="2"/>
        <v>A02MTRPA.sPhif</v>
      </c>
    </row>
    <row r="23" spans="1:17" s="9" customFormat="1" ht="21" customHeight="1" x14ac:dyDescent="0.55000000000000004">
      <c r="A23" s="73">
        <v>19</v>
      </c>
      <c r="B23" s="1495"/>
      <c r="C23" s="7" t="s">
        <v>105</v>
      </c>
      <c r="D23" s="121">
        <f t="shared" si="0"/>
        <v>0.37880809002310245</v>
      </c>
      <c r="E23" s="13" t="s">
        <v>1053</v>
      </c>
      <c r="F23" s="106">
        <f>F15/2*3/2*F22</f>
        <v>0.37880809002310245</v>
      </c>
      <c r="G23" s="18"/>
      <c r="H23" s="19"/>
      <c r="I23" s="18"/>
      <c r="J23" s="19"/>
      <c r="K23" s="215" t="s">
        <v>73</v>
      </c>
      <c r="L23" s="98" t="str">
        <f t="shared" si="2"/>
        <v>A02MTRPA.sKt</v>
      </c>
    </row>
    <row r="24" spans="1:17" s="9" customFormat="1" ht="21" customHeight="1" x14ac:dyDescent="0.55000000000000004">
      <c r="A24" s="73">
        <v>20</v>
      </c>
      <c r="B24" s="1495"/>
      <c r="C24" s="224" t="s">
        <v>47</v>
      </c>
      <c r="D24" s="232">
        <f t="shared" si="0"/>
        <v>0.25</v>
      </c>
      <c r="E24" s="226" t="s">
        <v>1053</v>
      </c>
      <c r="F24" s="233">
        <f>1/F16</f>
        <v>0.25</v>
      </c>
      <c r="G24" s="228"/>
      <c r="H24" s="229"/>
      <c r="I24" s="228"/>
      <c r="J24" s="229"/>
      <c r="K24" s="230"/>
      <c r="L24" s="231" t="str">
        <f t="shared" si="2"/>
        <v>A02MTRPA.sInvPolePairs</v>
      </c>
    </row>
    <row r="25" spans="1:17" s="9" customFormat="1" ht="21" customHeight="1" x14ac:dyDescent="0.55000000000000004">
      <c r="A25" s="73">
        <v>21</v>
      </c>
      <c r="B25" s="1495"/>
      <c r="C25" s="7" t="s">
        <v>48</v>
      </c>
      <c r="D25" s="15">
        <f t="shared" si="0"/>
        <v>333.33333333333331</v>
      </c>
      <c r="E25" s="13" t="s">
        <v>1053</v>
      </c>
      <c r="F25" s="20">
        <f>1/F20</f>
        <v>333.33333333333331</v>
      </c>
      <c r="G25" s="18"/>
      <c r="H25" s="19"/>
      <c r="I25" s="18"/>
      <c r="J25" s="19"/>
      <c r="K25" s="215"/>
      <c r="L25" s="98" t="str">
        <f t="shared" si="2"/>
        <v>A02MTRPA.sInvLd</v>
      </c>
    </row>
    <row r="26" spans="1:17" s="9" customFormat="1" ht="21" customHeight="1" x14ac:dyDescent="0.55000000000000004">
      <c r="A26" s="73">
        <v>22</v>
      </c>
      <c r="B26" s="1495"/>
      <c r="C26" s="224" t="s">
        <v>99</v>
      </c>
      <c r="D26" s="232">
        <f t="shared" si="0"/>
        <v>2.6398591432907699</v>
      </c>
      <c r="E26" s="226" t="s">
        <v>1053</v>
      </c>
      <c r="F26" s="233">
        <f>1/F23</f>
        <v>2.6398591432907699</v>
      </c>
      <c r="G26" s="228"/>
      <c r="H26" s="229"/>
      <c r="I26" s="228"/>
      <c r="J26" s="229"/>
      <c r="K26" s="1299"/>
      <c r="L26" s="231" t="str">
        <f t="shared" si="2"/>
        <v>A02MTRPA.sInvKt</v>
      </c>
    </row>
    <row r="27" spans="1:17" s="9" customFormat="1" ht="21" customHeight="1" x14ac:dyDescent="0.55000000000000004">
      <c r="A27" s="73">
        <v>23</v>
      </c>
      <c r="B27" s="1495"/>
      <c r="C27" s="7" t="s">
        <v>49</v>
      </c>
      <c r="D27" s="121">
        <f t="shared" si="0"/>
        <v>3.9597887149361548</v>
      </c>
      <c r="E27" s="13" t="s">
        <v>1053</v>
      </c>
      <c r="F27" s="106">
        <f>1/F21</f>
        <v>3.9597887149361548</v>
      </c>
      <c r="G27" s="18"/>
      <c r="H27" s="19"/>
      <c r="I27" s="18"/>
      <c r="J27" s="19"/>
      <c r="K27" s="215"/>
      <c r="L27" s="98" t="str">
        <f t="shared" si="2"/>
        <v>A02MTRPA.sInvKe</v>
      </c>
    </row>
    <row r="28" spans="1:17" s="9" customFormat="1" ht="21" customHeight="1" thickBot="1" x14ac:dyDescent="0.6">
      <c r="A28" s="70">
        <v>24</v>
      </c>
      <c r="B28" s="1496"/>
      <c r="C28" s="234" t="s">
        <v>50</v>
      </c>
      <c r="D28" s="235">
        <f t="shared" si="0"/>
        <v>0</v>
      </c>
      <c r="E28" s="236" t="s">
        <v>1053</v>
      </c>
      <c r="F28" s="237">
        <v>0</v>
      </c>
      <c r="G28" s="238"/>
      <c r="H28" s="239"/>
      <c r="I28" s="238"/>
      <c r="J28" s="239"/>
      <c r="K28" s="240"/>
      <c r="L28" s="241" t="str">
        <f t="shared" si="2"/>
        <v>A02MTRPA.sThetaOffset</v>
      </c>
    </row>
    <row r="29" spans="1:17" s="3" customFormat="1" ht="21" customHeight="1" x14ac:dyDescent="0.55000000000000004">
      <c r="A29" s="71">
        <v>25</v>
      </c>
      <c r="B29" s="1497" t="s">
        <v>88</v>
      </c>
      <c r="C29" s="8" t="s">
        <v>78</v>
      </c>
      <c r="D29" s="188">
        <f t="shared" si="0"/>
        <v>500</v>
      </c>
      <c r="E29" s="254" t="s">
        <v>1053</v>
      </c>
      <c r="F29" s="105">
        <v>500</v>
      </c>
      <c r="G29" s="107"/>
      <c r="H29" s="108"/>
      <c r="I29" s="107"/>
      <c r="J29" s="108"/>
      <c r="K29" s="213" t="s">
        <v>170</v>
      </c>
      <c r="L29" s="99" t="str">
        <f>$B$29&amp;"."&amp;C29</f>
        <v>A02CURRG.sFcc</v>
      </c>
      <c r="M29" s="1"/>
      <c r="N29" s="9"/>
      <c r="O29" s="1"/>
      <c r="P29" s="1"/>
      <c r="Q29" s="1"/>
    </row>
    <row r="30" spans="1:17" s="3" customFormat="1" ht="21" customHeight="1" x14ac:dyDescent="0.55000000000000004">
      <c r="A30" s="72">
        <v>26</v>
      </c>
      <c r="B30" s="1498"/>
      <c r="C30" s="253" t="s">
        <v>79</v>
      </c>
      <c r="D30" s="78">
        <f t="shared" si="0"/>
        <v>3141.5926535897929</v>
      </c>
      <c r="E30" s="13" t="s">
        <v>1053</v>
      </c>
      <c r="F30" s="93">
        <f>2*PI()*F29</f>
        <v>3141.5926535897929</v>
      </c>
      <c r="G30" s="21"/>
      <c r="H30" s="20"/>
      <c r="I30" s="21"/>
      <c r="J30" s="20"/>
      <c r="K30" s="212" t="s">
        <v>171</v>
      </c>
      <c r="L30" s="96" t="str">
        <f t="shared" ref="L30:L33" si="3">$B$29&amp;"."&amp;C30</f>
        <v>A02CURRG.sWcc</v>
      </c>
      <c r="M30" s="1"/>
      <c r="N30" s="9"/>
      <c r="O30" s="1"/>
      <c r="P30" s="1"/>
      <c r="Q30" s="1"/>
    </row>
    <row r="31" spans="1:17" s="3" customFormat="1" ht="21" customHeight="1" x14ac:dyDescent="0.55000000000000004">
      <c r="A31" s="72">
        <v>27</v>
      </c>
      <c r="B31" s="1498"/>
      <c r="C31" s="8" t="s">
        <v>85</v>
      </c>
      <c r="D31" s="82">
        <f t="shared" si="0"/>
        <v>9.4247779607693793</v>
      </c>
      <c r="E31" s="153" t="s">
        <v>1053</v>
      </c>
      <c r="F31" s="83">
        <f>F30*F20</f>
        <v>9.4247779607693793</v>
      </c>
      <c r="G31" s="84"/>
      <c r="H31" s="83"/>
      <c r="I31" s="84"/>
      <c r="J31" s="83"/>
      <c r="K31" s="213" t="s">
        <v>172</v>
      </c>
      <c r="L31" s="99" t="str">
        <f t="shared" si="3"/>
        <v>A02CURRG.sKpcc</v>
      </c>
      <c r="M31" s="1"/>
      <c r="N31" s="9"/>
      <c r="O31" s="1"/>
      <c r="P31" s="1"/>
      <c r="Q31" s="1"/>
    </row>
    <row r="32" spans="1:17" s="3" customFormat="1" ht="21" customHeight="1" x14ac:dyDescent="0.55000000000000004">
      <c r="A32" s="72">
        <v>28</v>
      </c>
      <c r="B32" s="1498"/>
      <c r="C32" s="7" t="s">
        <v>86</v>
      </c>
      <c r="D32" s="15">
        <f t="shared" si="0"/>
        <v>1288.0529879718151</v>
      </c>
      <c r="E32" s="13" t="s">
        <v>1053</v>
      </c>
      <c r="F32" s="19">
        <f>F30*F17</f>
        <v>1288.0529879718151</v>
      </c>
      <c r="G32" s="18"/>
      <c r="H32" s="19"/>
      <c r="I32" s="18"/>
      <c r="J32" s="19"/>
      <c r="K32" s="215" t="s">
        <v>173</v>
      </c>
      <c r="L32" s="98" t="str">
        <f t="shared" si="3"/>
        <v>A02CURRG.sKicc</v>
      </c>
      <c r="M32" s="1"/>
      <c r="N32" s="1"/>
      <c r="O32" s="1"/>
      <c r="P32" s="1"/>
      <c r="Q32" s="1"/>
    </row>
    <row r="33" spans="1:17" s="3" customFormat="1" ht="21" customHeight="1" thickBot="1" x14ac:dyDescent="0.6">
      <c r="A33" s="66">
        <v>29</v>
      </c>
      <c r="B33" s="1499"/>
      <c r="C33" s="8" t="s">
        <v>87</v>
      </c>
      <c r="D33" s="110">
        <f t="shared" si="0"/>
        <v>0.1061032953945969</v>
      </c>
      <c r="E33" s="153" t="s">
        <v>1053</v>
      </c>
      <c r="F33" s="123">
        <f>1/F31</f>
        <v>0.1061032953945969</v>
      </c>
      <c r="G33" s="23"/>
      <c r="H33" s="22"/>
      <c r="I33" s="23"/>
      <c r="J33" s="22"/>
      <c r="K33" s="210" t="s">
        <v>174</v>
      </c>
      <c r="L33" s="97" t="str">
        <f t="shared" si="3"/>
        <v>A02CURRG.sKacc</v>
      </c>
      <c r="M33" s="1"/>
      <c r="N33" s="1"/>
      <c r="O33" s="1"/>
      <c r="P33" s="1"/>
      <c r="Q33" s="1"/>
    </row>
    <row r="34" spans="1:17" ht="21" customHeight="1" x14ac:dyDescent="0.55000000000000004">
      <c r="A34" s="92">
        <v>30</v>
      </c>
      <c r="B34" s="1494" t="s">
        <v>89</v>
      </c>
      <c r="C34" s="216" t="s">
        <v>80</v>
      </c>
      <c r="D34" s="242">
        <f t="shared" si="0"/>
        <v>200</v>
      </c>
      <c r="E34" s="243" t="s">
        <v>1053</v>
      </c>
      <c r="F34" s="244">
        <v>200</v>
      </c>
      <c r="G34" s="245"/>
      <c r="H34" s="219"/>
      <c r="I34" s="245"/>
      <c r="J34" s="219"/>
      <c r="K34" s="222" t="s">
        <v>175</v>
      </c>
      <c r="L34" s="223" t="str">
        <f>$B$34&amp;"."&amp;C34</f>
        <v>A02SPEDG.sFsc</v>
      </c>
    </row>
    <row r="35" spans="1:17" ht="21" customHeight="1" x14ac:dyDescent="0.55000000000000004">
      <c r="A35" s="68">
        <v>31</v>
      </c>
      <c r="B35" s="1495"/>
      <c r="C35" s="7" t="s">
        <v>81</v>
      </c>
      <c r="D35" s="94">
        <f t="shared" si="0"/>
        <v>1256.6370614359173</v>
      </c>
      <c r="E35" s="75" t="s">
        <v>1053</v>
      </c>
      <c r="F35" s="93">
        <f>2*PI()*F34</f>
        <v>1256.6370614359173</v>
      </c>
      <c r="G35" s="21"/>
      <c r="H35" s="20"/>
      <c r="I35" s="21"/>
      <c r="J35" s="20"/>
      <c r="K35" s="212" t="s">
        <v>176</v>
      </c>
      <c r="L35" s="96" t="str">
        <f t="shared" ref="L35:L38" si="4">$B$34&amp;"."&amp;C35</f>
        <v>A02SPEDG.sWsc</v>
      </c>
    </row>
    <row r="36" spans="1:17" ht="21" customHeight="1" x14ac:dyDescent="0.55000000000000004">
      <c r="A36" s="69">
        <v>32</v>
      </c>
      <c r="B36" s="1495"/>
      <c r="C36" s="224" t="s">
        <v>82</v>
      </c>
      <c r="D36" s="246">
        <f t="shared" si="0"/>
        <v>0.35060174014062095</v>
      </c>
      <c r="E36" s="247" t="s">
        <v>1053</v>
      </c>
      <c r="F36" s="248">
        <f>F13*F35</f>
        <v>0.35060174014062095</v>
      </c>
      <c r="G36" s="228"/>
      <c r="H36" s="229"/>
      <c r="I36" s="228"/>
      <c r="J36" s="229"/>
      <c r="K36" s="230" t="s">
        <v>177</v>
      </c>
      <c r="L36" s="231" t="str">
        <f t="shared" si="4"/>
        <v>A02SPEDG.sKpsc</v>
      </c>
    </row>
    <row r="37" spans="1:17" ht="21" customHeight="1" x14ac:dyDescent="0.55000000000000004">
      <c r="A37" s="69">
        <v>33</v>
      </c>
      <c r="B37" s="1495"/>
      <c r="C37" s="7" t="s">
        <v>83</v>
      </c>
      <c r="D37" s="78">
        <f t="shared" si="0"/>
        <v>88.115828092925796</v>
      </c>
      <c r="E37" s="88" t="s">
        <v>1053</v>
      </c>
      <c r="F37" s="19">
        <f>F36*F35/5</f>
        <v>88.115828092925796</v>
      </c>
      <c r="G37" s="21"/>
      <c r="H37" s="20"/>
      <c r="I37" s="21"/>
      <c r="J37" s="20"/>
      <c r="K37" s="212" t="s">
        <v>178</v>
      </c>
      <c r="L37" s="96" t="str">
        <f t="shared" si="4"/>
        <v>A02SPEDG.sKisc</v>
      </c>
    </row>
    <row r="38" spans="1:17" ht="21" customHeight="1" thickBot="1" x14ac:dyDescent="0.6">
      <c r="A38" s="70">
        <v>34</v>
      </c>
      <c r="B38" s="1496"/>
      <c r="C38" s="234" t="s">
        <v>84</v>
      </c>
      <c r="D38" s="249">
        <f>HLOOKUP($D$3,$F$3:$F$1006,(A38+2),FALSE)</f>
        <v>8.5567173705320059</v>
      </c>
      <c r="E38" s="250" t="s">
        <v>1053</v>
      </c>
      <c r="F38" s="239">
        <f>3/F36</f>
        <v>8.5567173705320059</v>
      </c>
      <c r="G38" s="238"/>
      <c r="H38" s="239"/>
      <c r="I38" s="238"/>
      <c r="J38" s="239"/>
      <c r="K38" s="240" t="s">
        <v>179</v>
      </c>
      <c r="L38" s="241" t="str">
        <f t="shared" si="4"/>
        <v>A02SPEDG.sKasc</v>
      </c>
    </row>
    <row r="39" spans="1:17" ht="21" customHeight="1" x14ac:dyDescent="0.55000000000000004"/>
    <row r="40" spans="1:17" s="4" customFormat="1" ht="21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</row>
    <row r="41" spans="1:17" s="4" customFormat="1" ht="21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</row>
    <row r="42" spans="1:17" s="4" customFormat="1" ht="21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</row>
    <row r="43" spans="1:17" s="4" customFormat="1" ht="21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s="4" customFormat="1" ht="21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</row>
    <row r="45" spans="1:17" s="4" customFormat="1" ht="21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</row>
    <row r="46" spans="1:17" s="4" customFormat="1" ht="21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s="4" customFormat="1" ht="21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s="4" customFormat="1" ht="21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2:17" s="4" customFormat="1" ht="21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2:17" s="4" customFormat="1" ht="21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</row>
    <row r="51" spans="2:17" s="4" customFormat="1" ht="21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</row>
    <row r="52" spans="2:17" s="4" customFormat="1" ht="21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</row>
    <row r="53" spans="2:17" s="4" customFormat="1" ht="21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</row>
    <row r="54" spans="2:17" s="4" customFormat="1" ht="21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</row>
    <row r="55" spans="2:17" s="4" customFormat="1" ht="21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</row>
    <row r="56" spans="2:17" s="4" customFormat="1" ht="21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</row>
    <row r="57" spans="2:17" s="4" customFormat="1" ht="21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</row>
    <row r="58" spans="2:17" s="4" customFormat="1" ht="21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</row>
    <row r="59" spans="2:17" s="4" customFormat="1" ht="21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</row>
    <row r="60" spans="2:17" s="4" customFormat="1" ht="21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</row>
    <row r="61" spans="2:17" s="4" customFormat="1" ht="21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</row>
    <row r="62" spans="2:17" s="4" customFormat="1" ht="21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</row>
    <row r="63" spans="2:17" s="4" customFormat="1" ht="21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</row>
    <row r="64" spans="2:17" s="4" customFormat="1" ht="21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</row>
    <row r="65" spans="2:17" s="4" customFormat="1" ht="21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</row>
    <row r="66" spans="2:17" s="4" customFormat="1" ht="21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</row>
    <row r="67" spans="2:17" s="4" customFormat="1" ht="21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</row>
    <row r="68" spans="2:17" s="4" customFormat="1" ht="21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</row>
    <row r="69" spans="2:17" s="4" customFormat="1" ht="21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</row>
    <row r="70" spans="2:17" s="4" customFormat="1" ht="21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</row>
    <row r="71" spans="2:17" s="4" customFormat="1" ht="21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</row>
    <row r="72" spans="2:17" s="4" customFormat="1" ht="21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</row>
    <row r="73" spans="2:17" s="4" customFormat="1" ht="21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</row>
    <row r="74" spans="2:17" s="4" customFormat="1" ht="21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</row>
    <row r="75" spans="2:17" s="4" customFormat="1" ht="21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</row>
    <row r="76" spans="2:17" s="4" customFormat="1" ht="21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</row>
    <row r="77" spans="2:17" s="4" customFormat="1" ht="21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2:17" s="4" customFormat="1" ht="21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2:17" s="4" customFormat="1" ht="21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2:17" s="4" customFormat="1" ht="21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2:17" s="4" customFormat="1" ht="21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2:17" s="4" customFormat="1" ht="21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2:17" s="4" customFormat="1" ht="21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2:17" s="4" customFormat="1" ht="21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2:17" s="4" customFormat="1" ht="21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2:17" s="4" customFormat="1" ht="21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2:17" s="4" customFormat="1" ht="21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2:17" s="4" customFormat="1" ht="21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</row>
    <row r="89" spans="2:17" s="4" customFormat="1" ht="21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</row>
    <row r="90" spans="2:17" s="4" customFormat="1" ht="21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</row>
    <row r="91" spans="2:17" s="4" customFormat="1" ht="21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</row>
    <row r="92" spans="2:17" s="4" customFormat="1" ht="21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</row>
    <row r="93" spans="2:17" s="4" customFormat="1" ht="21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</row>
    <row r="94" spans="2:17" s="4" customFormat="1" ht="21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</row>
    <row r="95" spans="2:17" s="4" customFormat="1" ht="21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</row>
    <row r="96" spans="2:17" s="4" customFormat="1" ht="21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</row>
    <row r="97" spans="2:17" s="4" customFormat="1" ht="21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</row>
    <row r="98" spans="2:17" s="4" customFormat="1" ht="21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</row>
    <row r="99" spans="2:17" s="4" customFormat="1" ht="21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</row>
    <row r="100" spans="2:17" s="4" customFormat="1" ht="21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</row>
    <row r="101" spans="2:17" s="4" customFormat="1" ht="21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</row>
    <row r="102" spans="2:17" s="4" customFormat="1" ht="21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</row>
    <row r="103" spans="2:17" s="4" customFormat="1" ht="21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</row>
    <row r="104" spans="2:17" s="4" customFormat="1" ht="21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</row>
    <row r="105" spans="2:17" s="4" customFormat="1" ht="21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</row>
    <row r="106" spans="2:17" s="4" customFormat="1" ht="21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</row>
    <row r="107" spans="2:17" s="4" customFormat="1" ht="21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</row>
    <row r="108" spans="2:17" s="4" customFormat="1" ht="21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</row>
    <row r="109" spans="2:17" s="4" customFormat="1" ht="21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</row>
    <row r="110" spans="2:17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</row>
    <row r="111" spans="2:17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</row>
    <row r="112" spans="2:17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</row>
    <row r="113" spans="2:17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</row>
    <row r="114" spans="2:17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</row>
    <row r="115" spans="2:17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</row>
    <row r="116" spans="2:17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</row>
    <row r="117" spans="2:17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</row>
    <row r="118" spans="2:17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</row>
    <row r="119" spans="2:17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</row>
    <row r="120" spans="2:17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</row>
    <row r="121" spans="2:17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</row>
    <row r="122" spans="2:17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</row>
    <row r="123" spans="2:17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</row>
    <row r="124" spans="2:17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</row>
    <row r="125" spans="2:17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</row>
    <row r="126" spans="2:17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</row>
    <row r="127" spans="2:17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</row>
    <row r="128" spans="2:17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</row>
    <row r="129" spans="2:17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</row>
    <row r="130" spans="2:17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</row>
    <row r="131" spans="2:17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</row>
    <row r="132" spans="2:17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</row>
    <row r="133" spans="2:17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</row>
    <row r="134" spans="2:17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</row>
    <row r="135" spans="2:17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</row>
    <row r="136" spans="2:17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</row>
    <row r="137" spans="2:17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</row>
    <row r="138" spans="2:17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</row>
    <row r="139" spans="2:17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</row>
    <row r="140" spans="2:17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</row>
    <row r="141" spans="2:17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</row>
    <row r="142" spans="2:17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</row>
    <row r="143" spans="2:17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</row>
    <row r="144" spans="2:17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</row>
    <row r="145" spans="2:17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</row>
    <row r="146" spans="2:17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</row>
    <row r="147" spans="2:17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</row>
    <row r="148" spans="2:17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</row>
    <row r="149" spans="2:17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</row>
    <row r="150" spans="2:17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</row>
    <row r="151" spans="2:17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</row>
    <row r="152" spans="2:17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</row>
    <row r="153" spans="2:17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</row>
    <row r="154" spans="2:17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</row>
    <row r="155" spans="2:17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</row>
    <row r="156" spans="2:17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</row>
    <row r="157" spans="2:17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</row>
    <row r="158" spans="2:17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</row>
    <row r="159" spans="2:17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</row>
    <row r="160" spans="2:17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</row>
    <row r="161" spans="2:17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</row>
    <row r="162" spans="2:17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</row>
    <row r="163" spans="2:17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</row>
    <row r="164" spans="2:17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</row>
    <row r="165" spans="2:17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</row>
    <row r="166" spans="2:17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</row>
    <row r="167" spans="2:17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</row>
    <row r="168" spans="2:17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</row>
    <row r="169" spans="2:17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</row>
    <row r="170" spans="2:17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</row>
    <row r="171" spans="2:17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</row>
    <row r="172" spans="2:17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</row>
    <row r="173" spans="2:17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</row>
    <row r="174" spans="2:17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</row>
    <row r="175" spans="2:17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</row>
    <row r="176" spans="2:17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</row>
    <row r="177" spans="2:17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</row>
    <row r="178" spans="2:17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</row>
    <row r="179" spans="2:17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</row>
    <row r="180" spans="2:17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</row>
    <row r="181" spans="2:17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</row>
    <row r="182" spans="2:17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</row>
    <row r="183" spans="2:17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</row>
    <row r="184" spans="2:17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</row>
    <row r="185" spans="2:17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</row>
    <row r="186" spans="2:17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</row>
    <row r="187" spans="2:17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</row>
    <row r="188" spans="2:17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</row>
    <row r="189" spans="2:17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</row>
    <row r="190" spans="2:17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</row>
    <row r="191" spans="2:17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</row>
    <row r="192" spans="2:17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</row>
    <row r="193" spans="2:17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</row>
    <row r="194" spans="2:17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</row>
    <row r="195" spans="2:17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</row>
    <row r="196" spans="2:17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</row>
    <row r="197" spans="2:17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</row>
    <row r="198" spans="2:17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</row>
    <row r="199" spans="2:17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</row>
    <row r="200" spans="2:17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</row>
    <row r="201" spans="2:17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</row>
    <row r="202" spans="2:17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</row>
    <row r="203" spans="2:17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</row>
    <row r="204" spans="2:17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</row>
    <row r="205" spans="2:17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</row>
    <row r="206" spans="2:17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</row>
    <row r="207" spans="2:17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</row>
    <row r="208" spans="2:17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</row>
    <row r="209" spans="2:17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</row>
    <row r="210" spans="2:17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</row>
    <row r="211" spans="2:17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</row>
    <row r="212" spans="2:17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</row>
    <row r="213" spans="2:17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</row>
    <row r="214" spans="2:17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</row>
    <row r="215" spans="2:17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</row>
    <row r="216" spans="2:17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</row>
    <row r="217" spans="2:17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</row>
    <row r="218" spans="2:17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</row>
    <row r="219" spans="2:17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</row>
    <row r="220" spans="2:17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</row>
    <row r="221" spans="2:17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</row>
    <row r="222" spans="2:17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</row>
    <row r="223" spans="2:17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</row>
    <row r="224" spans="2:17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</row>
    <row r="225" spans="2:17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</row>
    <row r="226" spans="2:17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</row>
    <row r="227" spans="2:17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</row>
    <row r="228" spans="2:17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</row>
    <row r="229" spans="2:17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</row>
    <row r="230" spans="2:17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</row>
    <row r="231" spans="2:17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</row>
    <row r="232" spans="2:17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</row>
    <row r="233" spans="2:17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</row>
    <row r="234" spans="2:17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</row>
    <row r="235" spans="2:17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</row>
    <row r="236" spans="2:17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</row>
    <row r="237" spans="2:17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</row>
    <row r="238" spans="2:17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</row>
    <row r="239" spans="2:17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</row>
    <row r="240" spans="2:17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</row>
    <row r="241" spans="2:17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</row>
    <row r="242" spans="2:17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</row>
    <row r="243" spans="2:17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</row>
    <row r="244" spans="2:17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</row>
    <row r="245" spans="2:17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</row>
    <row r="246" spans="2:17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</row>
    <row r="247" spans="2:17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</row>
    <row r="248" spans="2:17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</row>
    <row r="249" spans="2:17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</row>
    <row r="250" spans="2:17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</row>
    <row r="251" spans="2:17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</row>
    <row r="252" spans="2:17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</row>
    <row r="253" spans="2:17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</row>
    <row r="254" spans="2:17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</row>
    <row r="255" spans="2:17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</row>
    <row r="256" spans="2:17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</row>
    <row r="257" spans="2:17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</row>
    <row r="258" spans="2:17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</row>
    <row r="259" spans="2:17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</row>
    <row r="260" spans="2:17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</row>
    <row r="261" spans="2:17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</row>
    <row r="262" spans="2:17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</row>
    <row r="263" spans="2:17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</row>
    <row r="264" spans="2:17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</row>
    <row r="265" spans="2:17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</row>
    <row r="266" spans="2:17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</row>
    <row r="267" spans="2:17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</row>
    <row r="268" spans="2:17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</row>
    <row r="269" spans="2:17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</row>
    <row r="270" spans="2:17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</row>
    <row r="271" spans="2:17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</row>
    <row r="272" spans="2:17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</row>
    <row r="273" spans="2:17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</row>
    <row r="274" spans="2:17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</row>
    <row r="275" spans="2:17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</row>
    <row r="276" spans="2:17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</row>
    <row r="277" spans="2:17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</row>
    <row r="278" spans="2:17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</row>
    <row r="279" spans="2:17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</row>
    <row r="280" spans="2:17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</row>
    <row r="281" spans="2:17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</row>
    <row r="282" spans="2:17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</row>
    <row r="283" spans="2:17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</row>
    <row r="284" spans="2:17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</row>
    <row r="285" spans="2:17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</row>
    <row r="286" spans="2:17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</row>
    <row r="287" spans="2:17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</row>
    <row r="288" spans="2:17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</row>
    <row r="289" spans="2:17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</row>
    <row r="290" spans="2:17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</row>
    <row r="291" spans="2:17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</row>
    <row r="292" spans="2:17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</row>
    <row r="293" spans="2:17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</row>
    <row r="294" spans="2:17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</row>
    <row r="295" spans="2:17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</row>
    <row r="296" spans="2:17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</row>
    <row r="297" spans="2:17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</row>
    <row r="298" spans="2:17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</row>
    <row r="299" spans="2:17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</row>
    <row r="300" spans="2:17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</row>
    <row r="301" spans="2:17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</row>
    <row r="302" spans="2:17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</row>
    <row r="303" spans="2:17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</row>
    <row r="304" spans="2:17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</row>
    <row r="305" spans="2:17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</row>
    <row r="306" spans="2:17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</row>
    <row r="307" spans="2:17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</row>
    <row r="308" spans="2:17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</row>
    <row r="309" spans="2:17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</row>
    <row r="310" spans="2:17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</row>
    <row r="311" spans="2:17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</row>
    <row r="312" spans="2:17" s="4" customFormat="1" ht="17.899999999999999" customHeight="1" x14ac:dyDescent="0.55000000000000004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</row>
    <row r="313" spans="2:17" s="4" customFormat="1" ht="17.899999999999999" customHeight="1" x14ac:dyDescent="0.55000000000000004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</row>
    <row r="314" spans="2:17" s="4" customFormat="1" ht="17.899999999999999" customHeight="1" x14ac:dyDescent="0.55000000000000004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</row>
    <row r="315" spans="2:17" s="4" customFormat="1" ht="17.899999999999999" customHeight="1" x14ac:dyDescent="0.55000000000000004">
      <c r="B315" s="1"/>
      <c r="C315" s="1"/>
      <c r="D315" s="3"/>
      <c r="F315" s="3"/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</row>
    <row r="316" spans="2:17" s="4" customFormat="1" ht="17.899999999999999" customHeight="1" x14ac:dyDescent="0.55000000000000004">
      <c r="B316" s="1"/>
      <c r="C316" s="1"/>
      <c r="D316" s="3"/>
      <c r="F316" s="3"/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</row>
    <row r="317" spans="2:17" s="4" customFormat="1" ht="17.899999999999999" customHeight="1" x14ac:dyDescent="0.55000000000000004">
      <c r="B317" s="1"/>
      <c r="C317" s="1"/>
      <c r="D317" s="3"/>
      <c r="F317" s="3"/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</row>
    <row r="318" spans="2:17" s="4" customFormat="1" ht="17.899999999999999" customHeight="1" x14ac:dyDescent="0.55000000000000004">
      <c r="B318" s="1"/>
      <c r="C318" s="1"/>
      <c r="D318" s="3"/>
      <c r="F318" s="3"/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</row>
    <row r="319" spans="2:17" s="4" customFormat="1" ht="17.899999999999999" customHeight="1" x14ac:dyDescent="0.55000000000000004">
      <c r="B319" s="1"/>
      <c r="C319" s="1"/>
      <c r="D319" s="3"/>
      <c r="F319" s="3"/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</row>
    <row r="320" spans="2:17" s="4" customFormat="1" ht="17.899999999999999" customHeight="1" x14ac:dyDescent="0.55000000000000004">
      <c r="B320" s="1"/>
      <c r="C320" s="1"/>
      <c r="D320" s="3"/>
      <c r="F320" s="3"/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</row>
    <row r="321" spans="2:17" s="4" customFormat="1" ht="17.899999999999999" customHeight="1" x14ac:dyDescent="0.55000000000000004">
      <c r="B321" s="1"/>
      <c r="C321" s="1"/>
      <c r="D321" s="3"/>
      <c r="F321" s="3"/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</row>
    <row r="322" spans="2:17" s="4" customFormat="1" ht="17.899999999999999" customHeight="1" x14ac:dyDescent="0.55000000000000004">
      <c r="B322" s="1"/>
      <c r="C322" s="1"/>
      <c r="D322" s="3"/>
      <c r="F322" s="3"/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</row>
    <row r="323" spans="2:17" s="4" customFormat="1" ht="17.899999999999999" customHeight="1" x14ac:dyDescent="0.55000000000000004">
      <c r="B323" s="1"/>
      <c r="C323" s="1"/>
      <c r="D323" s="3"/>
      <c r="F323" s="3"/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</row>
    <row r="324" spans="2:17" s="4" customFormat="1" ht="17.899999999999999" customHeight="1" x14ac:dyDescent="0.55000000000000004">
      <c r="B324" s="1"/>
      <c r="C324" s="1"/>
      <c r="D324" s="3"/>
      <c r="F324" s="3"/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</row>
    <row r="325" spans="2:17" s="4" customFormat="1" ht="17.899999999999999" customHeight="1" x14ac:dyDescent="0.55000000000000004">
      <c r="B325" s="1"/>
      <c r="C325" s="1"/>
      <c r="D325" s="3"/>
      <c r="F325" s="3"/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</row>
    <row r="326" spans="2:17" s="4" customFormat="1" ht="17.899999999999999" customHeight="1" x14ac:dyDescent="0.55000000000000004">
      <c r="B326" s="1"/>
      <c r="C326" s="1"/>
      <c r="D326" s="3"/>
      <c r="F326" s="3"/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</row>
    <row r="327" spans="2:17" s="4" customFormat="1" ht="17.899999999999999" customHeight="1" x14ac:dyDescent="0.55000000000000004">
      <c r="B327" s="1"/>
      <c r="C327" s="1"/>
      <c r="D327" s="3"/>
      <c r="F327" s="3"/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</row>
    <row r="328" spans="2:17" s="4" customFormat="1" ht="17.899999999999999" customHeight="1" x14ac:dyDescent="0.55000000000000004">
      <c r="B328" s="1"/>
      <c r="C328" s="1"/>
      <c r="D328" s="3"/>
      <c r="F328" s="3"/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</row>
    <row r="329" spans="2:17" s="4" customFormat="1" ht="17.899999999999999" customHeight="1" x14ac:dyDescent="0.55000000000000004">
      <c r="B329" s="1"/>
      <c r="C329" s="1"/>
      <c r="D329" s="3"/>
      <c r="F329" s="3"/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</row>
    <row r="330" spans="2:17" s="4" customFormat="1" ht="17.899999999999999" customHeight="1" x14ac:dyDescent="0.55000000000000004">
      <c r="B330" s="1"/>
      <c r="C330" s="1"/>
      <c r="D330" s="3"/>
      <c r="F330" s="3"/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</row>
    <row r="331" spans="2:17" s="4" customFormat="1" ht="17.899999999999999" customHeight="1" x14ac:dyDescent="0.55000000000000004">
      <c r="B331" s="1"/>
      <c r="C331" s="1"/>
      <c r="D331" s="3"/>
      <c r="F331" s="3"/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</row>
    <row r="332" spans="2:17" s="4" customFormat="1" ht="17.899999999999999" customHeight="1" x14ac:dyDescent="0.55000000000000004">
      <c r="B332" s="1"/>
      <c r="C332" s="1"/>
      <c r="D332" s="3"/>
      <c r="F332" s="3"/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</row>
    <row r="333" spans="2:17" s="4" customFormat="1" ht="17.899999999999999" customHeight="1" x14ac:dyDescent="0.55000000000000004">
      <c r="B333" s="1"/>
      <c r="C333" s="1"/>
      <c r="D333" s="3"/>
      <c r="F333" s="3"/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</row>
    <row r="334" spans="2:17" s="4" customFormat="1" ht="17.899999999999999" customHeight="1" x14ac:dyDescent="0.55000000000000004">
      <c r="B334" s="1"/>
      <c r="C334" s="1"/>
      <c r="D334" s="3"/>
      <c r="F334" s="3"/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</row>
    <row r="335" spans="2:17" s="4" customFormat="1" ht="17.899999999999999" customHeight="1" x14ac:dyDescent="0.55000000000000004">
      <c r="B335" s="1"/>
      <c r="C335" s="1"/>
      <c r="D335" s="3"/>
      <c r="F335" s="3"/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</row>
    <row r="336" spans="2:17" s="4" customFormat="1" ht="17.899999999999999" customHeight="1" x14ac:dyDescent="0.55000000000000004">
      <c r="B336" s="1"/>
      <c r="C336" s="1"/>
      <c r="D336" s="3"/>
      <c r="F336" s="3"/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</row>
    <row r="337" spans="2:17" s="4" customFormat="1" ht="17.899999999999999" customHeight="1" x14ac:dyDescent="0.55000000000000004">
      <c r="B337" s="1"/>
      <c r="C337" s="1"/>
      <c r="D337" s="3"/>
      <c r="F337" s="3"/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</row>
    <row r="338" spans="2:17" s="4" customFormat="1" ht="17.899999999999999" customHeight="1" x14ac:dyDescent="0.55000000000000004">
      <c r="B338" s="1"/>
      <c r="C338" s="1"/>
      <c r="D338" s="3"/>
      <c r="F338" s="3"/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</row>
    <row r="339" spans="2:17" s="4" customFormat="1" ht="17.899999999999999" customHeight="1" x14ac:dyDescent="0.55000000000000004">
      <c r="B339" s="1"/>
      <c r="C339" s="1"/>
      <c r="D339" s="3"/>
      <c r="F339" s="3"/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</row>
    <row r="340" spans="2:17" s="4" customFormat="1" ht="17.899999999999999" customHeight="1" x14ac:dyDescent="0.55000000000000004">
      <c r="B340" s="1"/>
      <c r="C340" s="1"/>
      <c r="D340" s="3"/>
      <c r="F340" s="3"/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</row>
    <row r="341" spans="2:17" s="4" customFormat="1" ht="17.899999999999999" customHeight="1" x14ac:dyDescent="0.55000000000000004">
      <c r="B341" s="1"/>
      <c r="C341" s="1"/>
      <c r="D341" s="3"/>
      <c r="F341" s="3"/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14:B28"/>
    <mergeCell ref="B29:B33"/>
    <mergeCell ref="B34:B38"/>
    <mergeCell ref="A1:L1"/>
    <mergeCell ref="A3:A4"/>
    <mergeCell ref="B3:B4"/>
    <mergeCell ref="D3:E3"/>
    <mergeCell ref="B5:B13"/>
  </mergeCells>
  <phoneticPr fontId="1" type="noConversion"/>
  <conditionalFormatting sqref="F5:F38">
    <cfRule type="expression" dxfId="103" priority="10">
      <formula>$D$3=$F$3</formula>
    </cfRule>
  </conditionalFormatting>
  <conditionalFormatting sqref="G5:G38">
    <cfRule type="expression" dxfId="102" priority="9">
      <formula>$D$3=$G$3</formula>
    </cfRule>
  </conditionalFormatting>
  <conditionalFormatting sqref="H5:H38">
    <cfRule type="expression" dxfId="101" priority="8">
      <formula>$D$3=$H$3</formula>
    </cfRule>
  </conditionalFormatting>
  <conditionalFormatting sqref="I5:I38">
    <cfRule type="expression" dxfId="100" priority="7">
      <formula>$D$3=$I$3</formula>
    </cfRule>
  </conditionalFormatting>
  <conditionalFormatting sqref="J5:J38">
    <cfRule type="expression" dxfId="99" priority="6">
      <formula>$D$3=$J$3</formula>
    </cfRule>
  </conditionalFormatting>
  <dataValidations count="1">
    <dataValidation type="list" allowBlank="1" showInputMessage="1" showErrorMessage="1" sqref="E5 E7:E38 E6" xr:uid="{00000000-0002-0000-02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3918-CA19-49AF-B6D7-1254241CBED2}">
  <sheetPr>
    <tabColor theme="8" tint="0.59999389629810485"/>
  </sheetPr>
  <dimension ref="A1:Y86"/>
  <sheetViews>
    <sheetView tabSelected="1" workbookViewId="0">
      <selection activeCell="F14" sqref="F14"/>
    </sheetView>
  </sheetViews>
  <sheetFormatPr defaultColWidth="9" defaultRowHeight="17.600000000000001" x14ac:dyDescent="0.55000000000000004"/>
  <cols>
    <col min="1" max="1" width="10.92578125" style="923" customWidth="1"/>
    <col min="2" max="2" width="33.42578125" style="858" customWidth="1"/>
    <col min="3" max="4" width="14.7109375" style="858" hidden="1" customWidth="1"/>
    <col min="5" max="5" width="48.0703125" style="858" hidden="1" customWidth="1"/>
    <col min="6" max="6" width="56.2109375" style="858" customWidth="1"/>
    <col min="7" max="7" width="8.7109375" style="858" bestFit="1" customWidth="1"/>
    <col min="8" max="8" width="9.7109375" style="858" customWidth="1"/>
    <col min="9" max="9" width="7.7109375" style="858" bestFit="1" customWidth="1"/>
    <col min="10" max="10" width="7.5703125" style="858" bestFit="1" customWidth="1"/>
    <col min="11" max="11" width="7.5703125" style="858" customWidth="1"/>
    <col min="12" max="12" width="12.5" style="858" customWidth="1"/>
    <col min="13" max="13" width="10.42578125" style="858" bestFit="1" customWidth="1"/>
    <col min="14" max="14" width="9.0703125" style="858" customWidth="1"/>
    <col min="15" max="15" width="53.2109375" style="858" hidden="1" customWidth="1"/>
    <col min="16" max="16" width="11.5" style="858" customWidth="1"/>
    <col min="17" max="17" width="11.5" style="859" customWidth="1"/>
    <col min="18" max="19" width="13.2109375" style="859" customWidth="1"/>
    <col min="20" max="20" width="15.7109375" style="859" customWidth="1"/>
    <col min="21" max="16384" width="9" style="858"/>
  </cols>
  <sheetData>
    <row r="1" spans="1:20" ht="11.15" customHeight="1" x14ac:dyDescent="0.55000000000000004">
      <c r="A1" s="857"/>
    </row>
    <row r="2" spans="1:20" ht="40.5" customHeight="1" x14ac:dyDescent="0.55000000000000004">
      <c r="A2" s="1522" t="s">
        <v>552</v>
      </c>
      <c r="B2" s="1522"/>
      <c r="C2" s="1522"/>
      <c r="D2" s="1522"/>
      <c r="E2" s="1522"/>
      <c r="F2" s="1522"/>
      <c r="G2" s="1522"/>
      <c r="H2" s="1522"/>
      <c r="I2" s="1522"/>
      <c r="J2" s="1522"/>
      <c r="K2" s="1522"/>
      <c r="L2" s="1522"/>
      <c r="M2" s="1522"/>
      <c r="N2" s="1522"/>
      <c r="O2" s="1522"/>
      <c r="P2" s="1522"/>
      <c r="Q2" s="1522"/>
      <c r="R2" s="1522"/>
      <c r="S2" s="1522"/>
      <c r="T2" s="1522"/>
    </row>
    <row r="3" spans="1:20" ht="7.5" customHeight="1" x14ac:dyDescent="0.55000000000000004">
      <c r="A3" s="858"/>
      <c r="Q3" s="858"/>
      <c r="R3" s="858"/>
      <c r="S3" s="858"/>
      <c r="T3" s="858"/>
    </row>
    <row r="4" spans="1:20" ht="34.5" customHeight="1" thickBot="1" x14ac:dyDescent="0.6">
      <c r="A4" s="1079" t="s">
        <v>1193</v>
      </c>
      <c r="B4" s="1080"/>
      <c r="C4" s="1080"/>
      <c r="D4" s="1080"/>
      <c r="E4" s="1080"/>
      <c r="F4" s="1080"/>
      <c r="G4" s="1080"/>
      <c r="H4" s="1080"/>
      <c r="I4" s="1080"/>
      <c r="J4" s="1080"/>
      <c r="K4" s="1080"/>
      <c r="L4" s="1080"/>
      <c r="M4" s="1080"/>
      <c r="N4" s="1080"/>
      <c r="O4" s="1080"/>
      <c r="P4" s="1080"/>
      <c r="Q4" s="1081"/>
      <c r="R4" s="1081"/>
      <c r="S4" s="1081"/>
      <c r="T4" s="1081"/>
    </row>
    <row r="5" spans="1:20" ht="28.5" customHeight="1" thickBot="1" x14ac:dyDescent="0.6">
      <c r="A5" s="860" t="s">
        <v>526</v>
      </c>
      <c r="B5" s="861" t="s">
        <v>527</v>
      </c>
      <c r="C5" s="862" t="s">
        <v>591</v>
      </c>
      <c r="D5" s="863" t="s">
        <v>592</v>
      </c>
      <c r="E5" s="860" t="s">
        <v>528</v>
      </c>
      <c r="F5" s="864" t="s">
        <v>529</v>
      </c>
      <c r="G5" s="865" t="s">
        <v>530</v>
      </c>
      <c r="H5" s="866" t="s">
        <v>531</v>
      </c>
      <c r="I5" s="867" t="s">
        <v>532</v>
      </c>
      <c r="J5" s="867" t="s">
        <v>533</v>
      </c>
      <c r="K5" s="867" t="s">
        <v>534</v>
      </c>
      <c r="L5" s="867" t="s">
        <v>535</v>
      </c>
      <c r="M5" s="867" t="s">
        <v>536</v>
      </c>
      <c r="N5" s="868" t="s">
        <v>537</v>
      </c>
      <c r="O5" s="869" t="s">
        <v>538</v>
      </c>
      <c r="P5" s="860"/>
      <c r="Q5" s="870"/>
      <c r="R5" s="864" t="s">
        <v>539</v>
      </c>
      <c r="S5" s="871" t="s">
        <v>540</v>
      </c>
      <c r="T5" s="871" t="s">
        <v>540</v>
      </c>
    </row>
    <row r="6" spans="1:20" ht="28.5" customHeight="1" x14ac:dyDescent="0.55000000000000004">
      <c r="A6" s="932">
        <v>1</v>
      </c>
      <c r="B6" s="933" t="s">
        <v>640</v>
      </c>
      <c r="C6" s="934" t="s">
        <v>593</v>
      </c>
      <c r="D6" s="935" t="s">
        <v>594</v>
      </c>
      <c r="E6" s="936" t="s">
        <v>573</v>
      </c>
      <c r="F6" s="937" t="s">
        <v>542</v>
      </c>
      <c r="G6" s="938">
        <v>0</v>
      </c>
      <c r="H6" s="939">
        <v>1</v>
      </c>
      <c r="I6" s="940">
        <v>1</v>
      </c>
      <c r="J6" s="940">
        <v>0</v>
      </c>
      <c r="K6" s="940">
        <f>J6</f>
        <v>0</v>
      </c>
      <c r="L6" s="940">
        <f>(2^H6-1)*I6+J6</f>
        <v>1</v>
      </c>
      <c r="M6" s="940">
        <v>0</v>
      </c>
      <c r="N6" s="935"/>
      <c r="O6" s="941"/>
      <c r="P6" s="942" t="str">
        <f>DEC2HEX(2^H6-1)</f>
        <v>1</v>
      </c>
      <c r="Q6" s="943" t="str">
        <f t="shared" ref="Q6:Q11" si="0">DEC2HEX(_xlfn.BITRSHIFT(HEX2DEC(P6),-1*IF(G6&lt;32,G6,G6-32)))</f>
        <v>1</v>
      </c>
      <c r="R6" s="944">
        <f t="shared" ref="R6:R7" si="1">HEX2DEC(Q6)</f>
        <v>1</v>
      </c>
      <c r="S6" s="945" t="str">
        <f t="shared" ref="S6:S7" si="2">DEC2HEX(T6)</f>
        <v>FFFFFFFE</v>
      </c>
      <c r="T6" s="946">
        <f t="shared" ref="T6:T7" si="3">4294967295-R6</f>
        <v>4294967294</v>
      </c>
    </row>
    <row r="7" spans="1:20" ht="28.5" customHeight="1" x14ac:dyDescent="0.55000000000000004">
      <c r="A7" s="947">
        <v>2</v>
      </c>
      <c r="B7" s="891" t="s">
        <v>1107</v>
      </c>
      <c r="C7" s="892" t="s">
        <v>593</v>
      </c>
      <c r="D7" s="893" t="s">
        <v>594</v>
      </c>
      <c r="E7" s="894" t="s">
        <v>572</v>
      </c>
      <c r="F7" s="895" t="s">
        <v>1313</v>
      </c>
      <c r="G7" s="930">
        <f t="shared" ref="G7:G24" si="4">G6+H6</f>
        <v>1</v>
      </c>
      <c r="H7" s="931">
        <v>1</v>
      </c>
      <c r="I7" s="898">
        <v>1</v>
      </c>
      <c r="J7" s="898">
        <v>0</v>
      </c>
      <c r="K7" s="898">
        <f t="shared" ref="K7:K23" si="5">J7</f>
        <v>0</v>
      </c>
      <c r="L7" s="898">
        <f t="shared" ref="L7:L23" si="6">(2^H7-1)*I7+J7</f>
        <v>1</v>
      </c>
      <c r="M7" s="898">
        <v>0</v>
      </c>
      <c r="N7" s="893"/>
      <c r="O7" s="874"/>
      <c r="P7" s="899" t="str">
        <f t="shared" ref="P7:P11" si="7">DEC2HEX(2^H7-1)</f>
        <v>1</v>
      </c>
      <c r="Q7" s="900" t="str">
        <f t="shared" si="0"/>
        <v>2</v>
      </c>
      <c r="R7" s="901">
        <f t="shared" si="1"/>
        <v>2</v>
      </c>
      <c r="S7" s="902" t="str">
        <f t="shared" si="2"/>
        <v>FFFFFFFD</v>
      </c>
      <c r="T7" s="948">
        <f t="shared" si="3"/>
        <v>4294967293</v>
      </c>
    </row>
    <row r="8" spans="1:20" ht="28.5" customHeight="1" x14ac:dyDescent="0.55000000000000004">
      <c r="A8" s="949">
        <v>3</v>
      </c>
      <c r="B8" s="878" t="s">
        <v>641</v>
      </c>
      <c r="C8" s="879" t="s">
        <v>593</v>
      </c>
      <c r="D8" s="880" t="s">
        <v>594</v>
      </c>
      <c r="E8" s="881" t="s">
        <v>585</v>
      </c>
      <c r="F8" s="882" t="s">
        <v>543</v>
      </c>
      <c r="G8" s="928">
        <f t="shared" si="4"/>
        <v>2</v>
      </c>
      <c r="H8" s="929">
        <v>9</v>
      </c>
      <c r="I8" s="885">
        <v>1</v>
      </c>
      <c r="J8" s="885">
        <v>0</v>
      </c>
      <c r="K8" s="885">
        <f t="shared" si="5"/>
        <v>0</v>
      </c>
      <c r="L8" s="885">
        <f t="shared" si="6"/>
        <v>511</v>
      </c>
      <c r="M8" s="885">
        <v>0</v>
      </c>
      <c r="N8" s="880"/>
      <c r="O8" s="950"/>
      <c r="P8" s="886" t="str">
        <f t="shared" si="7"/>
        <v>1FF</v>
      </c>
      <c r="Q8" s="887" t="str">
        <f t="shared" si="0"/>
        <v>7FC</v>
      </c>
      <c r="R8" s="888">
        <f t="shared" ref="R8:R11" si="8">HEX2DEC(Q8)</f>
        <v>2044</v>
      </c>
      <c r="S8" s="889" t="str">
        <f t="shared" ref="S8:S11" si="9">DEC2HEX(T8)</f>
        <v>FFFFF803</v>
      </c>
      <c r="T8" s="951">
        <f t="shared" ref="T8:T11" si="10">4294967295-R8</f>
        <v>4294965251</v>
      </c>
    </row>
    <row r="9" spans="1:20" ht="28.5" customHeight="1" x14ac:dyDescent="0.55000000000000004">
      <c r="A9" s="947">
        <v>4</v>
      </c>
      <c r="B9" s="891" t="s">
        <v>642</v>
      </c>
      <c r="C9" s="892" t="s">
        <v>593</v>
      </c>
      <c r="D9" s="893" t="s">
        <v>594</v>
      </c>
      <c r="E9" s="894" t="str">
        <f>K9&amp;" ~ "&amp;L9</f>
        <v>0 ~ 51.1</v>
      </c>
      <c r="F9" s="895" t="s">
        <v>574</v>
      </c>
      <c r="G9" s="896">
        <f t="shared" si="4"/>
        <v>11</v>
      </c>
      <c r="H9" s="931">
        <v>9</v>
      </c>
      <c r="I9" s="898">
        <v>0.1</v>
      </c>
      <c r="J9" s="898">
        <v>0</v>
      </c>
      <c r="K9" s="898">
        <f t="shared" si="5"/>
        <v>0</v>
      </c>
      <c r="L9" s="1429">
        <f>(2^H9-1)*I9+J9</f>
        <v>51.1</v>
      </c>
      <c r="M9" s="898">
        <v>0</v>
      </c>
      <c r="N9" s="893"/>
      <c r="O9" s="874"/>
      <c r="P9" s="899" t="str">
        <f t="shared" si="7"/>
        <v>1FF</v>
      </c>
      <c r="Q9" s="900" t="str">
        <f t="shared" si="0"/>
        <v>FF800</v>
      </c>
      <c r="R9" s="901">
        <f t="shared" si="8"/>
        <v>1046528</v>
      </c>
      <c r="S9" s="902" t="str">
        <f t="shared" si="9"/>
        <v>FFF007FF</v>
      </c>
      <c r="T9" s="948">
        <f t="shared" si="10"/>
        <v>4293920767</v>
      </c>
    </row>
    <row r="10" spans="1:20" ht="28.5" customHeight="1" thickBot="1" x14ac:dyDescent="0.6">
      <c r="A10" s="952">
        <v>5</v>
      </c>
      <c r="B10" s="953" t="s">
        <v>643</v>
      </c>
      <c r="C10" s="954" t="s">
        <v>593</v>
      </c>
      <c r="D10" s="955" t="s">
        <v>594</v>
      </c>
      <c r="E10" s="956" t="str">
        <f t="shared" ref="E10" si="11">K10&amp;" ~ "&amp;L10</f>
        <v>0 ~ 409.5</v>
      </c>
      <c r="F10" s="957" t="s">
        <v>575</v>
      </c>
      <c r="G10" s="958">
        <f t="shared" si="4"/>
        <v>20</v>
      </c>
      <c r="H10" s="959">
        <v>12</v>
      </c>
      <c r="I10" s="960">
        <v>0.1</v>
      </c>
      <c r="J10" s="960">
        <v>0</v>
      </c>
      <c r="K10" s="960">
        <f t="shared" si="5"/>
        <v>0</v>
      </c>
      <c r="L10" s="960">
        <f t="shared" si="6"/>
        <v>409.5</v>
      </c>
      <c r="M10" s="960">
        <v>0</v>
      </c>
      <c r="N10" s="955"/>
      <c r="O10" s="961"/>
      <c r="P10" s="962" t="str">
        <f t="shared" si="7"/>
        <v>FFF</v>
      </c>
      <c r="Q10" s="963" t="str">
        <f t="shared" si="0"/>
        <v>FFF00000</v>
      </c>
      <c r="R10" s="964">
        <f t="shared" si="8"/>
        <v>4293918720</v>
      </c>
      <c r="S10" s="965" t="str">
        <f t="shared" si="9"/>
        <v>FFFFF</v>
      </c>
      <c r="T10" s="966">
        <f t="shared" si="10"/>
        <v>1048575</v>
      </c>
    </row>
    <row r="11" spans="1:20" ht="28.5" customHeight="1" x14ac:dyDescent="0.55000000000000004">
      <c r="A11" s="967">
        <v>6</v>
      </c>
      <c r="B11" s="968" t="s">
        <v>644</v>
      </c>
      <c r="C11" s="969" t="s">
        <v>593</v>
      </c>
      <c r="D11" s="970" t="s">
        <v>594</v>
      </c>
      <c r="E11" s="971" t="s">
        <v>576</v>
      </c>
      <c r="F11" s="972" t="s">
        <v>1109</v>
      </c>
      <c r="G11" s="973">
        <f t="shared" si="4"/>
        <v>32</v>
      </c>
      <c r="H11" s="974">
        <v>1</v>
      </c>
      <c r="I11" s="975">
        <v>1</v>
      </c>
      <c r="J11" s="975">
        <v>0</v>
      </c>
      <c r="K11" s="975">
        <f t="shared" si="5"/>
        <v>0</v>
      </c>
      <c r="L11" s="975">
        <f t="shared" si="6"/>
        <v>1</v>
      </c>
      <c r="M11" s="975">
        <v>1</v>
      </c>
      <c r="N11" s="970"/>
      <c r="O11" s="905"/>
      <c r="P11" s="976" t="str">
        <f t="shared" si="7"/>
        <v>1</v>
      </c>
      <c r="Q11" s="977" t="str">
        <f t="shared" si="0"/>
        <v>1</v>
      </c>
      <c r="R11" s="978">
        <f t="shared" si="8"/>
        <v>1</v>
      </c>
      <c r="S11" s="979" t="str">
        <f t="shared" si="9"/>
        <v>FFFFFFFE</v>
      </c>
      <c r="T11" s="980">
        <f t="shared" si="10"/>
        <v>4294967294</v>
      </c>
    </row>
    <row r="12" spans="1:20" ht="28.5" customHeight="1" x14ac:dyDescent="0.55000000000000004">
      <c r="A12" s="890">
        <v>7</v>
      </c>
      <c r="B12" s="891" t="s">
        <v>645</v>
      </c>
      <c r="C12" s="892" t="s">
        <v>593</v>
      </c>
      <c r="D12" s="893" t="s">
        <v>594</v>
      </c>
      <c r="E12" s="894" t="s">
        <v>576</v>
      </c>
      <c r="F12" s="895" t="s">
        <v>584</v>
      </c>
      <c r="G12" s="896">
        <f t="shared" si="4"/>
        <v>33</v>
      </c>
      <c r="H12" s="931">
        <v>1</v>
      </c>
      <c r="I12" s="898">
        <v>1</v>
      </c>
      <c r="J12" s="898">
        <v>0</v>
      </c>
      <c r="K12" s="898">
        <f t="shared" ref="K12" si="12">J12</f>
        <v>0</v>
      </c>
      <c r="L12" s="898">
        <f t="shared" ref="L12:L13" si="13">(2^H12-1)*I12+J12</f>
        <v>1</v>
      </c>
      <c r="M12" s="898">
        <v>0</v>
      </c>
      <c r="N12" s="893"/>
      <c r="O12" s="874"/>
      <c r="P12" s="899" t="str">
        <f t="shared" ref="P12" si="14">DEC2HEX(2^H12-1)</f>
        <v>1</v>
      </c>
      <c r="Q12" s="900" t="str">
        <f t="shared" ref="Q12" si="15">DEC2HEX(_xlfn.BITRSHIFT(HEX2DEC(P12),-1*IF(G12&lt;32,G12,G12-32)))</f>
        <v>2</v>
      </c>
      <c r="R12" s="901">
        <f t="shared" ref="R12" si="16">HEX2DEC(Q12)</f>
        <v>2</v>
      </c>
      <c r="S12" s="902" t="str">
        <f t="shared" ref="S12" si="17">DEC2HEX(T12)</f>
        <v>FFFFFFFD</v>
      </c>
      <c r="T12" s="903">
        <f t="shared" ref="T12" si="18">4294967295-R12</f>
        <v>4294967293</v>
      </c>
    </row>
    <row r="13" spans="1:20" ht="28.5" customHeight="1" x14ac:dyDescent="0.55000000000000004">
      <c r="A13" s="967">
        <v>8</v>
      </c>
      <c r="B13" s="968" t="s">
        <v>646</v>
      </c>
      <c r="C13" s="969" t="s">
        <v>593</v>
      </c>
      <c r="D13" s="970" t="s">
        <v>594</v>
      </c>
      <c r="E13" s="971" t="s">
        <v>576</v>
      </c>
      <c r="F13" s="972" t="s">
        <v>577</v>
      </c>
      <c r="G13" s="973">
        <f t="shared" si="4"/>
        <v>34</v>
      </c>
      <c r="H13" s="974">
        <v>1</v>
      </c>
      <c r="I13" s="975">
        <v>1</v>
      </c>
      <c r="J13" s="975">
        <v>0</v>
      </c>
      <c r="K13" s="975">
        <v>0</v>
      </c>
      <c r="L13" s="975">
        <f t="shared" si="13"/>
        <v>1</v>
      </c>
      <c r="M13" s="975">
        <v>0</v>
      </c>
      <c r="N13" s="970"/>
      <c r="O13" s="905"/>
      <c r="P13" s="976" t="str">
        <f t="shared" ref="P13:P23" si="19">DEC2HEX(2^H13-1)</f>
        <v>1</v>
      </c>
      <c r="Q13" s="977" t="str">
        <f t="shared" ref="Q13:Q23" si="20">DEC2HEX(_xlfn.BITRSHIFT(HEX2DEC(P13),-1*IF(G13&lt;32,G13,G13-32)))</f>
        <v>4</v>
      </c>
      <c r="R13" s="978">
        <f t="shared" ref="R13:R23" si="21">HEX2DEC(Q13)</f>
        <v>4</v>
      </c>
      <c r="S13" s="979" t="str">
        <f t="shared" ref="S13:S23" si="22">DEC2HEX(T13)</f>
        <v>FFFFFFFB</v>
      </c>
      <c r="T13" s="980">
        <f t="shared" ref="T13:T23" si="23">4294967295-R13</f>
        <v>4294967291</v>
      </c>
    </row>
    <row r="14" spans="1:20" ht="28.5" customHeight="1" x14ac:dyDescent="0.55000000000000004">
      <c r="A14" s="890">
        <v>9</v>
      </c>
      <c r="B14" s="891" t="s">
        <v>647</v>
      </c>
      <c r="C14" s="892" t="s">
        <v>593</v>
      </c>
      <c r="D14" s="893" t="s">
        <v>594</v>
      </c>
      <c r="E14" s="894" t="s">
        <v>576</v>
      </c>
      <c r="F14" s="895" t="s">
        <v>578</v>
      </c>
      <c r="G14" s="896">
        <f t="shared" si="4"/>
        <v>35</v>
      </c>
      <c r="H14" s="931">
        <v>1</v>
      </c>
      <c r="I14" s="898">
        <v>1</v>
      </c>
      <c r="J14" s="898">
        <v>0</v>
      </c>
      <c r="K14" s="898">
        <v>0</v>
      </c>
      <c r="L14" s="898">
        <f t="shared" ref="L14:L15" si="24">(2^H14-1)*I14+J14</f>
        <v>1</v>
      </c>
      <c r="M14" s="898">
        <v>0</v>
      </c>
      <c r="N14" s="893"/>
      <c r="O14" s="874"/>
      <c r="P14" s="899" t="str">
        <f t="shared" si="19"/>
        <v>1</v>
      </c>
      <c r="Q14" s="900" t="str">
        <f t="shared" si="20"/>
        <v>8</v>
      </c>
      <c r="R14" s="901">
        <f t="shared" si="21"/>
        <v>8</v>
      </c>
      <c r="S14" s="902" t="str">
        <f t="shared" si="22"/>
        <v>FFFFFFF7</v>
      </c>
      <c r="T14" s="903">
        <f t="shared" si="23"/>
        <v>4294967287</v>
      </c>
    </row>
    <row r="15" spans="1:20" ht="28.5" customHeight="1" x14ac:dyDescent="0.55000000000000004">
      <c r="A15" s="967">
        <v>10</v>
      </c>
      <c r="B15" s="968" t="s">
        <v>1149</v>
      </c>
      <c r="C15" s="969" t="s">
        <v>593</v>
      </c>
      <c r="D15" s="970" t="s">
        <v>594</v>
      </c>
      <c r="E15" s="971" t="s">
        <v>576</v>
      </c>
      <c r="F15" s="972" t="s">
        <v>1075</v>
      </c>
      <c r="G15" s="973">
        <f t="shared" si="4"/>
        <v>36</v>
      </c>
      <c r="H15" s="974">
        <v>6</v>
      </c>
      <c r="I15" s="975">
        <v>1</v>
      </c>
      <c r="J15" s="975">
        <v>0</v>
      </c>
      <c r="K15" s="975">
        <v>0</v>
      </c>
      <c r="L15" s="975">
        <f t="shared" si="24"/>
        <v>63</v>
      </c>
      <c r="M15" s="975">
        <v>0</v>
      </c>
      <c r="N15" s="970"/>
      <c r="O15" s="905"/>
      <c r="P15" s="976" t="str">
        <f t="shared" si="19"/>
        <v>3F</v>
      </c>
      <c r="Q15" s="977" t="str">
        <f t="shared" si="20"/>
        <v>3F0</v>
      </c>
      <c r="R15" s="978">
        <f t="shared" si="21"/>
        <v>1008</v>
      </c>
      <c r="S15" s="979" t="str">
        <f t="shared" si="22"/>
        <v>FFFFFC0F</v>
      </c>
      <c r="T15" s="980">
        <f t="shared" si="23"/>
        <v>4294966287</v>
      </c>
    </row>
    <row r="16" spans="1:20" ht="28.5" customHeight="1" x14ac:dyDescent="0.55000000000000004">
      <c r="A16" s="890">
        <v>11</v>
      </c>
      <c r="B16" s="891" t="s">
        <v>1066</v>
      </c>
      <c r="C16" s="892" t="s">
        <v>593</v>
      </c>
      <c r="D16" s="893" t="s">
        <v>594</v>
      </c>
      <c r="E16" s="894" t="s">
        <v>576</v>
      </c>
      <c r="F16" s="895" t="s">
        <v>579</v>
      </c>
      <c r="G16" s="896">
        <f t="shared" si="4"/>
        <v>42</v>
      </c>
      <c r="H16" s="931">
        <v>1</v>
      </c>
      <c r="I16" s="898">
        <v>1</v>
      </c>
      <c r="J16" s="898">
        <v>0</v>
      </c>
      <c r="K16" s="898">
        <v>0</v>
      </c>
      <c r="L16" s="898">
        <v>1</v>
      </c>
      <c r="M16" s="898">
        <v>0</v>
      </c>
      <c r="N16" s="893"/>
      <c r="O16" s="874"/>
      <c r="P16" s="899" t="str">
        <f t="shared" si="19"/>
        <v>1</v>
      </c>
      <c r="Q16" s="900" t="str">
        <f t="shared" si="20"/>
        <v>400</v>
      </c>
      <c r="R16" s="901">
        <f t="shared" si="21"/>
        <v>1024</v>
      </c>
      <c r="S16" s="902" t="str">
        <f t="shared" si="22"/>
        <v>FFFFFBFF</v>
      </c>
      <c r="T16" s="903">
        <f t="shared" si="23"/>
        <v>4294966271</v>
      </c>
    </row>
    <row r="17" spans="1:20" ht="28.5" customHeight="1" x14ac:dyDescent="0.55000000000000004">
      <c r="A17" s="967">
        <v>12</v>
      </c>
      <c r="B17" s="968" t="s">
        <v>1067</v>
      </c>
      <c r="C17" s="969" t="s">
        <v>593</v>
      </c>
      <c r="D17" s="970" t="s">
        <v>594</v>
      </c>
      <c r="E17" s="971" t="s">
        <v>576</v>
      </c>
      <c r="F17" s="972" t="s">
        <v>580</v>
      </c>
      <c r="G17" s="973">
        <f t="shared" si="4"/>
        <v>43</v>
      </c>
      <c r="H17" s="974">
        <v>1</v>
      </c>
      <c r="I17" s="975">
        <v>1</v>
      </c>
      <c r="J17" s="975">
        <v>0</v>
      </c>
      <c r="K17" s="975">
        <v>0</v>
      </c>
      <c r="L17" s="975">
        <v>1</v>
      </c>
      <c r="M17" s="975">
        <v>0</v>
      </c>
      <c r="N17" s="970"/>
      <c r="O17" s="905"/>
      <c r="P17" s="976" t="str">
        <f t="shared" si="19"/>
        <v>1</v>
      </c>
      <c r="Q17" s="977" t="str">
        <f t="shared" si="20"/>
        <v>800</v>
      </c>
      <c r="R17" s="978">
        <f t="shared" si="21"/>
        <v>2048</v>
      </c>
      <c r="S17" s="979" t="str">
        <f t="shared" si="22"/>
        <v>FFFFF7FF</v>
      </c>
      <c r="T17" s="980">
        <f t="shared" si="23"/>
        <v>4294965247</v>
      </c>
    </row>
    <row r="18" spans="1:20" ht="28.5" customHeight="1" x14ac:dyDescent="0.55000000000000004">
      <c r="A18" s="890">
        <v>13</v>
      </c>
      <c r="B18" s="891" t="s">
        <v>1068</v>
      </c>
      <c r="C18" s="892" t="s">
        <v>593</v>
      </c>
      <c r="D18" s="893" t="s">
        <v>594</v>
      </c>
      <c r="E18" s="894" t="s">
        <v>576</v>
      </c>
      <c r="F18" s="895" t="s">
        <v>581</v>
      </c>
      <c r="G18" s="896">
        <f t="shared" si="4"/>
        <v>44</v>
      </c>
      <c r="H18" s="931">
        <v>1</v>
      </c>
      <c r="I18" s="898">
        <v>1</v>
      </c>
      <c r="J18" s="898">
        <v>0</v>
      </c>
      <c r="K18" s="898">
        <v>0</v>
      </c>
      <c r="L18" s="898">
        <v>1</v>
      </c>
      <c r="M18" s="898">
        <v>0</v>
      </c>
      <c r="N18" s="893"/>
      <c r="O18" s="874"/>
      <c r="P18" s="899" t="str">
        <f t="shared" si="19"/>
        <v>1</v>
      </c>
      <c r="Q18" s="900" t="str">
        <f t="shared" si="20"/>
        <v>1000</v>
      </c>
      <c r="R18" s="901">
        <f t="shared" si="21"/>
        <v>4096</v>
      </c>
      <c r="S18" s="902" t="str">
        <f t="shared" si="22"/>
        <v>FFFFEFFF</v>
      </c>
      <c r="T18" s="903">
        <f t="shared" si="23"/>
        <v>4294963199</v>
      </c>
    </row>
    <row r="19" spans="1:20" ht="28.5" customHeight="1" x14ac:dyDescent="0.55000000000000004">
      <c r="A19" s="967">
        <v>14</v>
      </c>
      <c r="B19" s="968" t="s">
        <v>1069</v>
      </c>
      <c r="C19" s="969" t="s">
        <v>593</v>
      </c>
      <c r="D19" s="970" t="s">
        <v>594</v>
      </c>
      <c r="E19" s="971" t="s">
        <v>576</v>
      </c>
      <c r="F19" s="972" t="s">
        <v>553</v>
      </c>
      <c r="G19" s="973">
        <f t="shared" si="4"/>
        <v>45</v>
      </c>
      <c r="H19" s="974">
        <v>1</v>
      </c>
      <c r="I19" s="975">
        <v>1</v>
      </c>
      <c r="J19" s="975">
        <v>0</v>
      </c>
      <c r="K19" s="975">
        <v>0</v>
      </c>
      <c r="L19" s="975">
        <v>1</v>
      </c>
      <c r="M19" s="975">
        <v>0</v>
      </c>
      <c r="N19" s="970"/>
      <c r="O19" s="905"/>
      <c r="P19" s="976" t="str">
        <f t="shared" si="19"/>
        <v>1</v>
      </c>
      <c r="Q19" s="977" t="str">
        <f t="shared" si="20"/>
        <v>2000</v>
      </c>
      <c r="R19" s="978">
        <f t="shared" si="21"/>
        <v>8192</v>
      </c>
      <c r="S19" s="979" t="str">
        <f t="shared" si="22"/>
        <v>FFFFDFFF</v>
      </c>
      <c r="T19" s="980">
        <f t="shared" si="23"/>
        <v>4294959103</v>
      </c>
    </row>
    <row r="20" spans="1:20" ht="28.5" customHeight="1" x14ac:dyDescent="0.55000000000000004">
      <c r="A20" s="890">
        <v>15</v>
      </c>
      <c r="B20" s="891" t="s">
        <v>1070</v>
      </c>
      <c r="C20" s="892" t="s">
        <v>593</v>
      </c>
      <c r="D20" s="893" t="s">
        <v>594</v>
      </c>
      <c r="E20" s="894" t="s">
        <v>576</v>
      </c>
      <c r="F20" s="895" t="s">
        <v>555</v>
      </c>
      <c r="G20" s="896">
        <f t="shared" si="4"/>
        <v>46</v>
      </c>
      <c r="H20" s="931">
        <v>1</v>
      </c>
      <c r="I20" s="898">
        <v>1</v>
      </c>
      <c r="J20" s="898">
        <v>0</v>
      </c>
      <c r="K20" s="898">
        <v>0</v>
      </c>
      <c r="L20" s="898">
        <v>1</v>
      </c>
      <c r="M20" s="898">
        <v>0</v>
      </c>
      <c r="N20" s="893"/>
      <c r="O20" s="874"/>
      <c r="P20" s="899" t="str">
        <f t="shared" si="19"/>
        <v>1</v>
      </c>
      <c r="Q20" s="900" t="str">
        <f t="shared" si="20"/>
        <v>4000</v>
      </c>
      <c r="R20" s="901">
        <f t="shared" si="21"/>
        <v>16384</v>
      </c>
      <c r="S20" s="902" t="str">
        <f t="shared" si="22"/>
        <v>FFFFBFFF</v>
      </c>
      <c r="T20" s="903">
        <f t="shared" si="23"/>
        <v>4294950911</v>
      </c>
    </row>
    <row r="21" spans="1:20" ht="28.5" customHeight="1" x14ac:dyDescent="0.55000000000000004">
      <c r="A21" s="967">
        <v>16</v>
      </c>
      <c r="B21" s="968" t="s">
        <v>1071</v>
      </c>
      <c r="C21" s="969" t="s">
        <v>593</v>
      </c>
      <c r="D21" s="970" t="s">
        <v>594</v>
      </c>
      <c r="E21" s="971" t="s">
        <v>576</v>
      </c>
      <c r="F21" s="972" t="s">
        <v>582</v>
      </c>
      <c r="G21" s="973">
        <f t="shared" si="4"/>
        <v>47</v>
      </c>
      <c r="H21" s="974">
        <v>1</v>
      </c>
      <c r="I21" s="975">
        <v>1</v>
      </c>
      <c r="J21" s="975">
        <v>0</v>
      </c>
      <c r="K21" s="975">
        <v>0</v>
      </c>
      <c r="L21" s="975">
        <v>1</v>
      </c>
      <c r="M21" s="975">
        <v>0</v>
      </c>
      <c r="N21" s="970"/>
      <c r="O21" s="905"/>
      <c r="P21" s="976" t="str">
        <f t="shared" si="19"/>
        <v>1</v>
      </c>
      <c r="Q21" s="977" t="str">
        <f t="shared" si="20"/>
        <v>8000</v>
      </c>
      <c r="R21" s="978">
        <f t="shared" si="21"/>
        <v>32768</v>
      </c>
      <c r="S21" s="979" t="str">
        <f t="shared" si="22"/>
        <v>FFFF7FFF</v>
      </c>
      <c r="T21" s="980">
        <f t="shared" si="23"/>
        <v>4294934527</v>
      </c>
    </row>
    <row r="22" spans="1:20" ht="28.5" customHeight="1" x14ac:dyDescent="0.55000000000000004">
      <c r="A22" s="890">
        <v>17</v>
      </c>
      <c r="B22" s="891" t="s">
        <v>1072</v>
      </c>
      <c r="C22" s="892" t="s">
        <v>593</v>
      </c>
      <c r="D22" s="893" t="s">
        <v>594</v>
      </c>
      <c r="E22" s="894" t="str">
        <f>K22&amp;" ~ "&amp;L22</f>
        <v>-5110 ~ 5120</v>
      </c>
      <c r="F22" s="895" t="s">
        <v>541</v>
      </c>
      <c r="G22" s="896">
        <f t="shared" si="4"/>
        <v>48</v>
      </c>
      <c r="H22" s="931">
        <v>10</v>
      </c>
      <c r="I22" s="898">
        <v>10</v>
      </c>
      <c r="J22" s="898">
        <v>-5110</v>
      </c>
      <c r="K22" s="898">
        <f>J22</f>
        <v>-5110</v>
      </c>
      <c r="L22" s="898">
        <f>(2^H22-1)*I22+J22</f>
        <v>5120</v>
      </c>
      <c r="M22" s="898">
        <v>0</v>
      </c>
      <c r="N22" s="893"/>
      <c r="O22" s="874"/>
      <c r="P22" s="899" t="str">
        <f t="shared" si="19"/>
        <v>3FF</v>
      </c>
      <c r="Q22" s="900" t="str">
        <f t="shared" si="20"/>
        <v>3FF0000</v>
      </c>
      <c r="R22" s="901">
        <f t="shared" si="21"/>
        <v>67043328</v>
      </c>
      <c r="S22" s="902" t="str">
        <f t="shared" si="22"/>
        <v>FC00FFFF</v>
      </c>
      <c r="T22" s="903">
        <f t="shared" si="23"/>
        <v>4227923967</v>
      </c>
    </row>
    <row r="23" spans="1:20" ht="28.5" customHeight="1" thickBot="1" x14ac:dyDescent="0.6">
      <c r="A23" s="981">
        <v>18</v>
      </c>
      <c r="B23" s="982" t="s">
        <v>1073</v>
      </c>
      <c r="C23" s="983" t="s">
        <v>593</v>
      </c>
      <c r="D23" s="984" t="s">
        <v>594</v>
      </c>
      <c r="E23" s="985" t="s">
        <v>583</v>
      </c>
      <c r="F23" s="986" t="s">
        <v>544</v>
      </c>
      <c r="G23" s="987">
        <f t="shared" si="4"/>
        <v>58</v>
      </c>
      <c r="H23" s="988">
        <v>6</v>
      </c>
      <c r="I23" s="989">
        <v>1</v>
      </c>
      <c r="J23" s="989">
        <v>0</v>
      </c>
      <c r="K23" s="989">
        <f t="shared" si="5"/>
        <v>0</v>
      </c>
      <c r="L23" s="989">
        <f t="shared" si="6"/>
        <v>63</v>
      </c>
      <c r="M23" s="989">
        <v>0</v>
      </c>
      <c r="N23" s="984"/>
      <c r="O23" s="990"/>
      <c r="P23" s="991" t="str">
        <f t="shared" si="19"/>
        <v>3F</v>
      </c>
      <c r="Q23" s="992" t="str">
        <f t="shared" si="20"/>
        <v>FC000000</v>
      </c>
      <c r="R23" s="993">
        <f t="shared" si="21"/>
        <v>4227858432</v>
      </c>
      <c r="S23" s="994" t="str">
        <f t="shared" si="22"/>
        <v>3FFFFFF</v>
      </c>
      <c r="T23" s="995">
        <f t="shared" si="23"/>
        <v>67108863</v>
      </c>
    </row>
    <row r="24" spans="1:20" ht="28.5" customHeight="1" thickBot="1" x14ac:dyDescent="0.6">
      <c r="A24" s="875"/>
      <c r="B24" s="875"/>
      <c r="C24" s="875"/>
      <c r="D24" s="875"/>
      <c r="E24" s="876"/>
      <c r="F24" s="876"/>
      <c r="G24" s="904">
        <f t="shared" si="4"/>
        <v>64</v>
      </c>
      <c r="H24" s="875"/>
      <c r="I24" s="875"/>
      <c r="J24" s="875"/>
      <c r="K24" s="875"/>
      <c r="L24" s="875"/>
      <c r="M24" s="875"/>
      <c r="N24" s="875"/>
      <c r="O24" s="875"/>
      <c r="P24" s="877"/>
      <c r="Q24" s="877"/>
      <c r="R24" s="877"/>
      <c r="S24" s="877"/>
      <c r="T24" s="877"/>
    </row>
    <row r="25" spans="1:20" ht="34.299999999999997" customHeight="1" thickBot="1" x14ac:dyDescent="0.6">
      <c r="A25" s="1079" t="s">
        <v>1194</v>
      </c>
      <c r="B25" s="1080"/>
      <c r="C25" s="1080"/>
      <c r="D25" s="1080"/>
      <c r="E25" s="1080"/>
      <c r="F25" s="1080"/>
      <c r="G25" s="1080"/>
      <c r="H25" s="1080"/>
      <c r="I25" s="1080"/>
      <c r="J25" s="1080"/>
      <c r="K25" s="1080"/>
      <c r="L25" s="1080"/>
      <c r="M25" s="1080"/>
      <c r="N25" s="1080"/>
      <c r="O25" s="1080"/>
      <c r="P25" s="1080"/>
      <c r="Q25" s="1081"/>
      <c r="R25" s="1081"/>
      <c r="S25" s="1081"/>
      <c r="T25" s="1081"/>
    </row>
    <row r="26" spans="1:20" ht="28.5" customHeight="1" thickBot="1" x14ac:dyDescent="0.6">
      <c r="A26" s="860" t="s">
        <v>545</v>
      </c>
      <c r="B26" s="861" t="s">
        <v>527</v>
      </c>
      <c r="C26" s="862" t="s">
        <v>591</v>
      </c>
      <c r="D26" s="863" t="s">
        <v>592</v>
      </c>
      <c r="E26" s="860" t="s">
        <v>528</v>
      </c>
      <c r="F26" s="864" t="s">
        <v>529</v>
      </c>
      <c r="G26" s="865" t="s">
        <v>530</v>
      </c>
      <c r="H26" s="866" t="s">
        <v>531</v>
      </c>
      <c r="I26" s="867" t="s">
        <v>532</v>
      </c>
      <c r="J26" s="867" t="s">
        <v>533</v>
      </c>
      <c r="K26" s="867" t="s">
        <v>534</v>
      </c>
      <c r="L26" s="867" t="s">
        <v>535</v>
      </c>
      <c r="M26" s="867" t="s">
        <v>536</v>
      </c>
      <c r="N26" s="868" t="s">
        <v>537</v>
      </c>
      <c r="O26" s="869" t="s">
        <v>538</v>
      </c>
      <c r="P26" s="860"/>
      <c r="Q26" s="870"/>
      <c r="R26" s="864" t="s">
        <v>539</v>
      </c>
      <c r="S26" s="871" t="s">
        <v>540</v>
      </c>
      <c r="T26" s="871" t="s">
        <v>540</v>
      </c>
    </row>
    <row r="27" spans="1:20" ht="28.5" customHeight="1" x14ac:dyDescent="0.55000000000000004">
      <c r="A27" s="932">
        <v>1</v>
      </c>
      <c r="B27" s="997" t="s">
        <v>630</v>
      </c>
      <c r="C27" s="934" t="s">
        <v>593</v>
      </c>
      <c r="D27" s="998" t="s">
        <v>594</v>
      </c>
      <c r="E27" s="936" t="s">
        <v>597</v>
      </c>
      <c r="F27" s="937" t="s">
        <v>586</v>
      </c>
      <c r="G27" s="999">
        <v>0</v>
      </c>
      <c r="H27" s="1000">
        <v>12</v>
      </c>
      <c r="I27" s="940">
        <v>0.5</v>
      </c>
      <c r="J27" s="940">
        <v>0</v>
      </c>
      <c r="K27" s="940">
        <v>0</v>
      </c>
      <c r="L27" s="940">
        <f t="shared" ref="L27:L32" si="25">(2^H27-1)*I27+J27</f>
        <v>2047.5</v>
      </c>
      <c r="M27" s="940">
        <v>0</v>
      </c>
      <c r="N27" s="935" t="s">
        <v>546</v>
      </c>
      <c r="O27" s="1001"/>
      <c r="P27" s="942" t="str">
        <f>DEC2HEX(2^H27-1)</f>
        <v>FFF</v>
      </c>
      <c r="Q27" s="943" t="str">
        <f t="shared" ref="Q27:Q32" si="26">DEC2HEX(_xlfn.BITRSHIFT(HEX2DEC(P27),-1*IF(G27&lt;32,G27,G27-32)))</f>
        <v>FFF</v>
      </c>
      <c r="R27" s="944">
        <f>HEX2DEC(Q27)</f>
        <v>4095</v>
      </c>
      <c r="S27" s="945" t="str">
        <f t="shared" ref="S27" si="27">DEC2HEX(T27)</f>
        <v>FFFFF000</v>
      </c>
      <c r="T27" s="946">
        <f t="shared" ref="T27" si="28">4294967295-R27</f>
        <v>4294963200</v>
      </c>
    </row>
    <row r="28" spans="1:20" ht="28.5" customHeight="1" x14ac:dyDescent="0.55000000000000004">
      <c r="A28" s="947">
        <v>2</v>
      </c>
      <c r="B28" s="908" t="s">
        <v>631</v>
      </c>
      <c r="C28" s="892" t="s">
        <v>593</v>
      </c>
      <c r="D28" s="909" t="s">
        <v>594</v>
      </c>
      <c r="E28" s="894" t="s">
        <v>597</v>
      </c>
      <c r="F28" s="895" t="s">
        <v>587</v>
      </c>
      <c r="G28" s="896">
        <f>G27+H27</f>
        <v>12</v>
      </c>
      <c r="H28" s="897">
        <v>10</v>
      </c>
      <c r="I28" s="898">
        <v>0.5</v>
      </c>
      <c r="J28" s="898">
        <v>-40</v>
      </c>
      <c r="K28" s="898">
        <f>J28</f>
        <v>-40</v>
      </c>
      <c r="L28" s="898">
        <f t="shared" si="25"/>
        <v>471.5</v>
      </c>
      <c r="M28" s="898">
        <v>0</v>
      </c>
      <c r="N28" s="893" t="s">
        <v>626</v>
      </c>
      <c r="O28" s="874"/>
      <c r="P28" s="899" t="str">
        <f t="shared" ref="P28:P32" si="29">DEC2HEX(2^H28-1)</f>
        <v>3FF</v>
      </c>
      <c r="Q28" s="900" t="str">
        <f t="shared" si="26"/>
        <v>3FF000</v>
      </c>
      <c r="R28" s="901">
        <f t="shared" ref="R28:R32" si="30">HEX2DEC(Q28)</f>
        <v>4190208</v>
      </c>
      <c r="S28" s="902" t="str">
        <f t="shared" ref="S28:S32" si="31">DEC2HEX(T28)</f>
        <v>FFC00FFF</v>
      </c>
      <c r="T28" s="948">
        <f t="shared" ref="T28:T32" si="32">4294967295-R28</f>
        <v>4290777087</v>
      </c>
    </row>
    <row r="29" spans="1:20" ht="28.5" customHeight="1" x14ac:dyDescent="0.55000000000000004">
      <c r="A29" s="949">
        <v>3</v>
      </c>
      <c r="B29" s="906" t="s">
        <v>632</v>
      </c>
      <c r="C29" s="879" t="s">
        <v>593</v>
      </c>
      <c r="D29" s="907" t="s">
        <v>594</v>
      </c>
      <c r="E29" s="881" t="s">
        <v>597</v>
      </c>
      <c r="F29" s="882" t="s">
        <v>588</v>
      </c>
      <c r="G29" s="883">
        <f t="shared" ref="G29:G32" si="33">G28+H28</f>
        <v>22</v>
      </c>
      <c r="H29" s="884">
        <v>10</v>
      </c>
      <c r="I29" s="885">
        <v>0.5</v>
      </c>
      <c r="J29" s="885">
        <v>-40</v>
      </c>
      <c r="K29" s="885">
        <f t="shared" ref="K29:K30" si="34">J29</f>
        <v>-40</v>
      </c>
      <c r="L29" s="885">
        <f t="shared" si="25"/>
        <v>471.5</v>
      </c>
      <c r="M29" s="885">
        <v>0</v>
      </c>
      <c r="N29" s="880" t="s">
        <v>612</v>
      </c>
      <c r="O29" s="1002"/>
      <c r="P29" s="886" t="str">
        <f t="shared" si="29"/>
        <v>3FF</v>
      </c>
      <c r="Q29" s="887" t="str">
        <f t="shared" si="26"/>
        <v>FFC00000</v>
      </c>
      <c r="R29" s="888">
        <f t="shared" si="30"/>
        <v>4290772992</v>
      </c>
      <c r="S29" s="889" t="str">
        <f t="shared" si="31"/>
        <v>3FFFFF</v>
      </c>
      <c r="T29" s="951">
        <f t="shared" si="32"/>
        <v>4194303</v>
      </c>
    </row>
    <row r="30" spans="1:20" s="910" customFormat="1" ht="28.5" customHeight="1" x14ac:dyDescent="0.55000000000000004">
      <c r="A30" s="947">
        <v>4</v>
      </c>
      <c r="B30" s="908" t="s">
        <v>633</v>
      </c>
      <c r="C30" s="892" t="s">
        <v>593</v>
      </c>
      <c r="D30" s="909" t="s">
        <v>594</v>
      </c>
      <c r="E30" s="894" t="s">
        <v>597</v>
      </c>
      <c r="F30" s="895" t="s">
        <v>589</v>
      </c>
      <c r="G30" s="896">
        <f t="shared" si="33"/>
        <v>32</v>
      </c>
      <c r="H30" s="897">
        <v>10</v>
      </c>
      <c r="I30" s="898">
        <v>0.1</v>
      </c>
      <c r="J30" s="898">
        <v>-51.1</v>
      </c>
      <c r="K30" s="898">
        <f t="shared" si="34"/>
        <v>-51.1</v>
      </c>
      <c r="L30" s="898">
        <f t="shared" si="25"/>
        <v>51.20000000000001</v>
      </c>
      <c r="M30" s="898">
        <v>0</v>
      </c>
      <c r="N30" s="893" t="s">
        <v>627</v>
      </c>
      <c r="O30" s="874"/>
      <c r="P30" s="899" t="str">
        <f>DEC2HEX(2^H30-1)</f>
        <v>3FF</v>
      </c>
      <c r="Q30" s="900" t="str">
        <f t="shared" si="26"/>
        <v>3FF</v>
      </c>
      <c r="R30" s="901">
        <f t="shared" si="30"/>
        <v>1023</v>
      </c>
      <c r="S30" s="902" t="str">
        <f t="shared" si="31"/>
        <v>FFFFFC00</v>
      </c>
      <c r="T30" s="948">
        <f t="shared" si="32"/>
        <v>4294966272</v>
      </c>
    </row>
    <row r="31" spans="1:20" ht="28.5" customHeight="1" x14ac:dyDescent="0.55000000000000004">
      <c r="A31" s="949">
        <v>5</v>
      </c>
      <c r="B31" s="906" t="s">
        <v>634</v>
      </c>
      <c r="C31" s="879" t="s">
        <v>593</v>
      </c>
      <c r="D31" s="907" t="s">
        <v>594</v>
      </c>
      <c r="E31" s="881" t="s">
        <v>597</v>
      </c>
      <c r="F31" s="882" t="s">
        <v>590</v>
      </c>
      <c r="G31" s="883">
        <f t="shared" si="33"/>
        <v>42</v>
      </c>
      <c r="H31" s="884">
        <v>10</v>
      </c>
      <c r="I31" s="885">
        <v>0.1</v>
      </c>
      <c r="J31" s="885">
        <v>-51.1</v>
      </c>
      <c r="K31" s="885">
        <v>-51.1</v>
      </c>
      <c r="L31" s="885">
        <f t="shared" si="25"/>
        <v>51.20000000000001</v>
      </c>
      <c r="M31" s="885">
        <v>0</v>
      </c>
      <c r="N31" s="880" t="s">
        <v>628</v>
      </c>
      <c r="O31" s="1002"/>
      <c r="P31" s="886" t="str">
        <f t="shared" si="29"/>
        <v>3FF</v>
      </c>
      <c r="Q31" s="887" t="str">
        <f t="shared" si="26"/>
        <v>FFC00</v>
      </c>
      <c r="R31" s="888">
        <f t="shared" si="30"/>
        <v>1047552</v>
      </c>
      <c r="S31" s="889" t="str">
        <f t="shared" si="31"/>
        <v>FFF003FF</v>
      </c>
      <c r="T31" s="951">
        <f t="shared" si="32"/>
        <v>4293919743</v>
      </c>
    </row>
    <row r="32" spans="1:20" ht="28.5" customHeight="1" thickBot="1" x14ac:dyDescent="0.6">
      <c r="A32" s="1003">
        <v>6</v>
      </c>
      <c r="B32" s="1004" t="s">
        <v>635</v>
      </c>
      <c r="C32" s="913" t="s">
        <v>593</v>
      </c>
      <c r="D32" s="1005" t="s">
        <v>594</v>
      </c>
      <c r="E32" s="1006" t="s">
        <v>597</v>
      </c>
      <c r="F32" s="915" t="s">
        <v>1061</v>
      </c>
      <c r="G32" s="896">
        <f t="shared" si="33"/>
        <v>52</v>
      </c>
      <c r="H32" s="1007">
        <v>12</v>
      </c>
      <c r="I32" s="916">
        <v>1</v>
      </c>
      <c r="J32" s="916">
        <v>0</v>
      </c>
      <c r="K32" s="916">
        <v>0</v>
      </c>
      <c r="L32" s="916">
        <f t="shared" si="25"/>
        <v>4095</v>
      </c>
      <c r="M32" s="916">
        <v>0</v>
      </c>
      <c r="N32" s="914" t="s">
        <v>629</v>
      </c>
      <c r="O32" s="1008"/>
      <c r="P32" s="917" t="str">
        <f t="shared" si="29"/>
        <v>FFF</v>
      </c>
      <c r="Q32" s="918" t="str">
        <f t="shared" si="26"/>
        <v>FFF00000</v>
      </c>
      <c r="R32" s="1009">
        <f t="shared" si="30"/>
        <v>4293918720</v>
      </c>
      <c r="S32" s="919" t="str">
        <f t="shared" si="31"/>
        <v>FFFFF</v>
      </c>
      <c r="T32" s="1010">
        <f t="shared" si="32"/>
        <v>1048575</v>
      </c>
    </row>
    <row r="33" spans="1:25" ht="28.5" customHeight="1" thickBot="1" x14ac:dyDescent="0.6">
      <c r="A33" s="875"/>
      <c r="B33" s="875"/>
      <c r="C33" s="875"/>
      <c r="D33" s="875"/>
      <c r="E33" s="876"/>
      <c r="F33" s="876"/>
      <c r="G33" s="1011">
        <f>G32+H32</f>
        <v>64</v>
      </c>
      <c r="H33" s="875"/>
      <c r="I33" s="875"/>
      <c r="J33" s="875"/>
      <c r="K33" s="875"/>
      <c r="L33" s="875"/>
      <c r="M33" s="875"/>
      <c r="N33" s="875"/>
      <c r="O33" s="875"/>
      <c r="P33" s="877"/>
      <c r="Q33" s="877"/>
      <c r="R33" s="877"/>
      <c r="S33" s="877"/>
      <c r="T33" s="877"/>
    </row>
    <row r="34" spans="1:25" ht="34.5" customHeight="1" thickBot="1" x14ac:dyDescent="0.6">
      <c r="A34" s="1079" t="s">
        <v>1214</v>
      </c>
      <c r="B34" s="1080"/>
      <c r="C34" s="1080"/>
      <c r="D34" s="1080"/>
      <c r="E34" s="1080"/>
      <c r="F34" s="1080"/>
      <c r="G34" s="1080"/>
      <c r="H34" s="1080"/>
      <c r="I34" s="1080"/>
      <c r="J34" s="1080"/>
      <c r="K34" s="1080"/>
      <c r="L34" s="1080"/>
      <c r="M34" s="1080"/>
      <c r="N34" s="1080"/>
      <c r="O34" s="1080"/>
      <c r="P34" s="1080"/>
      <c r="Q34" s="1081"/>
      <c r="R34" s="1081"/>
      <c r="S34" s="1081"/>
      <c r="T34" s="1081"/>
    </row>
    <row r="35" spans="1:25" ht="28.5" customHeight="1" thickBot="1" x14ac:dyDescent="0.6">
      <c r="A35" s="860" t="s">
        <v>547</v>
      </c>
      <c r="B35" s="861" t="s">
        <v>527</v>
      </c>
      <c r="C35" s="862" t="s">
        <v>591</v>
      </c>
      <c r="D35" s="863" t="s">
        <v>592</v>
      </c>
      <c r="E35" s="860" t="s">
        <v>528</v>
      </c>
      <c r="F35" s="864" t="s">
        <v>529</v>
      </c>
      <c r="G35" s="865" t="s">
        <v>530</v>
      </c>
      <c r="H35" s="866" t="s">
        <v>531</v>
      </c>
      <c r="I35" s="867" t="s">
        <v>532</v>
      </c>
      <c r="J35" s="867" t="s">
        <v>533</v>
      </c>
      <c r="K35" s="867" t="s">
        <v>534</v>
      </c>
      <c r="L35" s="867" t="s">
        <v>535</v>
      </c>
      <c r="M35" s="867" t="s">
        <v>536</v>
      </c>
      <c r="N35" s="868" t="s">
        <v>537</v>
      </c>
      <c r="O35" s="869" t="s">
        <v>538</v>
      </c>
      <c r="P35" s="860"/>
      <c r="Q35" s="870"/>
      <c r="R35" s="864" t="s">
        <v>539</v>
      </c>
      <c r="S35" s="871" t="s">
        <v>540</v>
      </c>
      <c r="T35" s="871" t="s">
        <v>540</v>
      </c>
    </row>
    <row r="36" spans="1:25" ht="28.5" customHeight="1" x14ac:dyDescent="0.55000000000000004">
      <c r="A36" s="1346">
        <v>1</v>
      </c>
      <c r="B36" s="1030" t="s">
        <v>648</v>
      </c>
      <c r="C36" s="1031" t="s">
        <v>593</v>
      </c>
      <c r="D36" s="1032" t="s">
        <v>594</v>
      </c>
      <c r="E36" s="1033" t="s">
        <v>619</v>
      </c>
      <c r="F36" s="1034" t="s">
        <v>618</v>
      </c>
      <c r="G36" s="1035">
        <v>0</v>
      </c>
      <c r="H36" s="1036">
        <v>1</v>
      </c>
      <c r="I36" s="1037">
        <v>1</v>
      </c>
      <c r="J36" s="1037">
        <v>0</v>
      </c>
      <c r="K36" s="1037">
        <v>0</v>
      </c>
      <c r="L36" s="1037">
        <f t="shared" ref="L36" si="35">(2^H36-1)*I36+J36</f>
        <v>1</v>
      </c>
      <c r="M36" s="1037">
        <v>0</v>
      </c>
      <c r="N36" s="1032" t="s">
        <v>613</v>
      </c>
      <c r="O36" s="1038" t="s">
        <v>548</v>
      </c>
      <c r="P36" s="1039" t="str">
        <f t="shared" ref="P36:P78" si="36">DEC2HEX(2^H36-1)</f>
        <v>1</v>
      </c>
      <c r="Q36" s="1040" t="str">
        <f t="shared" ref="Q36:Q78" si="37">DEC2HEX(_xlfn.BITRSHIFT(HEX2DEC(P36),-1*IF(G36&lt;32,G36,G36-32)))</f>
        <v>1</v>
      </c>
      <c r="R36" s="1041">
        <f t="shared" ref="R36:R78" si="38">HEX2DEC(Q36)</f>
        <v>1</v>
      </c>
      <c r="S36" s="1042" t="str">
        <f t="shared" ref="S36:S78" si="39">DEC2HEX(T36)</f>
        <v>FFFFFFFE</v>
      </c>
      <c r="T36" s="1043">
        <f t="shared" ref="T36:T78" si="40">4294967295-R36</f>
        <v>4294967294</v>
      </c>
      <c r="U36" s="996"/>
    </row>
    <row r="37" spans="1:25" ht="28.5" customHeight="1" x14ac:dyDescent="0.55000000000000004">
      <c r="A37" s="1347">
        <v>2</v>
      </c>
      <c r="B37" s="908" t="s">
        <v>649</v>
      </c>
      <c r="C37" s="892" t="s">
        <v>593</v>
      </c>
      <c r="D37" s="893" t="s">
        <v>594</v>
      </c>
      <c r="E37" s="912" t="s">
        <v>617</v>
      </c>
      <c r="F37" s="895" t="s">
        <v>616</v>
      </c>
      <c r="G37" s="873">
        <f t="shared" ref="G37:G79" si="41">G36+H36</f>
        <v>1</v>
      </c>
      <c r="H37" s="897">
        <v>1</v>
      </c>
      <c r="I37" s="898">
        <v>1</v>
      </c>
      <c r="J37" s="898">
        <v>0</v>
      </c>
      <c r="K37" s="898">
        <v>0</v>
      </c>
      <c r="L37" s="898">
        <v>1</v>
      </c>
      <c r="M37" s="898">
        <v>0</v>
      </c>
      <c r="N37" s="893" t="s">
        <v>613</v>
      </c>
      <c r="O37" s="874"/>
      <c r="P37" s="899" t="str">
        <f t="shared" si="36"/>
        <v>1</v>
      </c>
      <c r="Q37" s="900" t="str">
        <f t="shared" si="37"/>
        <v>2</v>
      </c>
      <c r="R37" s="901">
        <f t="shared" si="38"/>
        <v>2</v>
      </c>
      <c r="S37" s="902" t="str">
        <f t="shared" si="39"/>
        <v>FFFFFFFD</v>
      </c>
      <c r="T37" s="948">
        <f t="shared" si="40"/>
        <v>4294967293</v>
      </c>
      <c r="U37" s="996"/>
    </row>
    <row r="38" spans="1:25" ht="28.5" customHeight="1" x14ac:dyDescent="0.55000000000000004">
      <c r="A38" s="1348">
        <v>3</v>
      </c>
      <c r="B38" s="1045" t="s">
        <v>650</v>
      </c>
      <c r="C38" s="969" t="s">
        <v>593</v>
      </c>
      <c r="D38" s="970" t="s">
        <v>594</v>
      </c>
      <c r="E38" s="1046" t="s">
        <v>615</v>
      </c>
      <c r="F38" s="1327" t="s">
        <v>615</v>
      </c>
      <c r="G38" s="1047">
        <f t="shared" si="41"/>
        <v>2</v>
      </c>
      <c r="H38" s="1048">
        <v>1</v>
      </c>
      <c r="I38" s="975">
        <v>1</v>
      </c>
      <c r="J38" s="975">
        <v>0</v>
      </c>
      <c r="K38" s="975">
        <v>0</v>
      </c>
      <c r="L38" s="975">
        <v>1</v>
      </c>
      <c r="M38" s="975">
        <v>0</v>
      </c>
      <c r="N38" s="970" t="s">
        <v>613</v>
      </c>
      <c r="O38" s="905" t="s">
        <v>548</v>
      </c>
      <c r="P38" s="976" t="str">
        <f t="shared" si="36"/>
        <v>1</v>
      </c>
      <c r="Q38" s="977" t="str">
        <f t="shared" si="37"/>
        <v>4</v>
      </c>
      <c r="R38" s="978">
        <f t="shared" si="38"/>
        <v>4</v>
      </c>
      <c r="S38" s="979" t="str">
        <f t="shared" si="39"/>
        <v>FFFFFFFB</v>
      </c>
      <c r="T38" s="1049">
        <f t="shared" si="40"/>
        <v>4294967291</v>
      </c>
      <c r="U38" s="996"/>
    </row>
    <row r="39" spans="1:25" ht="28.5" customHeight="1" x14ac:dyDescent="0.55000000000000004">
      <c r="A39" s="1347">
        <v>4</v>
      </c>
      <c r="B39" s="908" t="s">
        <v>651</v>
      </c>
      <c r="C39" s="892" t="s">
        <v>593</v>
      </c>
      <c r="D39" s="893" t="s">
        <v>594</v>
      </c>
      <c r="E39" s="912" t="s">
        <v>621</v>
      </c>
      <c r="F39" s="895" t="s">
        <v>620</v>
      </c>
      <c r="G39" s="873">
        <f t="shared" si="41"/>
        <v>3</v>
      </c>
      <c r="H39" s="897">
        <v>1</v>
      </c>
      <c r="I39" s="898">
        <v>1</v>
      </c>
      <c r="J39" s="898">
        <v>0</v>
      </c>
      <c r="K39" s="898">
        <v>0</v>
      </c>
      <c r="L39" s="898">
        <v>1</v>
      </c>
      <c r="M39" s="898">
        <v>0</v>
      </c>
      <c r="N39" s="893" t="s">
        <v>613</v>
      </c>
      <c r="O39" s="874"/>
      <c r="P39" s="899" t="str">
        <f t="shared" si="36"/>
        <v>1</v>
      </c>
      <c r="Q39" s="900" t="str">
        <f t="shared" si="37"/>
        <v>8</v>
      </c>
      <c r="R39" s="901">
        <f t="shared" si="38"/>
        <v>8</v>
      </c>
      <c r="S39" s="902" t="str">
        <f t="shared" si="39"/>
        <v>FFFFFFF7</v>
      </c>
      <c r="T39" s="948">
        <f t="shared" si="40"/>
        <v>4294967287</v>
      </c>
      <c r="U39" s="996"/>
    </row>
    <row r="40" spans="1:25" ht="28.5" customHeight="1" x14ac:dyDescent="0.55000000000000004">
      <c r="A40" s="1348">
        <v>5</v>
      </c>
      <c r="B40" s="1045" t="s">
        <v>652</v>
      </c>
      <c r="C40" s="969" t="s">
        <v>593</v>
      </c>
      <c r="D40" s="970" t="s">
        <v>594</v>
      </c>
      <c r="E40" s="1046" t="s">
        <v>623</v>
      </c>
      <c r="F40" s="972" t="s">
        <v>622</v>
      </c>
      <c r="G40" s="1047">
        <f t="shared" si="41"/>
        <v>4</v>
      </c>
      <c r="H40" s="1048">
        <v>1</v>
      </c>
      <c r="I40" s="975">
        <v>1</v>
      </c>
      <c r="J40" s="975">
        <v>0</v>
      </c>
      <c r="K40" s="975">
        <v>0</v>
      </c>
      <c r="L40" s="975">
        <v>1</v>
      </c>
      <c r="M40" s="975">
        <v>0</v>
      </c>
      <c r="N40" s="970" t="s">
        <v>613</v>
      </c>
      <c r="O40" s="905" t="s">
        <v>548</v>
      </c>
      <c r="P40" s="976" t="str">
        <f t="shared" si="36"/>
        <v>1</v>
      </c>
      <c r="Q40" s="977" t="str">
        <f t="shared" si="37"/>
        <v>10</v>
      </c>
      <c r="R40" s="978">
        <f t="shared" si="38"/>
        <v>16</v>
      </c>
      <c r="S40" s="979" t="str">
        <f t="shared" si="39"/>
        <v>FFFFFFEF</v>
      </c>
      <c r="T40" s="1049">
        <f t="shared" si="40"/>
        <v>4294967279</v>
      </c>
      <c r="U40" s="996"/>
    </row>
    <row r="41" spans="1:25" ht="28.5" customHeight="1" x14ac:dyDescent="0.55000000000000004">
      <c r="A41" s="1347">
        <v>6</v>
      </c>
      <c r="B41" s="908" t="s">
        <v>1157</v>
      </c>
      <c r="C41" s="892"/>
      <c r="D41" s="893" t="s">
        <v>594</v>
      </c>
      <c r="E41" s="912" t="s">
        <v>1076</v>
      </c>
      <c r="F41" s="895" t="s">
        <v>624</v>
      </c>
      <c r="G41" s="873">
        <f t="shared" si="41"/>
        <v>5</v>
      </c>
      <c r="H41" s="897">
        <v>6</v>
      </c>
      <c r="I41" s="898">
        <v>1</v>
      </c>
      <c r="J41" s="898">
        <v>0</v>
      </c>
      <c r="K41" s="898">
        <v>0</v>
      </c>
      <c r="L41" s="898">
        <v>1</v>
      </c>
      <c r="M41" s="898">
        <v>0</v>
      </c>
      <c r="N41" s="893" t="s">
        <v>613</v>
      </c>
      <c r="O41" s="874"/>
      <c r="P41" s="899" t="str">
        <f t="shared" si="36"/>
        <v>3F</v>
      </c>
      <c r="Q41" s="900" t="str">
        <f t="shared" si="37"/>
        <v>7E0</v>
      </c>
      <c r="R41" s="901">
        <f t="shared" si="38"/>
        <v>2016</v>
      </c>
      <c r="S41" s="902" t="str">
        <f t="shared" si="39"/>
        <v>FFFFF81F</v>
      </c>
      <c r="T41" s="948">
        <f t="shared" si="40"/>
        <v>4294965279</v>
      </c>
      <c r="U41" s="996" t="s">
        <v>1111</v>
      </c>
      <c r="V41" s="858" t="str">
        <f>MID(B41,6,200)</f>
        <v>uOprPst</v>
      </c>
      <c r="Y41" s="858" t="str">
        <f>U41&amp;"_"&amp;V41</f>
        <v>R205_uOprPst</v>
      </c>
    </row>
    <row r="42" spans="1:25" ht="28.5" customHeight="1" x14ac:dyDescent="0.55000000000000004">
      <c r="A42" s="1348">
        <v>7</v>
      </c>
      <c r="B42" s="1045" t="s">
        <v>1158</v>
      </c>
      <c r="C42" s="969"/>
      <c r="D42" s="970" t="s">
        <v>594</v>
      </c>
      <c r="E42" s="1046" t="s">
        <v>614</v>
      </c>
      <c r="F42" s="972" t="s">
        <v>614</v>
      </c>
      <c r="G42" s="1047">
        <f t="shared" si="41"/>
        <v>11</v>
      </c>
      <c r="H42" s="1048">
        <v>1</v>
      </c>
      <c r="I42" s="975">
        <v>1</v>
      </c>
      <c r="J42" s="975">
        <v>0</v>
      </c>
      <c r="K42" s="975">
        <v>0</v>
      </c>
      <c r="L42" s="975">
        <v>1</v>
      </c>
      <c r="M42" s="975">
        <v>0</v>
      </c>
      <c r="N42" s="970" t="s">
        <v>613</v>
      </c>
      <c r="O42" s="905"/>
      <c r="P42" s="976" t="str">
        <f t="shared" si="36"/>
        <v>1</v>
      </c>
      <c r="Q42" s="977" t="str">
        <f t="shared" si="37"/>
        <v>800</v>
      </c>
      <c r="R42" s="978">
        <f t="shared" si="38"/>
        <v>2048</v>
      </c>
      <c r="S42" s="979" t="str">
        <f t="shared" si="39"/>
        <v>FFFFF7FF</v>
      </c>
      <c r="T42" s="1049">
        <f t="shared" si="40"/>
        <v>4294965247</v>
      </c>
      <c r="U42" s="996" t="s">
        <v>1119</v>
      </c>
      <c r="V42" s="858" t="str">
        <f t="shared" ref="V42" si="42">MID(B42,6,200)</f>
        <v>uDoSpare0</v>
      </c>
      <c r="Y42" s="858" t="str">
        <f t="shared" ref="Y42" si="43">U42&amp;"_"&amp;V42</f>
        <v>R206_uDoSpare0</v>
      </c>
    </row>
    <row r="43" spans="1:25" ht="28.5" customHeight="1" x14ac:dyDescent="0.55000000000000004">
      <c r="A43" s="1349">
        <v>8</v>
      </c>
      <c r="B43" s="908" t="s">
        <v>1148</v>
      </c>
      <c r="C43" s="1328"/>
      <c r="D43" s="1329" t="s">
        <v>594</v>
      </c>
      <c r="E43" s="1330" t="s">
        <v>614</v>
      </c>
      <c r="F43" s="1331" t="s">
        <v>614</v>
      </c>
      <c r="G43" s="1332">
        <f t="shared" si="41"/>
        <v>12</v>
      </c>
      <c r="H43" s="1333">
        <v>1</v>
      </c>
      <c r="I43" s="1334">
        <v>1</v>
      </c>
      <c r="J43" s="1334">
        <v>0</v>
      </c>
      <c r="K43" s="1334">
        <v>0</v>
      </c>
      <c r="L43" s="1334">
        <v>1</v>
      </c>
      <c r="M43" s="1334">
        <v>0</v>
      </c>
      <c r="N43" s="1329" t="s">
        <v>613</v>
      </c>
      <c r="O43" s="1335"/>
      <c r="P43" s="1336" t="str">
        <f t="shared" si="36"/>
        <v>1</v>
      </c>
      <c r="Q43" s="1337" t="str">
        <f t="shared" si="37"/>
        <v>1000</v>
      </c>
      <c r="R43" s="1338">
        <f t="shared" si="38"/>
        <v>4096</v>
      </c>
      <c r="S43" s="1339" t="str">
        <f t="shared" si="39"/>
        <v>FFFFEFFF</v>
      </c>
      <c r="T43" s="1340">
        <f t="shared" si="40"/>
        <v>4294963199</v>
      </c>
      <c r="U43" s="996" t="s">
        <v>1120</v>
      </c>
      <c r="V43" s="858" t="str">
        <f t="shared" ref="V43:V78" si="44">MID(B43,6,200)</f>
        <v>uDoSpare1</v>
      </c>
      <c r="Y43" s="858" t="str">
        <f t="shared" ref="Y43:Y78" si="45">U43&amp;"_"&amp;V43</f>
        <v>R207_uDoSpare1</v>
      </c>
    </row>
    <row r="44" spans="1:25" ht="28.5" customHeight="1" x14ac:dyDescent="0.55000000000000004">
      <c r="A44" s="1348">
        <v>9</v>
      </c>
      <c r="B44" s="1045" t="s">
        <v>1159</v>
      </c>
      <c r="C44" s="969"/>
      <c r="D44" s="970" t="s">
        <v>594</v>
      </c>
      <c r="E44" s="1046" t="s">
        <v>614</v>
      </c>
      <c r="F44" s="972" t="s">
        <v>614</v>
      </c>
      <c r="G44" s="1047">
        <f t="shared" si="41"/>
        <v>13</v>
      </c>
      <c r="H44" s="1048">
        <v>1</v>
      </c>
      <c r="I44" s="975">
        <v>1</v>
      </c>
      <c r="J44" s="975">
        <v>0</v>
      </c>
      <c r="K44" s="975">
        <v>0</v>
      </c>
      <c r="L44" s="975">
        <v>1</v>
      </c>
      <c r="M44" s="975">
        <v>0</v>
      </c>
      <c r="N44" s="970" t="s">
        <v>613</v>
      </c>
      <c r="O44" s="905"/>
      <c r="P44" s="976" t="str">
        <f t="shared" si="36"/>
        <v>1</v>
      </c>
      <c r="Q44" s="977" t="str">
        <f t="shared" si="37"/>
        <v>2000</v>
      </c>
      <c r="R44" s="978">
        <f t="shared" si="38"/>
        <v>8192</v>
      </c>
      <c r="S44" s="979" t="str">
        <f t="shared" si="39"/>
        <v>FFFFDFFF</v>
      </c>
      <c r="T44" s="1049">
        <f t="shared" si="40"/>
        <v>4294959103</v>
      </c>
      <c r="U44" s="996" t="s">
        <v>1121</v>
      </c>
      <c r="V44" s="858" t="str">
        <f t="shared" si="44"/>
        <v>uDoSpare2</v>
      </c>
      <c r="Y44" s="858" t="str">
        <f t="shared" si="45"/>
        <v>R208_uDoSpare2</v>
      </c>
    </row>
    <row r="45" spans="1:25" ht="28.5" customHeight="1" x14ac:dyDescent="0.55000000000000004">
      <c r="A45" s="1349">
        <v>10</v>
      </c>
      <c r="B45" s="908" t="s">
        <v>1160</v>
      </c>
      <c r="C45" s="1328"/>
      <c r="D45" s="1329" t="s">
        <v>594</v>
      </c>
      <c r="E45" s="1330" t="s">
        <v>614</v>
      </c>
      <c r="F45" s="1331" t="s">
        <v>614</v>
      </c>
      <c r="G45" s="1332">
        <f t="shared" si="41"/>
        <v>14</v>
      </c>
      <c r="H45" s="1333">
        <v>1</v>
      </c>
      <c r="I45" s="1334">
        <v>1</v>
      </c>
      <c r="J45" s="1334">
        <v>0</v>
      </c>
      <c r="K45" s="1334">
        <v>0</v>
      </c>
      <c r="L45" s="1334">
        <v>1</v>
      </c>
      <c r="M45" s="1334">
        <v>0</v>
      </c>
      <c r="N45" s="1329" t="s">
        <v>613</v>
      </c>
      <c r="O45" s="1335"/>
      <c r="P45" s="1336" t="str">
        <f t="shared" si="36"/>
        <v>1</v>
      </c>
      <c r="Q45" s="1337" t="str">
        <f t="shared" si="37"/>
        <v>4000</v>
      </c>
      <c r="R45" s="1338">
        <f t="shared" si="38"/>
        <v>16384</v>
      </c>
      <c r="S45" s="1339" t="str">
        <f t="shared" si="39"/>
        <v>FFFFBFFF</v>
      </c>
      <c r="T45" s="1340">
        <f t="shared" si="40"/>
        <v>4294950911</v>
      </c>
      <c r="U45" s="996" t="s">
        <v>1122</v>
      </c>
      <c r="V45" s="858" t="str">
        <f t="shared" si="44"/>
        <v>uDoSpare3</v>
      </c>
      <c r="Y45" s="858" t="str">
        <f t="shared" si="45"/>
        <v>R209_uDoSpare3</v>
      </c>
    </row>
    <row r="46" spans="1:25" ht="28.5" customHeight="1" thickBot="1" x14ac:dyDescent="0.6">
      <c r="A46" s="1350">
        <v>11</v>
      </c>
      <c r="B46" s="1345" t="s">
        <v>1161</v>
      </c>
      <c r="C46" s="1082"/>
      <c r="D46" s="1083" t="s">
        <v>594</v>
      </c>
      <c r="E46" s="1341" t="s">
        <v>614</v>
      </c>
      <c r="F46" s="1342" t="s">
        <v>614</v>
      </c>
      <c r="G46" s="1086">
        <f t="shared" si="41"/>
        <v>15</v>
      </c>
      <c r="H46" s="1087">
        <v>1</v>
      </c>
      <c r="I46" s="1088">
        <v>1</v>
      </c>
      <c r="J46" s="1088">
        <v>0</v>
      </c>
      <c r="K46" s="1088">
        <v>0</v>
      </c>
      <c r="L46" s="1088">
        <v>1</v>
      </c>
      <c r="M46" s="1088">
        <v>0</v>
      </c>
      <c r="N46" s="1083" t="s">
        <v>613</v>
      </c>
      <c r="O46" s="1089"/>
      <c r="P46" s="1090" t="str">
        <f t="shared" si="36"/>
        <v>1</v>
      </c>
      <c r="Q46" s="1091" t="str">
        <f t="shared" si="37"/>
        <v>8000</v>
      </c>
      <c r="R46" s="1092">
        <f t="shared" si="38"/>
        <v>32768</v>
      </c>
      <c r="S46" s="1093" t="str">
        <f t="shared" si="39"/>
        <v>FFFF7FFF</v>
      </c>
      <c r="T46" s="1094">
        <f t="shared" si="40"/>
        <v>4294934527</v>
      </c>
      <c r="U46" s="996" t="s">
        <v>1123</v>
      </c>
      <c r="V46" s="858" t="str">
        <f t="shared" si="44"/>
        <v>uDoSpare4</v>
      </c>
      <c r="Y46" s="858" t="str">
        <f t="shared" si="45"/>
        <v>R210_uDoSpare4</v>
      </c>
    </row>
    <row r="47" spans="1:25" ht="28.5" customHeight="1" x14ac:dyDescent="0.55000000000000004">
      <c r="A47" s="1349">
        <v>12</v>
      </c>
      <c r="B47" s="908" t="s">
        <v>1162</v>
      </c>
      <c r="C47" s="1328"/>
      <c r="D47" s="1329"/>
      <c r="E47" s="1330"/>
      <c r="F47" s="1331" t="s">
        <v>1108</v>
      </c>
      <c r="G47" s="1332">
        <f t="shared" si="41"/>
        <v>16</v>
      </c>
      <c r="H47" s="1333">
        <v>1</v>
      </c>
      <c r="I47" s="1334">
        <v>1</v>
      </c>
      <c r="J47" s="1334">
        <v>0</v>
      </c>
      <c r="K47" s="1334">
        <v>0</v>
      </c>
      <c r="L47" s="1334">
        <v>1</v>
      </c>
      <c r="M47" s="1334">
        <v>0</v>
      </c>
      <c r="N47" s="1329" t="s">
        <v>613</v>
      </c>
      <c r="O47" s="1343"/>
      <c r="P47" s="1336" t="str">
        <f t="shared" ref="P47:P57" si="46">DEC2HEX(2^H47-1)</f>
        <v>1</v>
      </c>
      <c r="Q47" s="1337" t="str">
        <f t="shared" ref="Q47:Q57" si="47">DEC2HEX(_xlfn.BITRSHIFT(HEX2DEC(P47),-1*IF(G47&lt;32,G47,G47-32)))</f>
        <v>10000</v>
      </c>
      <c r="R47" s="1338">
        <f t="shared" ref="R47:R57" si="48">HEX2DEC(Q47)</f>
        <v>65536</v>
      </c>
      <c r="S47" s="1339" t="str">
        <f t="shared" ref="S47:S57" si="49">DEC2HEX(T47)</f>
        <v>FFFEFFFF</v>
      </c>
      <c r="T47" s="1340">
        <f t="shared" ref="T47:T57" si="50">4294967295-R47</f>
        <v>4294901759</v>
      </c>
      <c r="U47" s="996" t="s">
        <v>1112</v>
      </c>
      <c r="V47" s="858" t="str">
        <f t="shared" si="44"/>
        <v>uSvOnLoopBack</v>
      </c>
      <c r="Y47" s="858" t="str">
        <f t="shared" si="45"/>
        <v>R211_uSvOnLoopBack</v>
      </c>
    </row>
    <row r="48" spans="1:25" ht="28.5" customHeight="1" x14ac:dyDescent="0.55000000000000004">
      <c r="A48" s="1351">
        <v>13</v>
      </c>
      <c r="B48" s="906" t="s">
        <v>1163</v>
      </c>
      <c r="C48" s="879"/>
      <c r="D48" s="880"/>
      <c r="E48" s="911"/>
      <c r="F48" s="882" t="s">
        <v>584</v>
      </c>
      <c r="G48" s="872">
        <f t="shared" si="41"/>
        <v>17</v>
      </c>
      <c r="H48" s="884">
        <v>1</v>
      </c>
      <c r="I48" s="885">
        <v>1</v>
      </c>
      <c r="J48" s="885">
        <v>0</v>
      </c>
      <c r="K48" s="885">
        <v>0</v>
      </c>
      <c r="L48" s="885">
        <v>1</v>
      </c>
      <c r="M48" s="885">
        <v>0</v>
      </c>
      <c r="N48" s="880" t="s">
        <v>613</v>
      </c>
      <c r="O48" s="1344"/>
      <c r="P48" s="886" t="str">
        <f t="shared" si="46"/>
        <v>1</v>
      </c>
      <c r="Q48" s="887" t="str">
        <f t="shared" si="47"/>
        <v>20000</v>
      </c>
      <c r="R48" s="888">
        <f t="shared" si="48"/>
        <v>131072</v>
      </c>
      <c r="S48" s="889" t="str">
        <f t="shared" si="49"/>
        <v>FFFDFFFF</v>
      </c>
      <c r="T48" s="951">
        <f t="shared" si="50"/>
        <v>4294836223</v>
      </c>
      <c r="U48" s="996" t="s">
        <v>1113</v>
      </c>
      <c r="V48" s="858" t="str">
        <f t="shared" si="44"/>
        <v>uStartLoopBack</v>
      </c>
      <c r="Y48" s="858" t="str">
        <f t="shared" si="45"/>
        <v>R212_uStartLoopBack</v>
      </c>
    </row>
    <row r="49" spans="1:25" ht="28.5" customHeight="1" x14ac:dyDescent="0.55000000000000004">
      <c r="A49" s="1349">
        <v>14</v>
      </c>
      <c r="B49" s="908" t="s">
        <v>1164</v>
      </c>
      <c r="C49" s="1328"/>
      <c r="D49" s="1329"/>
      <c r="E49" s="1330"/>
      <c r="F49" s="1331" t="s">
        <v>577</v>
      </c>
      <c r="G49" s="1332">
        <f t="shared" si="41"/>
        <v>18</v>
      </c>
      <c r="H49" s="1333">
        <v>1</v>
      </c>
      <c r="I49" s="1334">
        <v>1</v>
      </c>
      <c r="J49" s="1334">
        <v>0</v>
      </c>
      <c r="K49" s="1334">
        <v>0</v>
      </c>
      <c r="L49" s="1334">
        <v>1</v>
      </c>
      <c r="M49" s="1334">
        <v>0</v>
      </c>
      <c r="N49" s="1329" t="s">
        <v>613</v>
      </c>
      <c r="O49" s="1343"/>
      <c r="P49" s="1336" t="str">
        <f t="shared" si="46"/>
        <v>1</v>
      </c>
      <c r="Q49" s="1337" t="str">
        <f t="shared" si="47"/>
        <v>40000</v>
      </c>
      <c r="R49" s="1338">
        <f t="shared" si="48"/>
        <v>262144</v>
      </c>
      <c r="S49" s="1339" t="str">
        <f t="shared" si="49"/>
        <v>FFFBFFFF</v>
      </c>
      <c r="T49" s="1340">
        <f t="shared" si="50"/>
        <v>4294705151</v>
      </c>
      <c r="U49" s="996" t="s">
        <v>1114</v>
      </c>
      <c r="V49" s="858" t="str">
        <f t="shared" si="44"/>
        <v>uEmgLoopBack</v>
      </c>
      <c r="Y49" s="858" t="str">
        <f t="shared" si="45"/>
        <v>R213_uEmgLoopBack</v>
      </c>
    </row>
    <row r="50" spans="1:25" ht="28.5" customHeight="1" x14ac:dyDescent="0.55000000000000004">
      <c r="A50" s="1351">
        <v>15</v>
      </c>
      <c r="B50" s="906" t="s">
        <v>1165</v>
      </c>
      <c r="C50" s="879"/>
      <c r="D50" s="880"/>
      <c r="E50" s="911"/>
      <c r="F50" s="882" t="s">
        <v>578</v>
      </c>
      <c r="G50" s="872">
        <f t="shared" si="41"/>
        <v>19</v>
      </c>
      <c r="H50" s="884">
        <v>1</v>
      </c>
      <c r="I50" s="885">
        <v>1</v>
      </c>
      <c r="J50" s="885">
        <v>0</v>
      </c>
      <c r="K50" s="885">
        <v>0</v>
      </c>
      <c r="L50" s="885">
        <v>1</v>
      </c>
      <c r="M50" s="885">
        <v>0</v>
      </c>
      <c r="N50" s="880" t="s">
        <v>613</v>
      </c>
      <c r="O50" s="1344"/>
      <c r="P50" s="886" t="str">
        <f t="shared" si="46"/>
        <v>1</v>
      </c>
      <c r="Q50" s="887" t="str">
        <f t="shared" si="47"/>
        <v>80000</v>
      </c>
      <c r="R50" s="888">
        <f t="shared" si="48"/>
        <v>524288</v>
      </c>
      <c r="S50" s="889" t="str">
        <f t="shared" si="49"/>
        <v>FFF7FFFF</v>
      </c>
      <c r="T50" s="951">
        <f t="shared" si="50"/>
        <v>4294443007</v>
      </c>
      <c r="U50" s="996" t="s">
        <v>1115</v>
      </c>
      <c r="V50" s="858" t="str">
        <f t="shared" si="44"/>
        <v>uAlarmRstLoopBack</v>
      </c>
      <c r="Y50" s="858" t="str">
        <f t="shared" si="45"/>
        <v>R214_uAlarmRstLoopBack</v>
      </c>
    </row>
    <row r="51" spans="1:25" ht="28.5" customHeight="1" x14ac:dyDescent="0.55000000000000004">
      <c r="A51" s="1349">
        <v>16</v>
      </c>
      <c r="B51" s="908" t="s">
        <v>1166</v>
      </c>
      <c r="C51" s="1328"/>
      <c r="D51" s="1329"/>
      <c r="E51" s="1330"/>
      <c r="F51" s="1331" t="s">
        <v>1152</v>
      </c>
      <c r="G51" s="1332">
        <f t="shared" si="41"/>
        <v>20</v>
      </c>
      <c r="H51" s="1333">
        <v>6</v>
      </c>
      <c r="I51" s="1334">
        <v>1</v>
      </c>
      <c r="J51" s="1334">
        <v>0</v>
      </c>
      <c r="K51" s="1334">
        <v>0</v>
      </c>
      <c r="L51" s="1334">
        <v>1</v>
      </c>
      <c r="M51" s="1334">
        <v>0</v>
      </c>
      <c r="N51" s="1329" t="s">
        <v>613</v>
      </c>
      <c r="O51" s="1343"/>
      <c r="P51" s="1336" t="str">
        <f t="shared" si="46"/>
        <v>3F</v>
      </c>
      <c r="Q51" s="1337" t="str">
        <f t="shared" si="47"/>
        <v>3F00000</v>
      </c>
      <c r="R51" s="1338">
        <f t="shared" si="48"/>
        <v>66060288</v>
      </c>
      <c r="S51" s="1339" t="str">
        <f t="shared" si="49"/>
        <v>FC0FFFFF</v>
      </c>
      <c r="T51" s="1340">
        <f t="shared" si="50"/>
        <v>4228907007</v>
      </c>
      <c r="U51" s="996" t="s">
        <v>1116</v>
      </c>
      <c r="V51" s="858" t="str">
        <f t="shared" si="44"/>
        <v>uOprPstLoopBack</v>
      </c>
      <c r="Y51" s="858" t="str">
        <f t="shared" si="45"/>
        <v>R215_uOprPstLoopBack</v>
      </c>
    </row>
    <row r="52" spans="1:25" ht="28.5" customHeight="1" x14ac:dyDescent="0.55000000000000004">
      <c r="A52" s="1351">
        <v>17</v>
      </c>
      <c r="B52" s="906" t="s">
        <v>1167</v>
      </c>
      <c r="C52" s="879"/>
      <c r="D52" s="880"/>
      <c r="E52" s="911"/>
      <c r="F52" s="882" t="s">
        <v>579</v>
      </c>
      <c r="G52" s="872">
        <f t="shared" si="41"/>
        <v>26</v>
      </c>
      <c r="H52" s="884">
        <v>1</v>
      </c>
      <c r="I52" s="885">
        <v>1</v>
      </c>
      <c r="J52" s="885">
        <v>0</v>
      </c>
      <c r="K52" s="885">
        <v>0</v>
      </c>
      <c r="L52" s="885">
        <v>1</v>
      </c>
      <c r="M52" s="885">
        <v>0</v>
      </c>
      <c r="N52" s="880" t="s">
        <v>613</v>
      </c>
      <c r="O52" s="1344"/>
      <c r="P52" s="886" t="str">
        <f t="shared" si="46"/>
        <v>1</v>
      </c>
      <c r="Q52" s="887" t="str">
        <f t="shared" si="47"/>
        <v>4000000</v>
      </c>
      <c r="R52" s="888">
        <f t="shared" si="48"/>
        <v>67108864</v>
      </c>
      <c r="S52" s="889" t="str">
        <f t="shared" si="49"/>
        <v>FBFFFFFF</v>
      </c>
      <c r="T52" s="951">
        <f t="shared" si="50"/>
        <v>4227858431</v>
      </c>
      <c r="U52" s="996" t="s">
        <v>1117</v>
      </c>
      <c r="V52" s="858" t="str">
        <f t="shared" si="44"/>
        <v>uStopLoopBack</v>
      </c>
      <c r="Y52" s="858" t="str">
        <f t="shared" si="45"/>
        <v>R216_uStopLoopBack</v>
      </c>
    </row>
    <row r="53" spans="1:25" ht="28.5" customHeight="1" x14ac:dyDescent="0.55000000000000004">
      <c r="A53" s="1349">
        <v>18</v>
      </c>
      <c r="B53" s="908" t="s">
        <v>1168</v>
      </c>
      <c r="C53" s="1328"/>
      <c r="D53" s="1329"/>
      <c r="E53" s="1330"/>
      <c r="F53" s="1331" t="s">
        <v>580</v>
      </c>
      <c r="G53" s="1332">
        <f t="shared" si="41"/>
        <v>27</v>
      </c>
      <c r="H53" s="1333">
        <v>1</v>
      </c>
      <c r="I53" s="1334">
        <v>1</v>
      </c>
      <c r="J53" s="1334">
        <v>0</v>
      </c>
      <c r="K53" s="1334">
        <v>0</v>
      </c>
      <c r="L53" s="1334">
        <v>1</v>
      </c>
      <c r="M53" s="1334">
        <v>0</v>
      </c>
      <c r="N53" s="1329" t="s">
        <v>613</v>
      </c>
      <c r="O53" s="1343"/>
      <c r="P53" s="1336" t="str">
        <f t="shared" si="46"/>
        <v>1</v>
      </c>
      <c r="Q53" s="1337" t="str">
        <f t="shared" si="47"/>
        <v>8000000</v>
      </c>
      <c r="R53" s="1338">
        <f t="shared" si="48"/>
        <v>134217728</v>
      </c>
      <c r="S53" s="1339" t="str">
        <f t="shared" si="49"/>
        <v>F7FFFFFF</v>
      </c>
      <c r="T53" s="1340">
        <f t="shared" si="50"/>
        <v>4160749567</v>
      </c>
      <c r="U53" s="996" t="s">
        <v>1118</v>
      </c>
      <c r="V53" s="858" t="str">
        <f t="shared" si="44"/>
        <v>uOrginLoopBack</v>
      </c>
      <c r="Y53" s="858" t="str">
        <f t="shared" si="45"/>
        <v>R217_uOrginLoopBack</v>
      </c>
    </row>
    <row r="54" spans="1:25" ht="28.5" customHeight="1" x14ac:dyDescent="0.55000000000000004">
      <c r="A54" s="1351">
        <v>19</v>
      </c>
      <c r="B54" s="906" t="s">
        <v>1169</v>
      </c>
      <c r="C54" s="879"/>
      <c r="D54" s="880"/>
      <c r="E54" s="911"/>
      <c r="F54" s="882" t="s">
        <v>581</v>
      </c>
      <c r="G54" s="872">
        <f t="shared" si="41"/>
        <v>28</v>
      </c>
      <c r="H54" s="884">
        <v>1</v>
      </c>
      <c r="I54" s="885">
        <v>1</v>
      </c>
      <c r="J54" s="885">
        <v>0</v>
      </c>
      <c r="K54" s="885">
        <v>0</v>
      </c>
      <c r="L54" s="885">
        <v>1</v>
      </c>
      <c r="M54" s="885">
        <v>0</v>
      </c>
      <c r="N54" s="880" t="s">
        <v>613</v>
      </c>
      <c r="O54" s="1344"/>
      <c r="P54" s="886" t="str">
        <f t="shared" si="46"/>
        <v>1</v>
      </c>
      <c r="Q54" s="887" t="str">
        <f t="shared" si="47"/>
        <v>10000000</v>
      </c>
      <c r="R54" s="888">
        <f t="shared" si="48"/>
        <v>268435456</v>
      </c>
      <c r="S54" s="889" t="str">
        <f t="shared" si="49"/>
        <v>EFFFFFFF</v>
      </c>
      <c r="T54" s="951">
        <f t="shared" si="50"/>
        <v>4026531839</v>
      </c>
      <c r="U54" s="996" t="s">
        <v>1124</v>
      </c>
      <c r="V54" s="858" t="str">
        <f t="shared" si="44"/>
        <v>uDoginLoopBack</v>
      </c>
      <c r="Y54" s="858" t="str">
        <f t="shared" si="45"/>
        <v>R218_uDoginLoopBack</v>
      </c>
    </row>
    <row r="55" spans="1:25" ht="28.5" customHeight="1" x14ac:dyDescent="0.55000000000000004">
      <c r="A55" s="1349">
        <v>20</v>
      </c>
      <c r="B55" s="908" t="s">
        <v>1170</v>
      </c>
      <c r="C55" s="1328"/>
      <c r="D55" s="1329"/>
      <c r="E55" s="1330"/>
      <c r="F55" s="1331" t="s">
        <v>553</v>
      </c>
      <c r="G55" s="1332">
        <f t="shared" si="41"/>
        <v>29</v>
      </c>
      <c r="H55" s="1333">
        <v>1</v>
      </c>
      <c r="I55" s="1334">
        <v>1</v>
      </c>
      <c r="J55" s="1334">
        <v>0</v>
      </c>
      <c r="K55" s="1334">
        <v>0</v>
      </c>
      <c r="L55" s="1334">
        <v>1</v>
      </c>
      <c r="M55" s="1334">
        <v>0</v>
      </c>
      <c r="N55" s="1329" t="s">
        <v>613</v>
      </c>
      <c r="O55" s="1343"/>
      <c r="P55" s="1336" t="str">
        <f t="shared" si="46"/>
        <v>1</v>
      </c>
      <c r="Q55" s="1337" t="str">
        <f t="shared" si="47"/>
        <v>20000000</v>
      </c>
      <c r="R55" s="1338">
        <f t="shared" si="48"/>
        <v>536870912</v>
      </c>
      <c r="S55" s="1339" t="str">
        <f t="shared" si="49"/>
        <v>DFFFFFFF</v>
      </c>
      <c r="T55" s="1340">
        <f t="shared" si="50"/>
        <v>3758096383</v>
      </c>
      <c r="U55" s="996" t="s">
        <v>1125</v>
      </c>
      <c r="V55" s="858" t="str">
        <f t="shared" si="44"/>
        <v>uPJogLoopBack</v>
      </c>
      <c r="Y55" s="858" t="str">
        <f t="shared" si="45"/>
        <v>R219_uPJogLoopBack</v>
      </c>
    </row>
    <row r="56" spans="1:25" ht="28.5" customHeight="1" x14ac:dyDescent="0.55000000000000004">
      <c r="A56" s="1351">
        <v>21</v>
      </c>
      <c r="B56" s="906" t="s">
        <v>1171</v>
      </c>
      <c r="C56" s="879"/>
      <c r="D56" s="880"/>
      <c r="E56" s="911"/>
      <c r="F56" s="882" t="s">
        <v>555</v>
      </c>
      <c r="G56" s="872">
        <f t="shared" si="41"/>
        <v>30</v>
      </c>
      <c r="H56" s="884">
        <v>1</v>
      </c>
      <c r="I56" s="885">
        <v>1</v>
      </c>
      <c r="J56" s="885">
        <v>0</v>
      </c>
      <c r="K56" s="885">
        <v>0</v>
      </c>
      <c r="L56" s="885">
        <v>1</v>
      </c>
      <c r="M56" s="885">
        <v>0</v>
      </c>
      <c r="N56" s="880" t="s">
        <v>613</v>
      </c>
      <c r="O56" s="1344"/>
      <c r="P56" s="886" t="str">
        <f t="shared" si="46"/>
        <v>1</v>
      </c>
      <c r="Q56" s="887" t="str">
        <f t="shared" si="47"/>
        <v>40000000</v>
      </c>
      <c r="R56" s="888">
        <f t="shared" si="48"/>
        <v>1073741824</v>
      </c>
      <c r="S56" s="889" t="str">
        <f t="shared" si="49"/>
        <v>BFFFFFFF</v>
      </c>
      <c r="T56" s="951">
        <f t="shared" si="50"/>
        <v>3221225471</v>
      </c>
      <c r="U56" s="996" t="s">
        <v>1126</v>
      </c>
      <c r="V56" s="858" t="str">
        <f t="shared" si="44"/>
        <v>uNJogLoopBack</v>
      </c>
      <c r="Y56" s="858" t="str">
        <f t="shared" si="45"/>
        <v>R220_uNJogLoopBack</v>
      </c>
    </row>
    <row r="57" spans="1:25" ht="28.5" customHeight="1" thickBot="1" x14ac:dyDescent="0.6">
      <c r="A57" s="1349">
        <v>22</v>
      </c>
      <c r="B57" s="908" t="s">
        <v>1172</v>
      </c>
      <c r="C57" s="1328"/>
      <c r="D57" s="1329"/>
      <c r="E57" s="1330"/>
      <c r="F57" s="1331" t="s">
        <v>582</v>
      </c>
      <c r="G57" s="1332">
        <f t="shared" si="41"/>
        <v>31</v>
      </c>
      <c r="H57" s="1333">
        <v>1</v>
      </c>
      <c r="I57" s="1334">
        <v>1</v>
      </c>
      <c r="J57" s="1334">
        <v>0</v>
      </c>
      <c r="K57" s="1334">
        <v>0</v>
      </c>
      <c r="L57" s="1334">
        <v>1</v>
      </c>
      <c r="M57" s="1334">
        <v>0</v>
      </c>
      <c r="N57" s="1329" t="s">
        <v>613</v>
      </c>
      <c r="O57" s="1343"/>
      <c r="P57" s="1336" t="str">
        <f t="shared" si="46"/>
        <v>1</v>
      </c>
      <c r="Q57" s="1337" t="str">
        <f t="shared" si="47"/>
        <v>80000000</v>
      </c>
      <c r="R57" s="1338">
        <f t="shared" si="48"/>
        <v>2147483648</v>
      </c>
      <c r="S57" s="1339" t="str">
        <f t="shared" si="49"/>
        <v>7FFFFFFF</v>
      </c>
      <c r="T57" s="1340">
        <f t="shared" si="50"/>
        <v>2147483647</v>
      </c>
      <c r="U57" s="996" t="s">
        <v>1127</v>
      </c>
      <c r="V57" s="858" t="str">
        <f t="shared" si="44"/>
        <v>uEnMpgLoopBack</v>
      </c>
      <c r="Y57" s="858" t="str">
        <f t="shared" si="45"/>
        <v>R221_uEnMpgLoopBack</v>
      </c>
    </row>
    <row r="58" spans="1:25" ht="28.5" customHeight="1" x14ac:dyDescent="0.55000000000000004">
      <c r="A58" s="1352">
        <v>28</v>
      </c>
      <c r="B58" s="1030" t="s">
        <v>1173</v>
      </c>
      <c r="C58" s="1031"/>
      <c r="D58" s="1032" t="s">
        <v>594</v>
      </c>
      <c r="E58" s="1033"/>
      <c r="F58" s="1034" t="s">
        <v>1083</v>
      </c>
      <c r="G58" s="1035">
        <f t="shared" si="41"/>
        <v>32</v>
      </c>
      <c r="H58" s="1036">
        <v>1</v>
      </c>
      <c r="I58" s="1037">
        <v>1</v>
      </c>
      <c r="J58" s="1037">
        <v>0</v>
      </c>
      <c r="K58" s="1037">
        <f t="shared" ref="K58:K78" si="51">+J58</f>
        <v>0</v>
      </c>
      <c r="L58" s="1037">
        <f t="shared" ref="L58:L78" si="52">(2^H58-1)*I58+J58</f>
        <v>1</v>
      </c>
      <c r="M58" s="1037">
        <v>0</v>
      </c>
      <c r="N58" s="1032" t="s">
        <v>613</v>
      </c>
      <c r="O58" s="1038" t="s">
        <v>548</v>
      </c>
      <c r="P58" s="1039" t="str">
        <f t="shared" si="36"/>
        <v>1</v>
      </c>
      <c r="Q58" s="1040" t="str">
        <f t="shared" si="37"/>
        <v>1</v>
      </c>
      <c r="R58" s="1041">
        <f t="shared" si="38"/>
        <v>1</v>
      </c>
      <c r="S58" s="1042" t="str">
        <f t="shared" si="39"/>
        <v>FFFFFFFE</v>
      </c>
      <c r="T58" s="1043">
        <f t="shared" si="40"/>
        <v>4294967294</v>
      </c>
      <c r="U58" s="996" t="s">
        <v>1128</v>
      </c>
      <c r="V58" s="858" t="str">
        <f t="shared" si="44"/>
        <v>F00_FltStat</v>
      </c>
      <c r="Y58" s="858" t="str">
        <f t="shared" si="45"/>
        <v>R222_F00_FltStat</v>
      </c>
    </row>
    <row r="59" spans="1:25" ht="28.5" customHeight="1" x14ac:dyDescent="0.55000000000000004">
      <c r="A59" s="1353">
        <v>29</v>
      </c>
      <c r="B59" s="908" t="s">
        <v>1174</v>
      </c>
      <c r="C59" s="892"/>
      <c r="D59" s="893" t="s">
        <v>594</v>
      </c>
      <c r="E59" s="912" t="s">
        <v>550</v>
      </c>
      <c r="F59" s="895" t="s">
        <v>1084</v>
      </c>
      <c r="G59" s="873">
        <f t="shared" si="41"/>
        <v>33</v>
      </c>
      <c r="H59" s="897">
        <v>1</v>
      </c>
      <c r="I59" s="898">
        <v>1</v>
      </c>
      <c r="J59" s="898">
        <v>0</v>
      </c>
      <c r="K59" s="898">
        <f t="shared" si="51"/>
        <v>0</v>
      </c>
      <c r="L59" s="898">
        <f t="shared" si="52"/>
        <v>1</v>
      </c>
      <c r="M59" s="898">
        <v>0</v>
      </c>
      <c r="N59" s="893" t="s">
        <v>551</v>
      </c>
      <c r="O59" s="874"/>
      <c r="P59" s="899" t="str">
        <f t="shared" si="36"/>
        <v>1</v>
      </c>
      <c r="Q59" s="900" t="str">
        <f t="shared" si="37"/>
        <v>2</v>
      </c>
      <c r="R59" s="901">
        <f t="shared" si="38"/>
        <v>2</v>
      </c>
      <c r="S59" s="902" t="str">
        <f t="shared" si="39"/>
        <v>FFFFFFFD</v>
      </c>
      <c r="T59" s="948">
        <f t="shared" si="40"/>
        <v>4294967293</v>
      </c>
      <c r="U59" s="996" t="s">
        <v>1129</v>
      </c>
      <c r="V59" s="858" t="str">
        <f t="shared" si="44"/>
        <v>F01_EstopSwitchFlt</v>
      </c>
      <c r="Y59" s="858" t="str">
        <f t="shared" si="45"/>
        <v>R223_F01_EstopSwitchFlt</v>
      </c>
    </row>
    <row r="60" spans="1:25" ht="28.5" customHeight="1" x14ac:dyDescent="0.55000000000000004">
      <c r="A60" s="1354">
        <v>30</v>
      </c>
      <c r="B60" s="1045" t="s">
        <v>1175</v>
      </c>
      <c r="C60" s="969"/>
      <c r="D60" s="970" t="s">
        <v>594</v>
      </c>
      <c r="E60" s="1046" t="s">
        <v>550</v>
      </c>
      <c r="F60" s="972" t="s">
        <v>1085</v>
      </c>
      <c r="G60" s="1047">
        <f t="shared" si="41"/>
        <v>34</v>
      </c>
      <c r="H60" s="1048">
        <v>1</v>
      </c>
      <c r="I60" s="975">
        <v>1</v>
      </c>
      <c r="J60" s="975">
        <v>0</v>
      </c>
      <c r="K60" s="975">
        <f t="shared" si="51"/>
        <v>0</v>
      </c>
      <c r="L60" s="975">
        <f t="shared" si="52"/>
        <v>1</v>
      </c>
      <c r="M60" s="975">
        <v>0</v>
      </c>
      <c r="N60" s="970" t="s">
        <v>551</v>
      </c>
      <c r="O60" s="905"/>
      <c r="P60" s="976" t="str">
        <f t="shared" si="36"/>
        <v>1</v>
      </c>
      <c r="Q60" s="977" t="str">
        <f t="shared" si="37"/>
        <v>4</v>
      </c>
      <c r="R60" s="978">
        <f t="shared" si="38"/>
        <v>4</v>
      </c>
      <c r="S60" s="979" t="str">
        <f t="shared" si="39"/>
        <v>FFFFFFFB</v>
      </c>
      <c r="T60" s="1049">
        <f t="shared" si="40"/>
        <v>4294967291</v>
      </c>
      <c r="U60" s="996" t="s">
        <v>1130</v>
      </c>
      <c r="V60" s="858" t="str">
        <f t="shared" si="44"/>
        <v>F02_IgptShrtFlt</v>
      </c>
      <c r="Y60" s="858" t="str">
        <f t="shared" si="45"/>
        <v>R224_F02_IgptShrtFlt</v>
      </c>
    </row>
    <row r="61" spans="1:25" ht="28.5" customHeight="1" x14ac:dyDescent="0.55000000000000004">
      <c r="A61" s="1353">
        <v>31</v>
      </c>
      <c r="B61" s="908" t="s">
        <v>1176</v>
      </c>
      <c r="C61" s="892"/>
      <c r="D61" s="893" t="s">
        <v>594</v>
      </c>
      <c r="E61" s="912" t="s">
        <v>550</v>
      </c>
      <c r="F61" s="895" t="s">
        <v>1086</v>
      </c>
      <c r="G61" s="873">
        <f t="shared" si="41"/>
        <v>35</v>
      </c>
      <c r="H61" s="897">
        <v>1</v>
      </c>
      <c r="I61" s="898">
        <v>1</v>
      </c>
      <c r="J61" s="898">
        <v>0</v>
      </c>
      <c r="K61" s="898">
        <f t="shared" si="51"/>
        <v>0</v>
      </c>
      <c r="L61" s="898">
        <f t="shared" si="52"/>
        <v>1</v>
      </c>
      <c r="M61" s="898">
        <v>0</v>
      </c>
      <c r="N61" s="893" t="s">
        <v>551</v>
      </c>
      <c r="O61" s="874"/>
      <c r="P61" s="899" t="str">
        <f t="shared" si="36"/>
        <v>1</v>
      </c>
      <c r="Q61" s="900" t="str">
        <f t="shared" si="37"/>
        <v>8</v>
      </c>
      <c r="R61" s="901">
        <f t="shared" si="38"/>
        <v>8</v>
      </c>
      <c r="S61" s="902" t="str">
        <f t="shared" si="39"/>
        <v>FFFFFFF7</v>
      </c>
      <c r="T61" s="948">
        <f t="shared" si="40"/>
        <v>4294967287</v>
      </c>
      <c r="U61" s="996" t="s">
        <v>1131</v>
      </c>
      <c r="V61" s="858" t="str">
        <f t="shared" si="44"/>
        <v>F03_HvdcOvrVolFlt</v>
      </c>
      <c r="Y61" s="858" t="str">
        <f t="shared" si="45"/>
        <v>R225_F03_HvdcOvrVolFlt</v>
      </c>
    </row>
    <row r="62" spans="1:25" ht="28.5" customHeight="1" x14ac:dyDescent="0.55000000000000004">
      <c r="A62" s="1354">
        <v>32</v>
      </c>
      <c r="B62" s="1045" t="s">
        <v>1177</v>
      </c>
      <c r="C62" s="969"/>
      <c r="D62" s="970" t="s">
        <v>594</v>
      </c>
      <c r="E62" s="1046" t="s">
        <v>550</v>
      </c>
      <c r="F62" s="972" t="s">
        <v>1087</v>
      </c>
      <c r="G62" s="1047">
        <f t="shared" si="41"/>
        <v>36</v>
      </c>
      <c r="H62" s="1048">
        <v>1</v>
      </c>
      <c r="I62" s="975">
        <v>1</v>
      </c>
      <c r="J62" s="975">
        <v>0</v>
      </c>
      <c r="K62" s="975">
        <f t="shared" si="51"/>
        <v>0</v>
      </c>
      <c r="L62" s="975">
        <f t="shared" si="52"/>
        <v>1</v>
      </c>
      <c r="M62" s="975">
        <v>0</v>
      </c>
      <c r="N62" s="970" t="s">
        <v>551</v>
      </c>
      <c r="O62" s="905"/>
      <c r="P62" s="976" t="str">
        <f t="shared" si="36"/>
        <v>1</v>
      </c>
      <c r="Q62" s="977" t="str">
        <f t="shared" si="37"/>
        <v>10</v>
      </c>
      <c r="R62" s="978">
        <f t="shared" si="38"/>
        <v>16</v>
      </c>
      <c r="S62" s="979" t="str">
        <f t="shared" si="39"/>
        <v>FFFFFFEF</v>
      </c>
      <c r="T62" s="1049">
        <f t="shared" si="40"/>
        <v>4294967279</v>
      </c>
      <c r="U62" s="996" t="s">
        <v>1132</v>
      </c>
      <c r="V62" s="858" t="str">
        <f t="shared" si="44"/>
        <v>F04_HvdcUdrVolFlt</v>
      </c>
      <c r="Y62" s="858" t="str">
        <f t="shared" si="45"/>
        <v>R226_F04_HvdcUdrVolFlt</v>
      </c>
    </row>
    <row r="63" spans="1:25" ht="28.5" customHeight="1" x14ac:dyDescent="0.55000000000000004">
      <c r="A63" s="1353">
        <v>33</v>
      </c>
      <c r="B63" s="908" t="s">
        <v>1178</v>
      </c>
      <c r="C63" s="892"/>
      <c r="D63" s="893" t="s">
        <v>594</v>
      </c>
      <c r="E63" s="912" t="s">
        <v>550</v>
      </c>
      <c r="F63" s="895" t="s">
        <v>1088</v>
      </c>
      <c r="G63" s="873">
        <f t="shared" si="41"/>
        <v>37</v>
      </c>
      <c r="H63" s="897">
        <v>1</v>
      </c>
      <c r="I63" s="898">
        <v>1</v>
      </c>
      <c r="J63" s="898">
        <v>0</v>
      </c>
      <c r="K63" s="898">
        <f t="shared" si="51"/>
        <v>0</v>
      </c>
      <c r="L63" s="898">
        <f t="shared" si="52"/>
        <v>1</v>
      </c>
      <c r="M63" s="898">
        <v>0</v>
      </c>
      <c r="N63" s="893" t="s">
        <v>551</v>
      </c>
      <c r="O63" s="874"/>
      <c r="P63" s="899" t="str">
        <f t="shared" si="36"/>
        <v>1</v>
      </c>
      <c r="Q63" s="900" t="str">
        <f t="shared" si="37"/>
        <v>20</v>
      </c>
      <c r="R63" s="901">
        <f t="shared" si="38"/>
        <v>32</v>
      </c>
      <c r="S63" s="902" t="str">
        <f t="shared" si="39"/>
        <v>FFFFFFDF</v>
      </c>
      <c r="T63" s="948">
        <f t="shared" si="40"/>
        <v>4294967263</v>
      </c>
      <c r="U63" s="996" t="s">
        <v>1133</v>
      </c>
      <c r="V63" s="858" t="str">
        <f t="shared" si="44"/>
        <v>F05_CrtSnsrFlt</v>
      </c>
      <c r="Y63" s="858" t="str">
        <f t="shared" si="45"/>
        <v>R227_F05_CrtSnsrFlt</v>
      </c>
    </row>
    <row r="64" spans="1:25" ht="28.5" customHeight="1" x14ac:dyDescent="0.55000000000000004">
      <c r="A64" s="1354">
        <v>34</v>
      </c>
      <c r="B64" s="1045" t="s">
        <v>1179</v>
      </c>
      <c r="C64" s="969"/>
      <c r="D64" s="970" t="s">
        <v>594</v>
      </c>
      <c r="E64" s="1046" t="s">
        <v>550</v>
      </c>
      <c r="F64" s="972" t="s">
        <v>1089</v>
      </c>
      <c r="G64" s="1047">
        <f t="shared" si="41"/>
        <v>38</v>
      </c>
      <c r="H64" s="1048">
        <v>1</v>
      </c>
      <c r="I64" s="975">
        <v>1</v>
      </c>
      <c r="J64" s="975">
        <v>0</v>
      </c>
      <c r="K64" s="975">
        <f t="shared" si="51"/>
        <v>0</v>
      </c>
      <c r="L64" s="975">
        <f t="shared" si="52"/>
        <v>1</v>
      </c>
      <c r="M64" s="975">
        <v>0</v>
      </c>
      <c r="N64" s="970" t="s">
        <v>551</v>
      </c>
      <c r="O64" s="905"/>
      <c r="P64" s="976" t="str">
        <f t="shared" si="36"/>
        <v>1</v>
      </c>
      <c r="Q64" s="977" t="str">
        <f t="shared" si="37"/>
        <v>40</v>
      </c>
      <c r="R64" s="978">
        <f t="shared" si="38"/>
        <v>64</v>
      </c>
      <c r="S64" s="979" t="str">
        <f t="shared" si="39"/>
        <v>FFFFFFBF</v>
      </c>
      <c r="T64" s="1049">
        <f t="shared" si="40"/>
        <v>4294967231</v>
      </c>
      <c r="U64" s="996" t="s">
        <v>1134</v>
      </c>
      <c r="V64" s="858" t="str">
        <f t="shared" si="44"/>
        <v>F06_CrtSnsrOfsFlt</v>
      </c>
      <c r="Y64" s="858" t="str">
        <f t="shared" si="45"/>
        <v>R228_F06_CrtSnsrOfsFlt</v>
      </c>
    </row>
    <row r="65" spans="1:25" ht="28.5" customHeight="1" x14ac:dyDescent="0.55000000000000004">
      <c r="A65" s="1353">
        <v>35</v>
      </c>
      <c r="B65" s="908" t="s">
        <v>1180</v>
      </c>
      <c r="C65" s="892"/>
      <c r="D65" s="893" t="s">
        <v>594</v>
      </c>
      <c r="E65" s="912" t="s">
        <v>550</v>
      </c>
      <c r="F65" s="895" t="s">
        <v>1090</v>
      </c>
      <c r="G65" s="873">
        <f t="shared" si="41"/>
        <v>39</v>
      </c>
      <c r="H65" s="897">
        <v>1</v>
      </c>
      <c r="I65" s="898">
        <v>1</v>
      </c>
      <c r="J65" s="898">
        <v>0</v>
      </c>
      <c r="K65" s="898">
        <f t="shared" si="51"/>
        <v>0</v>
      </c>
      <c r="L65" s="898">
        <f t="shared" si="52"/>
        <v>1</v>
      </c>
      <c r="M65" s="898">
        <v>0</v>
      </c>
      <c r="N65" s="893" t="s">
        <v>551</v>
      </c>
      <c r="O65" s="874"/>
      <c r="P65" s="899" t="str">
        <f t="shared" si="36"/>
        <v>1</v>
      </c>
      <c r="Q65" s="900" t="str">
        <f t="shared" si="37"/>
        <v>80</v>
      </c>
      <c r="R65" s="901">
        <f t="shared" si="38"/>
        <v>128</v>
      </c>
      <c r="S65" s="902" t="str">
        <f t="shared" si="39"/>
        <v>FFFFFF7F</v>
      </c>
      <c r="T65" s="948">
        <f t="shared" si="40"/>
        <v>4294967167</v>
      </c>
      <c r="U65" s="996" t="s">
        <v>1135</v>
      </c>
      <c r="V65" s="858" t="str">
        <f t="shared" si="44"/>
        <v>F07_CrtStallFlt</v>
      </c>
      <c r="Y65" s="858" t="str">
        <f t="shared" si="45"/>
        <v>R229_F07_CrtStallFlt</v>
      </c>
    </row>
    <row r="66" spans="1:25" ht="28.5" customHeight="1" x14ac:dyDescent="0.55000000000000004">
      <c r="A66" s="1354">
        <v>36</v>
      </c>
      <c r="B66" s="1045" t="s">
        <v>1181</v>
      </c>
      <c r="C66" s="969"/>
      <c r="D66" s="970" t="s">
        <v>594</v>
      </c>
      <c r="E66" s="1046" t="s">
        <v>550</v>
      </c>
      <c r="F66" s="972" t="s">
        <v>1091</v>
      </c>
      <c r="G66" s="1047">
        <f t="shared" si="41"/>
        <v>40</v>
      </c>
      <c r="H66" s="1048">
        <v>1</v>
      </c>
      <c r="I66" s="975">
        <v>1</v>
      </c>
      <c r="J66" s="975">
        <v>0</v>
      </c>
      <c r="K66" s="975">
        <f t="shared" si="51"/>
        <v>0</v>
      </c>
      <c r="L66" s="975">
        <f t="shared" si="52"/>
        <v>1</v>
      </c>
      <c r="M66" s="975">
        <v>0</v>
      </c>
      <c r="N66" s="970" t="s">
        <v>551</v>
      </c>
      <c r="O66" s="905"/>
      <c r="P66" s="976" t="str">
        <f t="shared" si="36"/>
        <v>1</v>
      </c>
      <c r="Q66" s="977" t="str">
        <f t="shared" si="37"/>
        <v>100</v>
      </c>
      <c r="R66" s="978">
        <f t="shared" si="38"/>
        <v>256</v>
      </c>
      <c r="S66" s="979" t="str">
        <f t="shared" si="39"/>
        <v>FFFFFEFF</v>
      </c>
      <c r="T66" s="1049">
        <f t="shared" si="40"/>
        <v>4294967039</v>
      </c>
      <c r="U66" s="996" t="s">
        <v>1136</v>
      </c>
      <c r="V66" s="858" t="str">
        <f t="shared" si="44"/>
        <v>F08_CrtOvrFlt</v>
      </c>
      <c r="Y66" s="858" t="str">
        <f t="shared" si="45"/>
        <v>R230_F08_CrtOvrFlt</v>
      </c>
    </row>
    <row r="67" spans="1:25" ht="28.5" customHeight="1" x14ac:dyDescent="0.55000000000000004">
      <c r="A67" s="1353">
        <v>37</v>
      </c>
      <c r="B67" s="908" t="s">
        <v>1182</v>
      </c>
      <c r="C67" s="892"/>
      <c r="D67" s="893" t="s">
        <v>594</v>
      </c>
      <c r="E67" s="912" t="s">
        <v>550</v>
      </c>
      <c r="F67" s="895" t="s">
        <v>1092</v>
      </c>
      <c r="G67" s="873">
        <f t="shared" si="41"/>
        <v>41</v>
      </c>
      <c r="H67" s="897">
        <v>1</v>
      </c>
      <c r="I67" s="898">
        <v>1</v>
      </c>
      <c r="J67" s="898">
        <v>0</v>
      </c>
      <c r="K67" s="898">
        <f t="shared" si="51"/>
        <v>0</v>
      </c>
      <c r="L67" s="898">
        <f t="shared" si="52"/>
        <v>1</v>
      </c>
      <c r="M67" s="898">
        <v>0</v>
      </c>
      <c r="N67" s="893" t="s">
        <v>551</v>
      </c>
      <c r="O67" s="874"/>
      <c r="P67" s="899" t="str">
        <f t="shared" si="36"/>
        <v>1</v>
      </c>
      <c r="Q67" s="900" t="str">
        <f t="shared" si="37"/>
        <v>200</v>
      </c>
      <c r="R67" s="901">
        <f t="shared" si="38"/>
        <v>512</v>
      </c>
      <c r="S67" s="902" t="str">
        <f t="shared" si="39"/>
        <v>FFFFFDFF</v>
      </c>
      <c r="T67" s="948">
        <f t="shared" si="40"/>
        <v>4294966783</v>
      </c>
      <c r="U67" s="996" t="s">
        <v>1137</v>
      </c>
      <c r="V67" s="858" t="str">
        <f t="shared" si="44"/>
        <v>F09_IvtTempSnsrFlt</v>
      </c>
      <c r="Y67" s="858" t="str">
        <f t="shared" si="45"/>
        <v>R231_F09_IvtTempSnsrFlt</v>
      </c>
    </row>
    <row r="68" spans="1:25" ht="28.5" customHeight="1" x14ac:dyDescent="0.55000000000000004">
      <c r="A68" s="1354">
        <v>38</v>
      </c>
      <c r="B68" s="1045" t="s">
        <v>1183</v>
      </c>
      <c r="C68" s="969"/>
      <c r="D68" s="970" t="s">
        <v>594</v>
      </c>
      <c r="E68" s="1046" t="s">
        <v>550</v>
      </c>
      <c r="F68" s="972" t="s">
        <v>1093</v>
      </c>
      <c r="G68" s="1047">
        <f t="shared" si="41"/>
        <v>42</v>
      </c>
      <c r="H68" s="1048">
        <v>1</v>
      </c>
      <c r="I68" s="975">
        <v>1</v>
      </c>
      <c r="J68" s="975">
        <v>0</v>
      </c>
      <c r="K68" s="975">
        <f t="shared" si="51"/>
        <v>0</v>
      </c>
      <c r="L68" s="975">
        <f t="shared" si="52"/>
        <v>1</v>
      </c>
      <c r="M68" s="975">
        <v>0</v>
      </c>
      <c r="N68" s="970" t="s">
        <v>551</v>
      </c>
      <c r="O68" s="905"/>
      <c r="P68" s="976" t="str">
        <f t="shared" si="36"/>
        <v>1</v>
      </c>
      <c r="Q68" s="977" t="str">
        <f t="shared" si="37"/>
        <v>400</v>
      </c>
      <c r="R68" s="978">
        <f t="shared" si="38"/>
        <v>1024</v>
      </c>
      <c r="S68" s="979" t="str">
        <f t="shared" si="39"/>
        <v>FFFFFBFF</v>
      </c>
      <c r="T68" s="1049">
        <f t="shared" si="40"/>
        <v>4294966271</v>
      </c>
      <c r="U68" s="996" t="s">
        <v>1138</v>
      </c>
      <c r="V68" s="858" t="str">
        <f t="shared" si="44"/>
        <v>F010_IvtTempOvrFlt</v>
      </c>
      <c r="Y68" s="858" t="str">
        <f t="shared" si="45"/>
        <v>R232_F010_IvtTempOvrFlt</v>
      </c>
    </row>
    <row r="69" spans="1:25" ht="28.5" customHeight="1" x14ac:dyDescent="0.55000000000000004">
      <c r="A69" s="1353">
        <v>39</v>
      </c>
      <c r="B69" s="908" t="s">
        <v>1184</v>
      </c>
      <c r="C69" s="892"/>
      <c r="D69" s="893" t="s">
        <v>594</v>
      </c>
      <c r="E69" s="912" t="s">
        <v>550</v>
      </c>
      <c r="F69" s="895" t="s">
        <v>1094</v>
      </c>
      <c r="G69" s="873">
        <f t="shared" si="41"/>
        <v>43</v>
      </c>
      <c r="H69" s="897">
        <v>1</v>
      </c>
      <c r="I69" s="898">
        <v>1</v>
      </c>
      <c r="J69" s="898">
        <v>0</v>
      </c>
      <c r="K69" s="898">
        <f t="shared" si="51"/>
        <v>0</v>
      </c>
      <c r="L69" s="898">
        <f t="shared" si="52"/>
        <v>1</v>
      </c>
      <c r="M69" s="898">
        <v>0</v>
      </c>
      <c r="N69" s="893" t="s">
        <v>551</v>
      </c>
      <c r="O69" s="874"/>
      <c r="P69" s="899" t="str">
        <f t="shared" si="36"/>
        <v>1</v>
      </c>
      <c r="Q69" s="900" t="str">
        <f t="shared" si="37"/>
        <v>800</v>
      </c>
      <c r="R69" s="901">
        <f t="shared" si="38"/>
        <v>2048</v>
      </c>
      <c r="S69" s="902" t="str">
        <f t="shared" si="39"/>
        <v>FFFFF7FF</v>
      </c>
      <c r="T69" s="948">
        <f t="shared" si="40"/>
        <v>4294965247</v>
      </c>
      <c r="U69" s="996" t="s">
        <v>1139</v>
      </c>
      <c r="V69" s="858" t="str">
        <f t="shared" si="44"/>
        <v>F11_MtrTempSnsrFlt</v>
      </c>
      <c r="Y69" s="858" t="str">
        <f t="shared" si="45"/>
        <v>R233_F11_MtrTempSnsrFlt</v>
      </c>
    </row>
    <row r="70" spans="1:25" ht="28.5" customHeight="1" x14ac:dyDescent="0.55000000000000004">
      <c r="A70" s="1354">
        <v>40</v>
      </c>
      <c r="B70" s="1045" t="s">
        <v>1185</v>
      </c>
      <c r="C70" s="969"/>
      <c r="D70" s="970" t="s">
        <v>594</v>
      </c>
      <c r="E70" s="1046" t="s">
        <v>550</v>
      </c>
      <c r="F70" s="972" t="s">
        <v>1095</v>
      </c>
      <c r="G70" s="1047">
        <f t="shared" si="41"/>
        <v>44</v>
      </c>
      <c r="H70" s="1048">
        <v>1</v>
      </c>
      <c r="I70" s="975">
        <v>1</v>
      </c>
      <c r="J70" s="975">
        <v>0</v>
      </c>
      <c r="K70" s="975">
        <f t="shared" si="51"/>
        <v>0</v>
      </c>
      <c r="L70" s="975">
        <f t="shared" si="52"/>
        <v>1</v>
      </c>
      <c r="M70" s="975">
        <v>0</v>
      </c>
      <c r="N70" s="970" t="s">
        <v>551</v>
      </c>
      <c r="O70" s="905"/>
      <c r="P70" s="976" t="str">
        <f t="shared" si="36"/>
        <v>1</v>
      </c>
      <c r="Q70" s="977" t="str">
        <f t="shared" si="37"/>
        <v>1000</v>
      </c>
      <c r="R70" s="978">
        <f t="shared" si="38"/>
        <v>4096</v>
      </c>
      <c r="S70" s="979" t="str">
        <f t="shared" si="39"/>
        <v>FFFFEFFF</v>
      </c>
      <c r="T70" s="1049">
        <f t="shared" si="40"/>
        <v>4294963199</v>
      </c>
      <c r="U70" s="996" t="s">
        <v>1140</v>
      </c>
      <c r="V70" s="858" t="str">
        <f t="shared" si="44"/>
        <v>F12_MtrTempOvrFlt</v>
      </c>
      <c r="Y70" s="858" t="str">
        <f t="shared" si="45"/>
        <v>R234_F12_MtrTempOvrFlt</v>
      </c>
    </row>
    <row r="71" spans="1:25" ht="28.5" customHeight="1" x14ac:dyDescent="0.55000000000000004">
      <c r="A71" s="1353">
        <v>41</v>
      </c>
      <c r="B71" s="908" t="s">
        <v>1186</v>
      </c>
      <c r="C71" s="892"/>
      <c r="D71" s="893" t="s">
        <v>594</v>
      </c>
      <c r="E71" s="912" t="s">
        <v>550</v>
      </c>
      <c r="F71" s="895" t="s">
        <v>1098</v>
      </c>
      <c r="G71" s="873">
        <f t="shared" si="41"/>
        <v>45</v>
      </c>
      <c r="H71" s="897">
        <v>1</v>
      </c>
      <c r="I71" s="898">
        <v>1</v>
      </c>
      <c r="J71" s="898">
        <v>0</v>
      </c>
      <c r="K71" s="898">
        <f t="shared" si="51"/>
        <v>0</v>
      </c>
      <c r="L71" s="898">
        <f t="shared" si="52"/>
        <v>1</v>
      </c>
      <c r="M71" s="898">
        <v>0</v>
      </c>
      <c r="N71" s="893" t="s">
        <v>551</v>
      </c>
      <c r="O71" s="874"/>
      <c r="P71" s="899" t="str">
        <f t="shared" si="36"/>
        <v>1</v>
      </c>
      <c r="Q71" s="900" t="str">
        <f t="shared" si="37"/>
        <v>2000</v>
      </c>
      <c r="R71" s="901">
        <f t="shared" si="38"/>
        <v>8192</v>
      </c>
      <c r="S71" s="902" t="str">
        <f t="shared" si="39"/>
        <v>FFFFDFFF</v>
      </c>
      <c r="T71" s="948">
        <f t="shared" si="40"/>
        <v>4294959103</v>
      </c>
      <c r="U71" s="996" t="s">
        <v>1141</v>
      </c>
      <c r="V71" s="858" t="str">
        <f t="shared" si="44"/>
        <v>F13_MtrSpdFlt</v>
      </c>
      <c r="Y71" s="858" t="str">
        <f t="shared" si="45"/>
        <v>R235_F13_MtrSpdFlt</v>
      </c>
    </row>
    <row r="72" spans="1:25" ht="28.5" customHeight="1" x14ac:dyDescent="0.55000000000000004">
      <c r="A72" s="1354">
        <v>42</v>
      </c>
      <c r="B72" s="1045" t="s">
        <v>1187</v>
      </c>
      <c r="C72" s="969"/>
      <c r="D72" s="970" t="s">
        <v>594</v>
      </c>
      <c r="E72" s="1046" t="s">
        <v>550</v>
      </c>
      <c r="F72" s="972" t="s">
        <v>1096</v>
      </c>
      <c r="G72" s="1047">
        <f t="shared" si="41"/>
        <v>46</v>
      </c>
      <c r="H72" s="1048">
        <v>1</v>
      </c>
      <c r="I72" s="975">
        <v>1</v>
      </c>
      <c r="J72" s="975">
        <v>0</v>
      </c>
      <c r="K72" s="975">
        <f t="shared" si="51"/>
        <v>0</v>
      </c>
      <c r="L72" s="975">
        <f t="shared" si="52"/>
        <v>1</v>
      </c>
      <c r="M72" s="975">
        <v>0</v>
      </c>
      <c r="N72" s="970" t="s">
        <v>551</v>
      </c>
      <c r="O72" s="905"/>
      <c r="P72" s="976" t="str">
        <f t="shared" si="36"/>
        <v>1</v>
      </c>
      <c r="Q72" s="977" t="str">
        <f t="shared" si="37"/>
        <v>4000</v>
      </c>
      <c r="R72" s="978">
        <f t="shared" si="38"/>
        <v>16384</v>
      </c>
      <c r="S72" s="979" t="str">
        <f t="shared" si="39"/>
        <v>FFFFBFFF</v>
      </c>
      <c r="T72" s="1049">
        <f t="shared" si="40"/>
        <v>4294950911</v>
      </c>
      <c r="U72" s="996" t="s">
        <v>1142</v>
      </c>
      <c r="V72" s="858" t="str">
        <f t="shared" si="44"/>
        <v>F14_MtrLineOpnFlt</v>
      </c>
      <c r="Y72" s="858" t="str">
        <f t="shared" si="45"/>
        <v>R236_F14_MtrLineOpnFlt</v>
      </c>
    </row>
    <row r="73" spans="1:25" ht="28.5" customHeight="1" x14ac:dyDescent="0.55000000000000004">
      <c r="A73" s="1353">
        <v>43</v>
      </c>
      <c r="B73" s="908" t="s">
        <v>1188</v>
      </c>
      <c r="C73" s="892"/>
      <c r="D73" s="893" t="s">
        <v>594</v>
      </c>
      <c r="E73" s="912" t="s">
        <v>550</v>
      </c>
      <c r="F73" s="895" t="s">
        <v>1099</v>
      </c>
      <c r="G73" s="873">
        <f t="shared" si="41"/>
        <v>47</v>
      </c>
      <c r="H73" s="897">
        <v>1</v>
      </c>
      <c r="I73" s="898">
        <v>1</v>
      </c>
      <c r="J73" s="898">
        <v>0</v>
      </c>
      <c r="K73" s="898">
        <f t="shared" si="51"/>
        <v>0</v>
      </c>
      <c r="L73" s="898">
        <f t="shared" si="52"/>
        <v>1</v>
      </c>
      <c r="M73" s="898">
        <v>0</v>
      </c>
      <c r="N73" s="893" t="s">
        <v>551</v>
      </c>
      <c r="O73" s="874"/>
      <c r="P73" s="899" t="str">
        <f t="shared" si="36"/>
        <v>1</v>
      </c>
      <c r="Q73" s="900" t="str">
        <f t="shared" si="37"/>
        <v>8000</v>
      </c>
      <c r="R73" s="901">
        <f t="shared" si="38"/>
        <v>32768</v>
      </c>
      <c r="S73" s="902" t="str">
        <f t="shared" si="39"/>
        <v>FFFF7FFF</v>
      </c>
      <c r="T73" s="948">
        <f t="shared" si="40"/>
        <v>4294934527</v>
      </c>
      <c r="U73" s="996" t="s">
        <v>1143</v>
      </c>
      <c r="V73" s="858" t="str">
        <f t="shared" si="44"/>
        <v>F15_CommFlt</v>
      </c>
      <c r="Y73" s="858" t="str">
        <f t="shared" si="45"/>
        <v>R237_F15_CommFlt</v>
      </c>
    </row>
    <row r="74" spans="1:25" ht="28.5" customHeight="1" x14ac:dyDescent="0.55000000000000004">
      <c r="A74" s="1354">
        <v>44</v>
      </c>
      <c r="B74" s="1045" t="s">
        <v>1189</v>
      </c>
      <c r="C74" s="969"/>
      <c r="D74" s="970" t="s">
        <v>594</v>
      </c>
      <c r="E74" s="1046" t="s">
        <v>550</v>
      </c>
      <c r="F74" s="972" t="s">
        <v>1101</v>
      </c>
      <c r="G74" s="1047">
        <f t="shared" si="41"/>
        <v>48</v>
      </c>
      <c r="H74" s="1048">
        <v>1</v>
      </c>
      <c r="I74" s="975">
        <v>1</v>
      </c>
      <c r="J74" s="975">
        <v>0</v>
      </c>
      <c r="K74" s="975">
        <f t="shared" si="51"/>
        <v>0</v>
      </c>
      <c r="L74" s="975">
        <f t="shared" si="52"/>
        <v>1</v>
      </c>
      <c r="M74" s="975">
        <v>0</v>
      </c>
      <c r="N74" s="970" t="s">
        <v>551</v>
      </c>
      <c r="O74" s="905"/>
      <c r="P74" s="976" t="str">
        <f t="shared" si="36"/>
        <v>1</v>
      </c>
      <c r="Q74" s="977" t="str">
        <f t="shared" si="37"/>
        <v>10000</v>
      </c>
      <c r="R74" s="978">
        <f t="shared" si="38"/>
        <v>65536</v>
      </c>
      <c r="S74" s="979" t="str">
        <f t="shared" si="39"/>
        <v>FFFEFFFF</v>
      </c>
      <c r="T74" s="1049">
        <f t="shared" si="40"/>
        <v>4294901759</v>
      </c>
      <c r="U74" s="996" t="s">
        <v>1144</v>
      </c>
      <c r="V74" s="858" t="str">
        <f t="shared" si="44"/>
        <v>F16_InitNvRam</v>
      </c>
      <c r="Y74" s="858" t="str">
        <f t="shared" si="45"/>
        <v>R238_F16_InitNvRam</v>
      </c>
    </row>
    <row r="75" spans="1:25" ht="28.5" customHeight="1" x14ac:dyDescent="0.55000000000000004">
      <c r="A75" s="1353">
        <v>45</v>
      </c>
      <c r="B75" s="908" t="s">
        <v>1154</v>
      </c>
      <c r="C75" s="892"/>
      <c r="D75" s="893" t="s">
        <v>594</v>
      </c>
      <c r="E75" s="912" t="s">
        <v>550</v>
      </c>
      <c r="F75" s="895" t="s">
        <v>1155</v>
      </c>
      <c r="G75" s="873">
        <f t="shared" si="41"/>
        <v>49</v>
      </c>
      <c r="H75" s="897">
        <v>1</v>
      </c>
      <c r="I75" s="898">
        <v>1</v>
      </c>
      <c r="J75" s="898">
        <v>0</v>
      </c>
      <c r="K75" s="898">
        <f t="shared" si="51"/>
        <v>0</v>
      </c>
      <c r="L75" s="898">
        <f t="shared" si="52"/>
        <v>1</v>
      </c>
      <c r="M75" s="898">
        <v>0</v>
      </c>
      <c r="N75" s="893" t="s">
        <v>551</v>
      </c>
      <c r="O75" s="874"/>
      <c r="P75" s="899" t="str">
        <f t="shared" si="36"/>
        <v>1</v>
      </c>
      <c r="Q75" s="900" t="str">
        <f t="shared" si="37"/>
        <v>20000</v>
      </c>
      <c r="R75" s="901">
        <f t="shared" si="38"/>
        <v>131072</v>
      </c>
      <c r="S75" s="902" t="str">
        <f t="shared" si="39"/>
        <v>FFFDFFFF</v>
      </c>
      <c r="T75" s="948">
        <f t="shared" si="40"/>
        <v>4294836223</v>
      </c>
      <c r="U75" s="996" t="s">
        <v>1145</v>
      </c>
      <c r="V75" s="858" t="str">
        <f t="shared" si="44"/>
        <v>Spare0</v>
      </c>
      <c r="Y75" s="858" t="str">
        <f t="shared" si="45"/>
        <v>R239_Spare0</v>
      </c>
    </row>
    <row r="76" spans="1:25" ht="28.5" customHeight="1" x14ac:dyDescent="0.55000000000000004">
      <c r="A76" s="1354">
        <v>46</v>
      </c>
      <c r="B76" s="1045" t="s">
        <v>1190</v>
      </c>
      <c r="C76" s="969"/>
      <c r="D76" s="970" t="s">
        <v>594</v>
      </c>
      <c r="E76" s="1046" t="s">
        <v>550</v>
      </c>
      <c r="F76" s="972" t="s">
        <v>1156</v>
      </c>
      <c r="G76" s="1047">
        <f t="shared" si="41"/>
        <v>50</v>
      </c>
      <c r="H76" s="1048">
        <v>1</v>
      </c>
      <c r="I76" s="975">
        <v>1</v>
      </c>
      <c r="J76" s="975">
        <v>0</v>
      </c>
      <c r="K76" s="975">
        <f t="shared" si="51"/>
        <v>0</v>
      </c>
      <c r="L76" s="975">
        <f t="shared" si="52"/>
        <v>1</v>
      </c>
      <c r="M76" s="975">
        <v>0</v>
      </c>
      <c r="N76" s="970" t="s">
        <v>551</v>
      </c>
      <c r="O76" s="905"/>
      <c r="P76" s="976" t="str">
        <f t="shared" si="36"/>
        <v>1</v>
      </c>
      <c r="Q76" s="977" t="str">
        <f t="shared" si="37"/>
        <v>40000</v>
      </c>
      <c r="R76" s="978">
        <f t="shared" si="38"/>
        <v>262144</v>
      </c>
      <c r="S76" s="979" t="str">
        <f t="shared" si="39"/>
        <v>FFFBFFFF</v>
      </c>
      <c r="T76" s="1049">
        <f t="shared" si="40"/>
        <v>4294705151</v>
      </c>
      <c r="U76" s="996" t="s">
        <v>1146</v>
      </c>
      <c r="V76" s="858" t="str">
        <f t="shared" si="44"/>
        <v>Spare1</v>
      </c>
      <c r="Y76" s="858" t="str">
        <f t="shared" si="45"/>
        <v>R240_Spare1</v>
      </c>
    </row>
    <row r="77" spans="1:25" ht="28.5" customHeight="1" x14ac:dyDescent="0.55000000000000004">
      <c r="A77" s="1353">
        <v>47</v>
      </c>
      <c r="B77" s="908" t="s">
        <v>1191</v>
      </c>
      <c r="C77" s="892"/>
      <c r="D77" s="893" t="s">
        <v>594</v>
      </c>
      <c r="E77" s="912" t="s">
        <v>550</v>
      </c>
      <c r="F77" s="895" t="s">
        <v>1150</v>
      </c>
      <c r="G77" s="873">
        <f t="shared" si="41"/>
        <v>51</v>
      </c>
      <c r="H77" s="897">
        <v>5</v>
      </c>
      <c r="I77" s="898">
        <v>1</v>
      </c>
      <c r="J77" s="898">
        <v>0</v>
      </c>
      <c r="K77" s="898">
        <f t="shared" si="51"/>
        <v>0</v>
      </c>
      <c r="L77" s="898">
        <f t="shared" si="52"/>
        <v>31</v>
      </c>
      <c r="M77" s="898">
        <v>0</v>
      </c>
      <c r="N77" s="893" t="s">
        <v>551</v>
      </c>
      <c r="O77" s="874"/>
      <c r="P77" s="899" t="str">
        <f t="shared" si="36"/>
        <v>1F</v>
      </c>
      <c r="Q77" s="900" t="str">
        <f t="shared" si="37"/>
        <v>F80000</v>
      </c>
      <c r="R77" s="901">
        <f t="shared" si="38"/>
        <v>16252928</v>
      </c>
      <c r="S77" s="902" t="str">
        <f t="shared" si="39"/>
        <v>FF07FFFF</v>
      </c>
      <c r="T77" s="948">
        <f t="shared" si="40"/>
        <v>4278714367</v>
      </c>
      <c r="U77" s="996" t="s">
        <v>1147</v>
      </c>
      <c r="V77" s="858" t="str">
        <f t="shared" si="44"/>
        <v>uOprState</v>
      </c>
      <c r="Y77" s="858" t="str">
        <f t="shared" si="45"/>
        <v>R241_uOprState</v>
      </c>
    </row>
    <row r="78" spans="1:25" ht="28.5" customHeight="1" thickBot="1" x14ac:dyDescent="0.6">
      <c r="A78" s="1355">
        <v>48</v>
      </c>
      <c r="B78" s="1345" t="s">
        <v>1192</v>
      </c>
      <c r="C78" s="1082"/>
      <c r="D78" s="1083" t="s">
        <v>594</v>
      </c>
      <c r="E78" s="1084"/>
      <c r="F78" s="1085" t="s">
        <v>1151</v>
      </c>
      <c r="G78" s="1086">
        <f t="shared" si="41"/>
        <v>56</v>
      </c>
      <c r="H78" s="1087">
        <v>8</v>
      </c>
      <c r="I78" s="1088">
        <v>1</v>
      </c>
      <c r="J78" s="1088">
        <v>0</v>
      </c>
      <c r="K78" s="1088">
        <f t="shared" si="51"/>
        <v>0</v>
      </c>
      <c r="L78" s="1088">
        <f t="shared" si="52"/>
        <v>255</v>
      </c>
      <c r="M78" s="1088">
        <v>0</v>
      </c>
      <c r="N78" s="1083" t="s">
        <v>551</v>
      </c>
      <c r="O78" s="1089"/>
      <c r="P78" s="1090" t="str">
        <f t="shared" si="36"/>
        <v>FF</v>
      </c>
      <c r="Q78" s="1091" t="str">
        <f t="shared" si="37"/>
        <v>FF000000</v>
      </c>
      <c r="R78" s="1092">
        <f t="shared" si="38"/>
        <v>4278190080</v>
      </c>
      <c r="S78" s="1093" t="str">
        <f t="shared" si="39"/>
        <v>FFFFFF</v>
      </c>
      <c r="T78" s="1094">
        <f t="shared" si="40"/>
        <v>16777215</v>
      </c>
      <c r="U78" s="996" t="s">
        <v>1153</v>
      </c>
      <c r="V78" s="858" t="str">
        <f t="shared" si="44"/>
        <v>uSwVersion</v>
      </c>
      <c r="Y78" s="858" t="str">
        <f t="shared" si="45"/>
        <v>R242_uSwVersion</v>
      </c>
    </row>
    <row r="79" spans="1:25" ht="28.5" customHeight="1" thickBot="1" x14ac:dyDescent="0.6">
      <c r="A79" s="875"/>
      <c r="B79" s="877" t="s">
        <v>625</v>
      </c>
      <c r="C79" s="877"/>
      <c r="D79" s="877"/>
      <c r="E79" s="877"/>
      <c r="F79" s="920"/>
      <c r="G79" s="958">
        <f t="shared" si="41"/>
        <v>64</v>
      </c>
      <c r="H79" s="877"/>
      <c r="I79" s="877"/>
      <c r="J79" s="877"/>
      <c r="K79" s="877"/>
      <c r="L79" s="877"/>
      <c r="M79" s="877"/>
      <c r="N79" s="877"/>
      <c r="O79" s="877"/>
      <c r="P79" s="877"/>
      <c r="Q79" s="921"/>
      <c r="R79" s="921"/>
      <c r="S79" s="922"/>
      <c r="T79" s="921"/>
      <c r="U79" s="996"/>
    </row>
    <row r="80" spans="1:25" ht="28.5" hidden="1" customHeight="1" thickBot="1" x14ac:dyDescent="0.6">
      <c r="A80" s="1079" t="s">
        <v>1105</v>
      </c>
      <c r="B80" s="1080"/>
      <c r="C80" s="1080"/>
      <c r="D80" s="1080"/>
      <c r="E80" s="1080"/>
      <c r="F80" s="1080"/>
      <c r="G80" s="1080"/>
      <c r="H80" s="1080"/>
      <c r="I80" s="1080"/>
      <c r="J80" s="1080"/>
      <c r="K80" s="1080"/>
      <c r="L80" s="1080"/>
      <c r="M80" s="1080"/>
      <c r="N80" s="1080"/>
      <c r="O80" s="1080"/>
      <c r="P80" s="1080"/>
      <c r="Q80" s="1081"/>
      <c r="R80" s="1081"/>
      <c r="S80" s="1081"/>
      <c r="T80" s="1081"/>
      <c r="U80" s="996"/>
    </row>
    <row r="81" spans="1:21" ht="28.5" hidden="1" customHeight="1" thickBot="1" x14ac:dyDescent="0.6">
      <c r="A81" s="860" t="s">
        <v>547</v>
      </c>
      <c r="B81" s="861" t="s">
        <v>527</v>
      </c>
      <c r="C81" s="862" t="s">
        <v>591</v>
      </c>
      <c r="D81" s="863" t="s">
        <v>592</v>
      </c>
      <c r="E81" s="860" t="s">
        <v>528</v>
      </c>
      <c r="F81" s="864" t="s">
        <v>529</v>
      </c>
      <c r="G81" s="865" t="s">
        <v>530</v>
      </c>
      <c r="H81" s="866" t="s">
        <v>531</v>
      </c>
      <c r="I81" s="867" t="s">
        <v>532</v>
      </c>
      <c r="J81" s="867" t="s">
        <v>533</v>
      </c>
      <c r="K81" s="867" t="s">
        <v>534</v>
      </c>
      <c r="L81" s="867" t="s">
        <v>535</v>
      </c>
      <c r="M81" s="867" t="s">
        <v>536</v>
      </c>
      <c r="N81" s="868" t="s">
        <v>537</v>
      </c>
      <c r="O81" s="869" t="s">
        <v>538</v>
      </c>
      <c r="P81" s="860"/>
      <c r="Q81" s="870"/>
      <c r="R81" s="864" t="s">
        <v>539</v>
      </c>
      <c r="S81" s="871" t="s">
        <v>540</v>
      </c>
      <c r="T81" s="871" t="s">
        <v>540</v>
      </c>
      <c r="U81" s="996"/>
    </row>
    <row r="82" spans="1:21" ht="28.5" hidden="1" customHeight="1" x14ac:dyDescent="0.55000000000000004">
      <c r="A82" s="1029">
        <v>1</v>
      </c>
      <c r="B82" s="1030" t="s">
        <v>653</v>
      </c>
      <c r="C82" s="1031" t="s">
        <v>593</v>
      </c>
      <c r="D82" s="1032" t="s">
        <v>594</v>
      </c>
      <c r="E82" s="1033" t="s">
        <v>619</v>
      </c>
      <c r="F82" s="1034" t="s">
        <v>618</v>
      </c>
      <c r="G82" s="1035">
        <v>0</v>
      </c>
      <c r="H82" s="1036">
        <v>16</v>
      </c>
      <c r="I82" s="1037">
        <v>1</v>
      </c>
      <c r="J82" s="1037">
        <v>0</v>
      </c>
      <c r="K82" s="1037">
        <v>0</v>
      </c>
      <c r="L82" s="1037">
        <f t="shared" ref="L82" si="53">(2^H82-1)*I82+J82</f>
        <v>65535</v>
      </c>
      <c r="M82" s="1037">
        <v>0</v>
      </c>
      <c r="N82" s="1032" t="s">
        <v>613</v>
      </c>
      <c r="O82" s="1038" t="s">
        <v>548</v>
      </c>
      <c r="P82" s="1039" t="str">
        <f t="shared" ref="P82:P83" si="54">DEC2HEX(2^H82-1)</f>
        <v>FFFF</v>
      </c>
      <c r="Q82" s="1040" t="str">
        <f t="shared" ref="Q82:Q83" si="55">DEC2HEX(_xlfn.BITRSHIFT(HEX2DEC(P82),-1*IF(G82&lt;32,G82,G82-32)))</f>
        <v>FFFF</v>
      </c>
      <c r="R82" s="1041">
        <f t="shared" ref="R82:R83" si="56">HEX2DEC(Q82)</f>
        <v>65535</v>
      </c>
      <c r="S82" s="1042" t="str">
        <f t="shared" ref="S82:S83" si="57">DEC2HEX(T82)</f>
        <v>FFFF0000</v>
      </c>
      <c r="T82" s="1043">
        <f t="shared" ref="T82:T83" si="58">4294967295-R82</f>
        <v>4294901760</v>
      </c>
      <c r="U82" s="996"/>
    </row>
    <row r="83" spans="1:21" ht="28.5" hidden="1" customHeight="1" x14ac:dyDescent="0.55000000000000004">
      <c r="A83" s="1325">
        <v>2</v>
      </c>
      <c r="B83" s="908" t="s">
        <v>1102</v>
      </c>
      <c r="C83" s="892" t="s">
        <v>593</v>
      </c>
      <c r="D83" s="893" t="s">
        <v>594</v>
      </c>
      <c r="E83" s="912" t="s">
        <v>595</v>
      </c>
      <c r="F83" s="895" t="s">
        <v>595</v>
      </c>
      <c r="G83" s="873">
        <f t="shared" ref="G83:G86" si="59">G82+H82</f>
        <v>16</v>
      </c>
      <c r="H83" s="897">
        <v>6</v>
      </c>
      <c r="I83" s="898">
        <v>1</v>
      </c>
      <c r="J83" s="898">
        <v>0</v>
      </c>
      <c r="K83" s="898">
        <v>0</v>
      </c>
      <c r="L83" s="898">
        <f>(2^H83-1)*I83+J83</f>
        <v>63</v>
      </c>
      <c r="M83" s="898">
        <v>0</v>
      </c>
      <c r="N83" s="893"/>
      <c r="O83" s="874" t="s">
        <v>548</v>
      </c>
      <c r="P83" s="899" t="str">
        <f t="shared" si="54"/>
        <v>3F</v>
      </c>
      <c r="Q83" s="900" t="str">
        <f t="shared" si="55"/>
        <v>3F0000</v>
      </c>
      <c r="R83" s="901">
        <f t="shared" si="56"/>
        <v>4128768</v>
      </c>
      <c r="S83" s="902" t="str">
        <f t="shared" si="57"/>
        <v>FFC0FFFF</v>
      </c>
      <c r="T83" s="948">
        <f t="shared" si="58"/>
        <v>4290838527</v>
      </c>
      <c r="U83" s="996"/>
    </row>
    <row r="84" spans="1:21" ht="28.5" hidden="1" customHeight="1" x14ac:dyDescent="0.55000000000000004">
      <c r="A84" s="1044">
        <v>3</v>
      </c>
      <c r="B84" s="1045" t="s">
        <v>1103</v>
      </c>
      <c r="C84" s="969" t="s">
        <v>593</v>
      </c>
      <c r="D84" s="970" t="s">
        <v>594</v>
      </c>
      <c r="E84" s="1046" t="s">
        <v>657</v>
      </c>
      <c r="F84" s="972" t="s">
        <v>596</v>
      </c>
      <c r="G84" s="1047">
        <f t="shared" si="59"/>
        <v>22</v>
      </c>
      <c r="H84" s="1048">
        <v>10</v>
      </c>
      <c r="I84" s="975">
        <v>1</v>
      </c>
      <c r="J84" s="975">
        <v>0</v>
      </c>
      <c r="K84" s="975">
        <v>0</v>
      </c>
      <c r="L84" s="975">
        <f>(2^H84-1)*I84+J84</f>
        <v>1023</v>
      </c>
      <c r="M84" s="975">
        <v>0</v>
      </c>
      <c r="N84" s="970"/>
      <c r="O84" s="905" t="s">
        <v>548</v>
      </c>
      <c r="P84" s="976" t="str">
        <f t="shared" ref="P84:P85" si="60">DEC2HEX(2^H84-1)</f>
        <v>3FF</v>
      </c>
      <c r="Q84" s="977" t="str">
        <f t="shared" ref="Q84:Q85" si="61">DEC2HEX(_xlfn.BITRSHIFT(HEX2DEC(P84),-1*IF(G84&lt;32,G84,G84-32)))</f>
        <v>FFC00000</v>
      </c>
      <c r="R84" s="978">
        <f t="shared" ref="R84:R85" si="62">HEX2DEC(Q84)</f>
        <v>4290772992</v>
      </c>
      <c r="S84" s="979" t="str">
        <f t="shared" ref="S84:S85" si="63">DEC2HEX(T84)</f>
        <v>3FFFFF</v>
      </c>
      <c r="T84" s="1049">
        <f t="shared" ref="T84:T85" si="64">4294967295-R84</f>
        <v>4194303</v>
      </c>
      <c r="U84" s="996"/>
    </row>
    <row r="85" spans="1:21" ht="28.5" hidden="1" customHeight="1" thickBot="1" x14ac:dyDescent="0.6">
      <c r="A85" s="1326">
        <v>4</v>
      </c>
      <c r="B85" s="1004" t="s">
        <v>1104</v>
      </c>
      <c r="C85" s="1312" t="s">
        <v>593</v>
      </c>
      <c r="D85" s="1313" t="s">
        <v>594</v>
      </c>
      <c r="E85" s="1314"/>
      <c r="F85" s="1315" t="s">
        <v>549</v>
      </c>
      <c r="G85" s="1316">
        <f t="shared" si="59"/>
        <v>32</v>
      </c>
      <c r="H85" s="1317">
        <v>32</v>
      </c>
      <c r="I85" s="1318">
        <v>1</v>
      </c>
      <c r="J85" s="1318">
        <v>0</v>
      </c>
      <c r="K85" s="1318">
        <f t="shared" ref="K85" si="65">+J85</f>
        <v>0</v>
      </c>
      <c r="L85" s="1318">
        <f t="shared" ref="L85" si="66">(2^H85-1)*I85+J85</f>
        <v>4294967295</v>
      </c>
      <c r="M85" s="1318">
        <v>0</v>
      </c>
      <c r="N85" s="1313" t="s">
        <v>613</v>
      </c>
      <c r="O85" s="1319" t="s">
        <v>548</v>
      </c>
      <c r="P85" s="1320" t="str">
        <f t="shared" si="60"/>
        <v>FFFFFFFF</v>
      </c>
      <c r="Q85" s="1321" t="str">
        <f t="shared" si="61"/>
        <v>FFFFFFFF</v>
      </c>
      <c r="R85" s="1322">
        <f t="shared" si="62"/>
        <v>4294967295</v>
      </c>
      <c r="S85" s="1323" t="str">
        <f t="shared" si="63"/>
        <v>0</v>
      </c>
      <c r="T85" s="1324">
        <f t="shared" si="64"/>
        <v>0</v>
      </c>
      <c r="U85" s="996"/>
    </row>
    <row r="86" spans="1:21" ht="28.5" hidden="1" customHeight="1" thickBot="1" x14ac:dyDescent="0.6">
      <c r="A86" s="875"/>
      <c r="B86" s="877" t="s">
        <v>625</v>
      </c>
      <c r="C86" s="877"/>
      <c r="D86" s="877"/>
      <c r="E86" s="877"/>
      <c r="F86" s="920"/>
      <c r="G86" s="958">
        <f t="shared" si="59"/>
        <v>64</v>
      </c>
      <c r="H86" s="877"/>
      <c r="I86" s="877"/>
      <c r="J86" s="877"/>
      <c r="K86" s="877"/>
      <c r="L86" s="877"/>
      <c r="M86" s="877"/>
      <c r="N86" s="877"/>
      <c r="O86" s="877"/>
      <c r="P86" s="877"/>
      <c r="Q86" s="921"/>
      <c r="R86" s="921"/>
      <c r="S86" s="922"/>
      <c r="T86" s="921"/>
      <c r="U86" s="996"/>
    </row>
  </sheetData>
  <mergeCells count="1">
    <mergeCell ref="A2:T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  <pageSetUpPr fitToPage="1"/>
  </sheetPr>
  <dimension ref="A1:L80"/>
  <sheetViews>
    <sheetView topLeftCell="A19" workbookViewId="0">
      <selection activeCell="K34" sqref="K34"/>
    </sheetView>
  </sheetViews>
  <sheetFormatPr defaultColWidth="9" defaultRowHeight="13.3" x14ac:dyDescent="0.55000000000000004"/>
  <cols>
    <col min="1" max="1" width="4.7109375" style="332" customWidth="1"/>
    <col min="2" max="2" width="10.7109375" style="332" customWidth="1"/>
    <col min="3" max="3" width="25.42578125" style="333" customWidth="1"/>
    <col min="4" max="4" width="13.42578125" style="334" customWidth="1"/>
    <col min="5" max="5" width="8.0703125" style="347" customWidth="1"/>
    <col min="6" max="6" width="20.5703125" style="334" customWidth="1"/>
    <col min="7" max="10" width="20.5703125" style="334" hidden="1" customWidth="1"/>
    <col min="11" max="11" width="34.92578125" style="332" customWidth="1"/>
    <col min="12" max="12" width="32.5703125" style="332" customWidth="1"/>
    <col min="13" max="16384" width="9" style="332"/>
  </cols>
  <sheetData>
    <row r="1" spans="1:12" ht="33" customHeight="1" x14ac:dyDescent="0.55000000000000004">
      <c r="A1" s="1529" t="s">
        <v>202</v>
      </c>
      <c r="B1" s="1529"/>
      <c r="C1" s="1529"/>
      <c r="D1" s="1529"/>
      <c r="E1" s="1529"/>
      <c r="F1" s="1529"/>
      <c r="G1" s="1529"/>
      <c r="H1" s="1529"/>
      <c r="I1" s="1529"/>
      <c r="J1" s="1529"/>
      <c r="K1" s="1529"/>
      <c r="L1" s="1529"/>
    </row>
    <row r="2" spans="1:12" ht="7.5" customHeight="1" thickBot="1" x14ac:dyDescent="0.6">
      <c r="E2" s="334"/>
    </row>
    <row r="3" spans="1:12" s="336" customFormat="1" ht="24.75" customHeight="1" thickBot="1" x14ac:dyDescent="0.6">
      <c r="A3" s="1530" t="s">
        <v>30</v>
      </c>
      <c r="B3" s="1532" t="s">
        <v>10</v>
      </c>
      <c r="C3" s="335" t="str">
        <f>HLOOKUP($D$3,$F$3:$J$4,2,FALSE)</f>
        <v>T220_0P6 / 0.6 kW</v>
      </c>
      <c r="D3" s="1534">
        <v>1</v>
      </c>
      <c r="E3" s="1535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1536" t="s">
        <v>7</v>
      </c>
      <c r="L3" s="1536" t="s">
        <v>203</v>
      </c>
    </row>
    <row r="4" spans="1:12" ht="22.5" customHeight="1" thickBot="1" x14ac:dyDescent="0.6">
      <c r="A4" s="1531"/>
      <c r="B4" s="1533"/>
      <c r="C4" s="348" t="s">
        <v>12</v>
      </c>
      <c r="D4" s="349" t="s">
        <v>1</v>
      </c>
      <c r="E4" s="349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1537"/>
      <c r="L4" s="1537"/>
    </row>
    <row r="5" spans="1:12" ht="21.75" customHeight="1" x14ac:dyDescent="0.55000000000000004">
      <c r="A5" s="337">
        <v>1</v>
      </c>
      <c r="B5" s="1526" t="s">
        <v>207</v>
      </c>
      <c r="C5" s="350" t="s">
        <v>204</v>
      </c>
      <c r="D5" s="367">
        <f t="shared" ref="D5:D29" si="0">HLOOKUP($D$3,$F$3:$J$983,(A5+2),FALSE)</f>
        <v>1</v>
      </c>
      <c r="E5" s="351" t="s">
        <v>1056</v>
      </c>
      <c r="F5" s="352">
        <v>1</v>
      </c>
      <c r="G5" s="352">
        <v>1</v>
      </c>
      <c r="H5" s="352">
        <v>1</v>
      </c>
      <c r="I5" s="352">
        <v>1</v>
      </c>
      <c r="J5" s="352">
        <v>1</v>
      </c>
      <c r="K5" s="353" t="s">
        <v>348</v>
      </c>
      <c r="L5" s="825" t="str">
        <f>$B$5&amp;"."&amp;C5</f>
        <v>CnstMde.C_MODE1_VF</v>
      </c>
    </row>
    <row r="6" spans="1:12" ht="21.75" customHeight="1" x14ac:dyDescent="0.55000000000000004">
      <c r="A6" s="340">
        <v>2</v>
      </c>
      <c r="B6" s="1527"/>
      <c r="C6" s="341" t="s">
        <v>205</v>
      </c>
      <c r="D6" s="368">
        <f t="shared" si="0"/>
        <v>2</v>
      </c>
      <c r="E6" s="342" t="s">
        <v>1055</v>
      </c>
      <c r="F6" s="343">
        <f>F5*2</f>
        <v>2</v>
      </c>
      <c r="G6" s="343">
        <v>2</v>
      </c>
      <c r="H6" s="343">
        <v>2</v>
      </c>
      <c r="I6" s="343">
        <v>2</v>
      </c>
      <c r="J6" s="343">
        <v>2</v>
      </c>
      <c r="K6" s="1257" t="s">
        <v>355</v>
      </c>
      <c r="L6" s="826" t="str">
        <f t="shared" ref="L6:L13" si="1">$B$5&amp;"."&amp;C6</f>
        <v>CnstMde.C_MODE2_V</v>
      </c>
    </row>
    <row r="7" spans="1:12" ht="21.75" customHeight="1" x14ac:dyDescent="0.55000000000000004">
      <c r="A7" s="340">
        <v>3</v>
      </c>
      <c r="B7" s="1527"/>
      <c r="C7" s="344" t="s">
        <v>206</v>
      </c>
      <c r="D7" s="369">
        <f t="shared" si="0"/>
        <v>4</v>
      </c>
      <c r="E7" s="345" t="s">
        <v>1055</v>
      </c>
      <c r="F7" s="338">
        <f t="shared" ref="F7:F13" si="2">F6*2</f>
        <v>4</v>
      </c>
      <c r="G7" s="338">
        <v>4</v>
      </c>
      <c r="H7" s="338">
        <v>4</v>
      </c>
      <c r="I7" s="338">
        <v>4</v>
      </c>
      <c r="J7" s="338">
        <v>4</v>
      </c>
      <c r="K7" s="339" t="s">
        <v>349</v>
      </c>
      <c r="L7" s="827" t="str">
        <f t="shared" si="1"/>
        <v>CnstMde.C_MODE4_CURR</v>
      </c>
    </row>
    <row r="8" spans="1:12" ht="21.75" customHeight="1" x14ac:dyDescent="0.55000000000000004">
      <c r="A8" s="340">
        <v>4</v>
      </c>
      <c r="B8" s="1527"/>
      <c r="C8" s="341" t="s">
        <v>504</v>
      </c>
      <c r="D8" s="368">
        <f t="shared" si="0"/>
        <v>8</v>
      </c>
      <c r="E8" s="342" t="s">
        <v>1055</v>
      </c>
      <c r="F8" s="343">
        <f t="shared" si="2"/>
        <v>8</v>
      </c>
      <c r="G8" s="343">
        <v>6</v>
      </c>
      <c r="H8" s="343">
        <v>6</v>
      </c>
      <c r="I8" s="343">
        <v>6</v>
      </c>
      <c r="J8" s="343">
        <v>6</v>
      </c>
      <c r="K8" s="1257" t="s">
        <v>350</v>
      </c>
      <c r="L8" s="826" t="str">
        <f t="shared" si="1"/>
        <v>CnstMde.C_MODE8_TQ</v>
      </c>
    </row>
    <row r="9" spans="1:12" ht="21.75" customHeight="1" x14ac:dyDescent="0.55000000000000004">
      <c r="A9" s="340">
        <v>5</v>
      </c>
      <c r="B9" s="1527"/>
      <c r="C9" s="344" t="s">
        <v>505</v>
      </c>
      <c r="D9" s="369">
        <f t="shared" si="0"/>
        <v>16</v>
      </c>
      <c r="E9" s="345" t="s">
        <v>1055</v>
      </c>
      <c r="F9" s="338">
        <f t="shared" si="2"/>
        <v>16</v>
      </c>
      <c r="G9" s="338">
        <v>8</v>
      </c>
      <c r="H9" s="338">
        <v>8</v>
      </c>
      <c r="I9" s="338">
        <v>8</v>
      </c>
      <c r="J9" s="338">
        <v>8</v>
      </c>
      <c r="K9" s="339" t="s">
        <v>351</v>
      </c>
      <c r="L9" s="827" t="str">
        <f t="shared" si="1"/>
        <v>CnstMde.C_MODE16_SPD</v>
      </c>
    </row>
    <row r="10" spans="1:12" ht="21.75" customHeight="1" x14ac:dyDescent="0.55000000000000004">
      <c r="A10" s="340">
        <v>6</v>
      </c>
      <c r="B10" s="1527"/>
      <c r="C10" s="358" t="s">
        <v>506</v>
      </c>
      <c r="D10" s="373">
        <f t="shared" si="0"/>
        <v>32</v>
      </c>
      <c r="E10" s="342" t="s">
        <v>1055</v>
      </c>
      <c r="F10" s="343">
        <f t="shared" si="2"/>
        <v>32</v>
      </c>
      <c r="G10" s="343"/>
      <c r="H10" s="343"/>
      <c r="I10" s="343"/>
      <c r="J10" s="343"/>
      <c r="K10" s="1257" t="s">
        <v>502</v>
      </c>
      <c r="L10" s="828" t="str">
        <f t="shared" si="1"/>
        <v>CnstMde.C_MODE32_PST</v>
      </c>
    </row>
    <row r="11" spans="1:12" ht="21.75" customHeight="1" x14ac:dyDescent="0.55000000000000004">
      <c r="A11" s="340">
        <v>7</v>
      </c>
      <c r="B11" s="1527"/>
      <c r="C11" s="817" t="s">
        <v>507</v>
      </c>
      <c r="D11" s="818">
        <f t="shared" si="0"/>
        <v>64</v>
      </c>
      <c r="E11" s="819" t="s">
        <v>1055</v>
      </c>
      <c r="F11" s="820">
        <f t="shared" si="2"/>
        <v>64</v>
      </c>
      <c r="G11" s="820">
        <v>16</v>
      </c>
      <c r="H11" s="820">
        <v>16</v>
      </c>
      <c r="I11" s="820">
        <v>16</v>
      </c>
      <c r="J11" s="820">
        <v>16</v>
      </c>
      <c r="K11" s="1258" t="s">
        <v>352</v>
      </c>
      <c r="L11" s="829" t="str">
        <f t="shared" si="1"/>
        <v>CnstMde.C_MODE64_VALIGN</v>
      </c>
    </row>
    <row r="12" spans="1:12" ht="21.75" customHeight="1" x14ac:dyDescent="0.55000000000000004">
      <c r="A12" s="340">
        <v>8</v>
      </c>
      <c r="B12" s="1527"/>
      <c r="C12" s="358" t="s">
        <v>508</v>
      </c>
      <c r="D12" s="373">
        <f t="shared" si="0"/>
        <v>128</v>
      </c>
      <c r="E12" s="342" t="s">
        <v>1055</v>
      </c>
      <c r="F12" s="343">
        <f t="shared" si="2"/>
        <v>128</v>
      </c>
      <c r="G12" s="343">
        <v>18</v>
      </c>
      <c r="H12" s="343">
        <v>18</v>
      </c>
      <c r="I12" s="343">
        <v>18</v>
      </c>
      <c r="J12" s="343">
        <v>18</v>
      </c>
      <c r="K12" s="359" t="s">
        <v>353</v>
      </c>
      <c r="L12" s="828" t="str">
        <f t="shared" si="1"/>
        <v>CnstMde.C_MODE128_ALIGN</v>
      </c>
    </row>
    <row r="13" spans="1:12" ht="21.75" customHeight="1" thickBot="1" x14ac:dyDescent="0.6">
      <c r="A13" s="340">
        <v>9</v>
      </c>
      <c r="B13" s="1527"/>
      <c r="C13" s="821" t="s">
        <v>509</v>
      </c>
      <c r="D13" s="822">
        <f t="shared" si="0"/>
        <v>256</v>
      </c>
      <c r="E13" s="823" t="s">
        <v>1055</v>
      </c>
      <c r="F13" s="824">
        <f t="shared" si="2"/>
        <v>256</v>
      </c>
      <c r="G13" s="824">
        <v>32</v>
      </c>
      <c r="H13" s="824">
        <v>32</v>
      </c>
      <c r="I13" s="824">
        <v>32</v>
      </c>
      <c r="J13" s="824">
        <v>32</v>
      </c>
      <c r="K13" s="1259" t="s">
        <v>354</v>
      </c>
      <c r="L13" s="830" t="str">
        <f t="shared" si="1"/>
        <v>CnstMde.C_MODE256_IF</v>
      </c>
    </row>
    <row r="14" spans="1:12" ht="21.75" customHeight="1" x14ac:dyDescent="0.55000000000000004">
      <c r="A14" s="340">
        <v>10</v>
      </c>
      <c r="B14" s="1527"/>
      <c r="C14" s="341" t="s">
        <v>694</v>
      </c>
      <c r="D14" s="368">
        <f t="shared" si="0"/>
        <v>1</v>
      </c>
      <c r="E14" s="342" t="s">
        <v>1055</v>
      </c>
      <c r="F14" s="343">
        <v>1</v>
      </c>
      <c r="G14" s="343">
        <v>2</v>
      </c>
      <c r="H14" s="343">
        <v>2</v>
      </c>
      <c r="I14" s="343">
        <v>2</v>
      </c>
      <c r="J14" s="343">
        <v>2</v>
      </c>
      <c r="K14" s="1257" t="s">
        <v>355</v>
      </c>
      <c r="L14" s="826" t="str">
        <f t="shared" ref="L14:L20" si="3">$B$5&amp;"."&amp;C14</f>
        <v>CnstMde.C_SEQ_Step1_Ready</v>
      </c>
    </row>
    <row r="15" spans="1:12" ht="21.75" customHeight="1" x14ac:dyDescent="0.55000000000000004">
      <c r="A15" s="340">
        <v>11</v>
      </c>
      <c r="B15" s="1527"/>
      <c r="C15" s="344" t="s">
        <v>695</v>
      </c>
      <c r="D15" s="369">
        <f t="shared" si="0"/>
        <v>2</v>
      </c>
      <c r="E15" s="345" t="s">
        <v>1055</v>
      </c>
      <c r="F15" s="338">
        <v>2</v>
      </c>
      <c r="G15" s="338">
        <v>4</v>
      </c>
      <c r="H15" s="338">
        <v>4</v>
      </c>
      <c r="I15" s="338">
        <v>4</v>
      </c>
      <c r="J15" s="338">
        <v>4</v>
      </c>
      <c r="K15" s="339" t="s">
        <v>349</v>
      </c>
      <c r="L15" s="827" t="str">
        <f t="shared" si="3"/>
        <v>CnstMde.C_SEQ_Step2_Align</v>
      </c>
    </row>
    <row r="16" spans="1:12" ht="21.75" customHeight="1" x14ac:dyDescent="0.55000000000000004">
      <c r="A16" s="340">
        <v>12</v>
      </c>
      <c r="B16" s="1527"/>
      <c r="C16" s="341" t="s">
        <v>696</v>
      </c>
      <c r="D16" s="368">
        <f t="shared" si="0"/>
        <v>3</v>
      </c>
      <c r="E16" s="342" t="s">
        <v>1055</v>
      </c>
      <c r="F16" s="343">
        <v>3</v>
      </c>
      <c r="G16" s="343">
        <v>6</v>
      </c>
      <c r="H16" s="343">
        <v>6</v>
      </c>
      <c r="I16" s="343">
        <v>6</v>
      </c>
      <c r="J16" s="343">
        <v>6</v>
      </c>
      <c r="K16" s="1257" t="s">
        <v>350</v>
      </c>
      <c r="L16" s="826" t="str">
        <f t="shared" si="3"/>
        <v>CnstMde.C_SEQ_Step3_IfCtrl</v>
      </c>
    </row>
    <row r="17" spans="1:12" ht="21.75" customHeight="1" x14ac:dyDescent="0.55000000000000004">
      <c r="A17" s="340">
        <v>13</v>
      </c>
      <c r="B17" s="1527"/>
      <c r="C17" s="344" t="s">
        <v>697</v>
      </c>
      <c r="D17" s="369">
        <f t="shared" si="0"/>
        <v>4</v>
      </c>
      <c r="E17" s="345" t="s">
        <v>1055</v>
      </c>
      <c r="F17" s="338">
        <v>4</v>
      </c>
      <c r="G17" s="338">
        <v>8</v>
      </c>
      <c r="H17" s="338">
        <v>8</v>
      </c>
      <c r="I17" s="338">
        <v>8</v>
      </c>
      <c r="J17" s="338">
        <v>8</v>
      </c>
      <c r="K17" s="339" t="s">
        <v>351</v>
      </c>
      <c r="L17" s="827" t="str">
        <f t="shared" si="3"/>
        <v>CnstMde.C_SEQ_Step4_IfThetaMixed</v>
      </c>
    </row>
    <row r="18" spans="1:12" ht="21.75" customHeight="1" x14ac:dyDescent="0.55000000000000004">
      <c r="A18" s="340">
        <v>14</v>
      </c>
      <c r="B18" s="1527"/>
      <c r="C18" s="358" t="s">
        <v>698</v>
      </c>
      <c r="D18" s="373">
        <f t="shared" si="0"/>
        <v>5</v>
      </c>
      <c r="E18" s="342" t="s">
        <v>1055</v>
      </c>
      <c r="F18" s="343">
        <v>5</v>
      </c>
      <c r="G18" s="343"/>
      <c r="H18" s="343"/>
      <c r="I18" s="343"/>
      <c r="J18" s="343"/>
      <c r="K18" s="1257" t="s">
        <v>502</v>
      </c>
      <c r="L18" s="828" t="str">
        <f t="shared" si="3"/>
        <v>CnstMde.C_SEQ_Step5_SnlsThetaMixed</v>
      </c>
    </row>
    <row r="19" spans="1:12" ht="21.75" customHeight="1" x14ac:dyDescent="0.55000000000000004">
      <c r="A19" s="340">
        <v>15</v>
      </c>
      <c r="B19" s="1527"/>
      <c r="C19" s="817" t="s">
        <v>699</v>
      </c>
      <c r="D19" s="818">
        <f t="shared" si="0"/>
        <v>6</v>
      </c>
      <c r="E19" s="819" t="s">
        <v>1055</v>
      </c>
      <c r="F19" s="820">
        <v>6</v>
      </c>
      <c r="G19" s="820">
        <v>16</v>
      </c>
      <c r="H19" s="820">
        <v>16</v>
      </c>
      <c r="I19" s="820">
        <v>16</v>
      </c>
      <c r="J19" s="820">
        <v>16</v>
      </c>
      <c r="K19" s="1258" t="s">
        <v>352</v>
      </c>
      <c r="L19" s="829" t="str">
        <f t="shared" si="3"/>
        <v>CnstMde.C_SEQ_Step6_Idle</v>
      </c>
    </row>
    <row r="20" spans="1:12" ht="21.75" customHeight="1" thickBot="1" x14ac:dyDescent="0.6">
      <c r="A20" s="1125">
        <v>16</v>
      </c>
      <c r="B20" s="1527"/>
      <c r="C20" s="358" t="s">
        <v>700</v>
      </c>
      <c r="D20" s="373">
        <f t="shared" si="0"/>
        <v>7</v>
      </c>
      <c r="E20" s="342" t="s">
        <v>1055</v>
      </c>
      <c r="F20" s="343">
        <v>7</v>
      </c>
      <c r="G20" s="343">
        <v>18</v>
      </c>
      <c r="H20" s="343">
        <v>18</v>
      </c>
      <c r="I20" s="343">
        <v>18</v>
      </c>
      <c r="J20" s="343">
        <v>18</v>
      </c>
      <c r="K20" s="359" t="s">
        <v>353</v>
      </c>
      <c r="L20" s="828" t="str">
        <f t="shared" si="3"/>
        <v>CnstMde.C_SEQ_Step7_Spin</v>
      </c>
    </row>
    <row r="21" spans="1:12" ht="21.75" customHeight="1" x14ac:dyDescent="0.55000000000000004">
      <c r="A21" s="383">
        <v>17</v>
      </c>
      <c r="B21" s="1523" t="s">
        <v>208</v>
      </c>
      <c r="C21" s="362" t="s">
        <v>262</v>
      </c>
      <c r="D21" s="387">
        <f t="shared" si="0"/>
        <v>2</v>
      </c>
      <c r="E21" s="363" t="s">
        <v>1054</v>
      </c>
      <c r="F21" s="388">
        <v>2</v>
      </c>
      <c r="G21" s="388">
        <v>2</v>
      </c>
      <c r="H21" s="388">
        <v>2</v>
      </c>
      <c r="I21" s="388">
        <v>2</v>
      </c>
      <c r="J21" s="388">
        <v>2</v>
      </c>
      <c r="K21" s="364"/>
      <c r="L21" s="831" t="str">
        <f>$B$21&amp;"."&amp;C21</f>
        <v xml:space="preserve">CnstCnst.C_2 </v>
      </c>
    </row>
    <row r="22" spans="1:12" ht="21.75" customHeight="1" x14ac:dyDescent="0.55000000000000004">
      <c r="A22" s="384">
        <v>18</v>
      </c>
      <c r="B22" s="1524"/>
      <c r="C22" s="358" t="s">
        <v>263</v>
      </c>
      <c r="D22" s="370">
        <f t="shared" si="0"/>
        <v>1.1547005383792517</v>
      </c>
      <c r="E22" s="342" t="s">
        <v>1053</v>
      </c>
      <c r="F22" s="361">
        <f>2/SQRT(3)</f>
        <v>1.1547005383792517</v>
      </c>
      <c r="G22" s="361">
        <f>2/SQRT(3)</f>
        <v>1.1547005383792517</v>
      </c>
      <c r="H22" s="361">
        <f>2/SQRT(3)</f>
        <v>1.1547005383792517</v>
      </c>
      <c r="I22" s="361">
        <f>2/SQRT(3)</f>
        <v>1.1547005383792517</v>
      </c>
      <c r="J22" s="361">
        <f>2/SQRT(3)</f>
        <v>1.1547005383792517</v>
      </c>
      <c r="K22" s="359"/>
      <c r="L22" s="828" t="str">
        <f t="shared" ref="L22:L45" si="4">$B$21&amp;"."&amp;C22</f>
        <v xml:space="preserve">CnstCnst.C_2_INV_SQRT3 </v>
      </c>
    </row>
    <row r="23" spans="1:12" ht="21.75" customHeight="1" x14ac:dyDescent="0.55000000000000004">
      <c r="A23" s="384">
        <v>19</v>
      </c>
      <c r="B23" s="1524"/>
      <c r="C23" s="354" t="s">
        <v>264</v>
      </c>
      <c r="D23" s="389">
        <f t="shared" si="0"/>
        <v>90</v>
      </c>
      <c r="E23" s="355" t="s">
        <v>1053</v>
      </c>
      <c r="F23" s="390">
        <v>90</v>
      </c>
      <c r="G23" s="390">
        <v>90</v>
      </c>
      <c r="H23" s="390">
        <v>90</v>
      </c>
      <c r="I23" s="390">
        <v>90</v>
      </c>
      <c r="J23" s="390">
        <v>90</v>
      </c>
      <c r="K23" s="357"/>
      <c r="L23" s="832" t="str">
        <f t="shared" si="4"/>
        <v xml:space="preserve">CnstCnst.C_90 </v>
      </c>
    </row>
    <row r="24" spans="1:12" ht="21.75" customHeight="1" x14ac:dyDescent="0.55000000000000004">
      <c r="A24" s="384">
        <v>20</v>
      </c>
      <c r="B24" s="1524"/>
      <c r="C24" s="358" t="s">
        <v>212</v>
      </c>
      <c r="D24" s="370">
        <f t="shared" si="0"/>
        <v>57.295779513082323</v>
      </c>
      <c r="E24" s="342" t="s">
        <v>1053</v>
      </c>
      <c r="F24" s="361">
        <f>360/(2*PI())</f>
        <v>57.295779513082323</v>
      </c>
      <c r="G24" s="361">
        <f>360/(2*PI())</f>
        <v>57.295779513082323</v>
      </c>
      <c r="H24" s="361">
        <f>360/(2*PI())</f>
        <v>57.295779513082323</v>
      </c>
      <c r="I24" s="361">
        <f>360/(2*PI())</f>
        <v>57.295779513082323</v>
      </c>
      <c r="J24" s="361">
        <f>360/(2*PI())</f>
        <v>57.295779513082323</v>
      </c>
      <c r="K24" s="359"/>
      <c r="L24" s="828" t="str">
        <f t="shared" si="4"/>
        <v xml:space="preserve">CnstCnst.C_A360_INV_PI2 </v>
      </c>
    </row>
    <row r="25" spans="1:12" ht="21.75" customHeight="1" x14ac:dyDescent="0.55000000000000004">
      <c r="A25" s="384">
        <v>21</v>
      </c>
      <c r="B25" s="1524"/>
      <c r="C25" s="354" t="s">
        <v>221</v>
      </c>
      <c r="D25" s="391">
        <f t="shared" si="0"/>
        <v>1.0000000000000001E-5</v>
      </c>
      <c r="E25" s="355" t="s">
        <v>1053</v>
      </c>
      <c r="F25" s="392">
        <v>1.0000000000000001E-5</v>
      </c>
      <c r="G25" s="392">
        <v>1.0000000000000001E-5</v>
      </c>
      <c r="H25" s="392">
        <v>1.0000000000000001E-5</v>
      </c>
      <c r="I25" s="392">
        <v>1.0000000000000001E-5</v>
      </c>
      <c r="J25" s="392">
        <v>1.0000000000000001E-5</v>
      </c>
      <c r="K25" s="357"/>
      <c r="L25" s="832" t="str">
        <f t="shared" si="4"/>
        <v xml:space="preserve">CnstCnst.C_Eps </v>
      </c>
    </row>
    <row r="26" spans="1:12" ht="21.75" customHeight="1" x14ac:dyDescent="0.55000000000000004">
      <c r="A26" s="384">
        <v>22</v>
      </c>
      <c r="B26" s="1524"/>
      <c r="C26" s="358" t="s">
        <v>223</v>
      </c>
      <c r="D26" s="371">
        <f t="shared" si="0"/>
        <v>0.5</v>
      </c>
      <c r="E26" s="342" t="s">
        <v>1053</v>
      </c>
      <c r="F26" s="366">
        <v>0.5</v>
      </c>
      <c r="G26" s="366">
        <v>0.5</v>
      </c>
      <c r="H26" s="366">
        <v>0.5</v>
      </c>
      <c r="I26" s="366">
        <v>0.5</v>
      </c>
      <c r="J26" s="366">
        <v>0.5</v>
      </c>
      <c r="K26" s="359"/>
      <c r="L26" s="828" t="str">
        <f t="shared" si="4"/>
        <v xml:space="preserve">CnstCnst.C_Half </v>
      </c>
    </row>
    <row r="27" spans="1:12" ht="21.75" customHeight="1" x14ac:dyDescent="0.55000000000000004">
      <c r="A27" s="384">
        <v>23</v>
      </c>
      <c r="B27" s="1524"/>
      <c r="C27" s="354" t="s">
        <v>213</v>
      </c>
      <c r="D27" s="386">
        <f t="shared" si="0"/>
        <v>0.33333333333333331</v>
      </c>
      <c r="E27" s="355" t="s">
        <v>1053</v>
      </c>
      <c r="F27" s="360">
        <f>1/3</f>
        <v>0.33333333333333331</v>
      </c>
      <c r="G27" s="360">
        <f>1/3</f>
        <v>0.33333333333333331</v>
      </c>
      <c r="H27" s="360">
        <f>1/3</f>
        <v>0.33333333333333331</v>
      </c>
      <c r="I27" s="360">
        <f>1/3</f>
        <v>0.33333333333333331</v>
      </c>
      <c r="J27" s="360">
        <f>1/3</f>
        <v>0.33333333333333331</v>
      </c>
      <c r="K27" s="357"/>
      <c r="L27" s="832" t="str">
        <f t="shared" si="4"/>
        <v xml:space="preserve">CnstCnst.C_INV_N3 </v>
      </c>
    </row>
    <row r="28" spans="1:12" ht="21.75" customHeight="1" x14ac:dyDescent="0.55000000000000004">
      <c r="A28" s="384">
        <v>24</v>
      </c>
      <c r="B28" s="1524"/>
      <c r="C28" s="358" t="s">
        <v>219</v>
      </c>
      <c r="D28" s="370">
        <f t="shared" si="0"/>
        <v>0.70710678118654746</v>
      </c>
      <c r="E28" s="342" t="s">
        <v>1053</v>
      </c>
      <c r="F28" s="361">
        <f>1/SQRT(2)</f>
        <v>0.70710678118654746</v>
      </c>
      <c r="G28" s="361">
        <f>1/SQRT(2)</f>
        <v>0.70710678118654746</v>
      </c>
      <c r="H28" s="361">
        <f>1/SQRT(2)</f>
        <v>0.70710678118654746</v>
      </c>
      <c r="I28" s="361">
        <f>1/SQRT(2)</f>
        <v>0.70710678118654746</v>
      </c>
      <c r="J28" s="361">
        <f>1/SQRT(2)</f>
        <v>0.70710678118654746</v>
      </c>
      <c r="K28" s="359"/>
      <c r="L28" s="828" t="str">
        <f t="shared" si="4"/>
        <v xml:space="preserve">CnstCnst.C_INV_SQRT2 </v>
      </c>
    </row>
    <row r="29" spans="1:12" ht="21.75" customHeight="1" x14ac:dyDescent="0.55000000000000004">
      <c r="A29" s="384">
        <v>25</v>
      </c>
      <c r="B29" s="1524"/>
      <c r="C29" s="354" t="s">
        <v>1327</v>
      </c>
      <c r="D29" s="386">
        <f t="shared" si="0"/>
        <v>0.57735026918962584</v>
      </c>
      <c r="E29" s="355" t="s">
        <v>1053</v>
      </c>
      <c r="F29" s="360">
        <f>1/SQRT(3)</f>
        <v>0.57735026918962584</v>
      </c>
      <c r="G29" s="360">
        <f>1/SQRT(3)</f>
        <v>0.57735026918962584</v>
      </c>
      <c r="H29" s="360">
        <f>1/SQRT(3)</f>
        <v>0.57735026918962584</v>
      </c>
      <c r="I29" s="360">
        <f>1/SQRT(3)</f>
        <v>0.57735026918962584</v>
      </c>
      <c r="J29" s="360">
        <f>1/SQRT(3)</f>
        <v>0.57735026918962584</v>
      </c>
      <c r="K29" s="357"/>
      <c r="L29" s="832" t="str">
        <f t="shared" si="4"/>
        <v xml:space="preserve">CnstCnst.C_INV_SQRT3 </v>
      </c>
    </row>
    <row r="30" spans="1:12" ht="21.75" customHeight="1" x14ac:dyDescent="0.55000000000000004">
      <c r="A30" s="384">
        <v>26</v>
      </c>
      <c r="B30" s="1524"/>
      <c r="C30" s="358" t="s">
        <v>1341</v>
      </c>
      <c r="D30" s="1413">
        <f t="shared" ref="D30:D31" si="5">HLOOKUP($D$3,$F$3:$J$983,(A30+2),FALSE)</f>
        <v>1E-4</v>
      </c>
      <c r="E30" s="1284" t="s">
        <v>1053</v>
      </c>
      <c r="F30" s="1410">
        <f>1/10000</f>
        <v>1E-4</v>
      </c>
      <c r="G30" s="1410"/>
      <c r="H30" s="1410"/>
      <c r="I30" s="1410"/>
      <c r="J30" s="1410"/>
      <c r="K30" s="359"/>
      <c r="L30" s="828" t="str">
        <f t="shared" si="4"/>
        <v>CnstCnst.C_INV_PstGain</v>
      </c>
    </row>
    <row r="31" spans="1:12" ht="21.75" customHeight="1" x14ac:dyDescent="0.55000000000000004">
      <c r="A31" s="384">
        <v>27</v>
      </c>
      <c r="B31" s="1524"/>
      <c r="C31" s="354" t="s">
        <v>220</v>
      </c>
      <c r="D31" s="389">
        <f t="shared" si="5"/>
        <v>-1</v>
      </c>
      <c r="E31" s="355" t="s">
        <v>1053</v>
      </c>
      <c r="F31" s="390">
        <v>-1</v>
      </c>
      <c r="G31" s="390">
        <v>-1</v>
      </c>
      <c r="H31" s="390">
        <v>-1</v>
      </c>
      <c r="I31" s="390">
        <v>-1</v>
      </c>
      <c r="J31" s="390">
        <v>-1</v>
      </c>
      <c r="K31" s="1415"/>
      <c r="L31" s="1416" t="str">
        <f t="shared" si="4"/>
        <v xml:space="preserve">CnstCnst.C_Neg1 </v>
      </c>
    </row>
    <row r="32" spans="1:12" ht="21.75" customHeight="1" x14ac:dyDescent="0.55000000000000004">
      <c r="A32" s="384">
        <v>28</v>
      </c>
      <c r="B32" s="1524"/>
      <c r="C32" s="358" t="s">
        <v>222</v>
      </c>
      <c r="D32" s="1411">
        <f t="shared" ref="D32:D37" si="6">HLOOKUP($D$3,$F$3:$J$983,(A32+2),FALSE)</f>
        <v>-0.5</v>
      </c>
      <c r="E32" s="1284" t="s">
        <v>1053</v>
      </c>
      <c r="F32" s="1412">
        <f>-0.5</f>
        <v>-0.5</v>
      </c>
      <c r="G32" s="1412">
        <f>-0.5</f>
        <v>-0.5</v>
      </c>
      <c r="H32" s="1412">
        <f>-0.5</f>
        <v>-0.5</v>
      </c>
      <c r="I32" s="1412">
        <f>-0.5</f>
        <v>-0.5</v>
      </c>
      <c r="J32" s="1412">
        <f>-0.5</f>
        <v>-0.5</v>
      </c>
      <c r="K32" s="359"/>
      <c r="L32" s="828" t="str">
        <f t="shared" si="4"/>
        <v xml:space="preserve">CnstCnst.C_NegHalf </v>
      </c>
    </row>
    <row r="33" spans="1:12" ht="21.75" customHeight="1" x14ac:dyDescent="0.55000000000000004">
      <c r="A33" s="384">
        <v>29</v>
      </c>
      <c r="B33" s="1524"/>
      <c r="C33" s="354" t="s">
        <v>210</v>
      </c>
      <c r="D33" s="386">
        <f t="shared" si="6"/>
        <v>-6.2831853071795862</v>
      </c>
      <c r="E33" s="355" t="s">
        <v>1053</v>
      </c>
      <c r="F33" s="360">
        <f>-2*PI()</f>
        <v>-6.2831853071795862</v>
      </c>
      <c r="G33" s="360">
        <f>-2*PI()</f>
        <v>-6.2831853071795862</v>
      </c>
      <c r="H33" s="360">
        <f>-2*PI()</f>
        <v>-6.2831853071795862</v>
      </c>
      <c r="I33" s="360">
        <f>-2*PI()</f>
        <v>-6.2831853071795862</v>
      </c>
      <c r="J33" s="360">
        <f>-2*PI()</f>
        <v>-6.2831853071795862</v>
      </c>
      <c r="K33" s="1415"/>
      <c r="L33" s="1416" t="str">
        <f t="shared" si="4"/>
        <v>CnstCnst.C_NegPI2</v>
      </c>
    </row>
    <row r="34" spans="1:12" ht="21.75" customHeight="1" x14ac:dyDescent="0.55000000000000004">
      <c r="A34" s="384">
        <v>30</v>
      </c>
      <c r="B34" s="1524"/>
      <c r="C34" s="358" t="s">
        <v>211</v>
      </c>
      <c r="D34" s="1413">
        <f t="shared" si="6"/>
        <v>9.5492965855137211</v>
      </c>
      <c r="E34" s="1284" t="s">
        <v>1053</v>
      </c>
      <c r="F34" s="1410">
        <f>60/(2*PI())</f>
        <v>9.5492965855137211</v>
      </c>
      <c r="G34" s="1410">
        <f>60/(2*PI())</f>
        <v>9.5492965855137211</v>
      </c>
      <c r="H34" s="1410">
        <f>60/(2*PI())</f>
        <v>9.5492965855137211</v>
      </c>
      <c r="I34" s="1410">
        <f>60/(2*PI())</f>
        <v>9.5492965855137211</v>
      </c>
      <c r="J34" s="1410">
        <f>60/(2*PI())</f>
        <v>9.5492965855137211</v>
      </c>
      <c r="K34" s="359"/>
      <c r="L34" s="828" t="str">
        <f t="shared" si="4"/>
        <v xml:space="preserve">CnstCnst.C_NUM_60_DEN_PI2 </v>
      </c>
    </row>
    <row r="35" spans="1:12" ht="21.75" customHeight="1" x14ac:dyDescent="0.55000000000000004">
      <c r="A35" s="384">
        <v>31</v>
      </c>
      <c r="B35" s="1524"/>
      <c r="C35" s="354" t="s">
        <v>214</v>
      </c>
      <c r="D35" s="386">
        <f t="shared" si="6"/>
        <v>3.1415926535897931</v>
      </c>
      <c r="E35" s="355" t="s">
        <v>1053</v>
      </c>
      <c r="F35" s="360">
        <f>PI()</f>
        <v>3.1415926535897931</v>
      </c>
      <c r="G35" s="360">
        <f>PI()</f>
        <v>3.1415926535897931</v>
      </c>
      <c r="H35" s="360">
        <f>PI()</f>
        <v>3.1415926535897931</v>
      </c>
      <c r="I35" s="360">
        <f>PI()</f>
        <v>3.1415926535897931</v>
      </c>
      <c r="J35" s="360">
        <f>PI()</f>
        <v>3.1415926535897931</v>
      </c>
      <c r="K35" s="1415"/>
      <c r="L35" s="1416" t="str">
        <f t="shared" si="4"/>
        <v xml:space="preserve">CnstCnst.C_PI </v>
      </c>
    </row>
    <row r="36" spans="1:12" ht="21.75" customHeight="1" x14ac:dyDescent="0.55000000000000004">
      <c r="A36" s="384">
        <v>32</v>
      </c>
      <c r="B36" s="1524"/>
      <c r="C36" s="358" t="s">
        <v>209</v>
      </c>
      <c r="D36" s="1413">
        <f t="shared" si="6"/>
        <v>6.2831853071795862</v>
      </c>
      <c r="E36" s="1414" t="s">
        <v>1053</v>
      </c>
      <c r="F36" s="1410">
        <f>2*PI()</f>
        <v>6.2831853071795862</v>
      </c>
      <c r="G36" s="1410">
        <f>2*PI()</f>
        <v>6.2831853071795862</v>
      </c>
      <c r="H36" s="1410">
        <f>2*PI()</f>
        <v>6.2831853071795862</v>
      </c>
      <c r="I36" s="1410">
        <f>2*PI()</f>
        <v>6.2831853071795862</v>
      </c>
      <c r="J36" s="1410">
        <f>2*PI()</f>
        <v>6.2831853071795862</v>
      </c>
      <c r="K36" s="359"/>
      <c r="L36" s="828" t="str">
        <f t="shared" si="4"/>
        <v>CnstCnst.C_PI2</v>
      </c>
    </row>
    <row r="37" spans="1:12" ht="21.75" customHeight="1" x14ac:dyDescent="0.55000000000000004">
      <c r="A37" s="384">
        <v>33</v>
      </c>
      <c r="B37" s="1524"/>
      <c r="C37" s="354" t="s">
        <v>226</v>
      </c>
      <c r="D37" s="386">
        <f t="shared" si="6"/>
        <v>2.0943951023931953</v>
      </c>
      <c r="E37" s="355" t="s">
        <v>1053</v>
      </c>
      <c r="F37" s="360">
        <f>2*PI()*120/360</f>
        <v>2.0943951023931953</v>
      </c>
      <c r="G37" s="360">
        <f>2*PI()*120/360</f>
        <v>2.0943951023931953</v>
      </c>
      <c r="H37" s="360">
        <f>2*PI()*120/360</f>
        <v>2.0943951023931953</v>
      </c>
      <c r="I37" s="360">
        <f>2*PI()*120/360</f>
        <v>2.0943951023931953</v>
      </c>
      <c r="J37" s="360">
        <f>2*PI()*120/360</f>
        <v>2.0943951023931953</v>
      </c>
      <c r="K37" s="1415"/>
      <c r="L37" s="1416" t="str">
        <f t="shared" si="4"/>
        <v xml:space="preserve">CnstCnst.C_PI2_Div_3 </v>
      </c>
    </row>
    <row r="38" spans="1:12" ht="21.75" customHeight="1" x14ac:dyDescent="0.55000000000000004">
      <c r="A38" s="384">
        <v>34</v>
      </c>
      <c r="B38" s="1524"/>
      <c r="C38" s="358" t="s">
        <v>227</v>
      </c>
      <c r="D38" s="1413">
        <f t="shared" ref="D38:D56" si="7">HLOOKUP($D$3,$F$3:$J$983,(A38+2),FALSE)</f>
        <v>4.1887902047863905</v>
      </c>
      <c r="E38" s="1284" t="s">
        <v>1053</v>
      </c>
      <c r="F38" s="1410">
        <f>2*PI()*240/360</f>
        <v>4.1887902047863905</v>
      </c>
      <c r="G38" s="1410">
        <f>2*PI()*240/360</f>
        <v>4.1887902047863905</v>
      </c>
      <c r="H38" s="1410">
        <f>2*PI()*240/360</f>
        <v>4.1887902047863905</v>
      </c>
      <c r="I38" s="1410">
        <f>2*PI()*240/360</f>
        <v>4.1887902047863905</v>
      </c>
      <c r="J38" s="1410">
        <f>2*PI()*240/360</f>
        <v>4.1887902047863905</v>
      </c>
      <c r="K38" s="359"/>
      <c r="L38" s="828" t="str">
        <f t="shared" si="4"/>
        <v xml:space="preserve">CnstCnst.C_PI2_Div_3_by2 </v>
      </c>
    </row>
    <row r="39" spans="1:12" ht="21.75" customHeight="1" x14ac:dyDescent="0.55000000000000004">
      <c r="A39" s="384">
        <v>35</v>
      </c>
      <c r="B39" s="1524"/>
      <c r="C39" s="354" t="s">
        <v>225</v>
      </c>
      <c r="D39" s="386">
        <f t="shared" si="7"/>
        <v>1.0471975511965976</v>
      </c>
      <c r="E39" s="355" t="s">
        <v>1053</v>
      </c>
      <c r="F39" s="360">
        <f>2*PI()*60/360</f>
        <v>1.0471975511965976</v>
      </c>
      <c r="G39" s="360">
        <f>2*PI()*60/360</f>
        <v>1.0471975511965976</v>
      </c>
      <c r="H39" s="360">
        <f>2*PI()*60/360</f>
        <v>1.0471975511965976</v>
      </c>
      <c r="I39" s="360">
        <f>2*PI()*60/360</f>
        <v>1.0471975511965976</v>
      </c>
      <c r="J39" s="360">
        <f>2*PI()*60/360</f>
        <v>1.0471975511965976</v>
      </c>
      <c r="K39" s="1415"/>
      <c r="L39" s="1416" t="str">
        <f t="shared" si="4"/>
        <v xml:space="preserve">CnstCnst.C_PI2_Div_6 </v>
      </c>
    </row>
    <row r="40" spans="1:12" ht="21.75" customHeight="1" x14ac:dyDescent="0.55000000000000004">
      <c r="A40" s="384">
        <v>36</v>
      </c>
      <c r="B40" s="1524"/>
      <c r="C40" s="358" t="s">
        <v>228</v>
      </c>
      <c r="D40" s="1413">
        <f t="shared" si="7"/>
        <v>5.2359877559829888</v>
      </c>
      <c r="E40" s="1284" t="s">
        <v>1053</v>
      </c>
      <c r="F40" s="1410">
        <f>2*PI()*300/360</f>
        <v>5.2359877559829888</v>
      </c>
      <c r="G40" s="1410">
        <f>2*PI()*300/360</f>
        <v>5.2359877559829888</v>
      </c>
      <c r="H40" s="1410">
        <f>2*PI()*300/360</f>
        <v>5.2359877559829888</v>
      </c>
      <c r="I40" s="1410">
        <f>2*PI()*300/360</f>
        <v>5.2359877559829888</v>
      </c>
      <c r="J40" s="1410">
        <f>2*PI()*300/360</f>
        <v>5.2359877559829888</v>
      </c>
      <c r="K40" s="359"/>
      <c r="L40" s="828" t="str">
        <f t="shared" si="4"/>
        <v>CnstCnst.C_PI2_Div_6_by5</v>
      </c>
    </row>
    <row r="41" spans="1:12" ht="21.75" customHeight="1" x14ac:dyDescent="0.55000000000000004">
      <c r="A41" s="384">
        <v>37</v>
      </c>
      <c r="B41" s="1524"/>
      <c r="C41" s="354" t="s">
        <v>218</v>
      </c>
      <c r="D41" s="386">
        <f t="shared" si="7"/>
        <v>1.7453292519943295E-2</v>
      </c>
      <c r="E41" s="355" t="s">
        <v>1053</v>
      </c>
      <c r="F41" s="360">
        <f>2*PI()/360</f>
        <v>1.7453292519943295E-2</v>
      </c>
      <c r="G41" s="360">
        <f>2*PI()/360</f>
        <v>1.7453292519943295E-2</v>
      </c>
      <c r="H41" s="360">
        <f>2*PI()/360</f>
        <v>1.7453292519943295E-2</v>
      </c>
      <c r="I41" s="360">
        <f>2*PI()/360</f>
        <v>1.7453292519943295E-2</v>
      </c>
      <c r="J41" s="360">
        <f>2*PI()/360</f>
        <v>1.7453292519943295E-2</v>
      </c>
      <c r="K41" s="1415"/>
      <c r="L41" s="1416" t="str">
        <f t="shared" si="4"/>
        <v xml:space="preserve">CnstCnst.C_PI2_INV_360 </v>
      </c>
    </row>
    <row r="42" spans="1:12" ht="21.75" customHeight="1" x14ac:dyDescent="0.55000000000000004">
      <c r="A42" s="384">
        <v>38</v>
      </c>
      <c r="B42" s="1524"/>
      <c r="C42" s="358" t="s">
        <v>217</v>
      </c>
      <c r="D42" s="1413">
        <f t="shared" si="7"/>
        <v>0.10471975511965977</v>
      </c>
      <c r="E42" s="1284" t="s">
        <v>1053</v>
      </c>
      <c r="F42" s="1410">
        <f>2*PI()/60</f>
        <v>0.10471975511965977</v>
      </c>
      <c r="G42" s="1410">
        <f>2*PI()/60</f>
        <v>0.10471975511965977</v>
      </c>
      <c r="H42" s="1410">
        <f>2*PI()/60</f>
        <v>0.10471975511965977</v>
      </c>
      <c r="I42" s="1410">
        <f>2*PI()/60</f>
        <v>0.10471975511965977</v>
      </c>
      <c r="J42" s="1410">
        <f>2*PI()/60</f>
        <v>0.10471975511965977</v>
      </c>
      <c r="K42" s="359"/>
      <c r="L42" s="828" t="str">
        <f t="shared" si="4"/>
        <v xml:space="preserve">CnstCnst.C_PI2_INV_60 </v>
      </c>
    </row>
    <row r="43" spans="1:12" ht="21.75" customHeight="1" x14ac:dyDescent="0.55000000000000004">
      <c r="A43" s="384">
        <v>39</v>
      </c>
      <c r="B43" s="1524"/>
      <c r="C43" s="354" t="s">
        <v>224</v>
      </c>
      <c r="D43" s="391">
        <f t="shared" si="7"/>
        <v>1.0000000000000001E-5</v>
      </c>
      <c r="E43" s="355" t="s">
        <v>1053</v>
      </c>
      <c r="F43" s="392">
        <v>1.0000000000000001E-5</v>
      </c>
      <c r="G43" s="392">
        <v>1.0000000000000001E-5</v>
      </c>
      <c r="H43" s="392">
        <v>1.0000000000000001E-5</v>
      </c>
      <c r="I43" s="392">
        <v>1.0000000000000001E-5</v>
      </c>
      <c r="J43" s="392">
        <v>1.0000000000000001E-5</v>
      </c>
      <c r="K43" s="1415"/>
      <c r="L43" s="1416" t="str">
        <f t="shared" si="4"/>
        <v xml:space="preserve">CnstCnst.C_sEps </v>
      </c>
    </row>
    <row r="44" spans="1:12" ht="21.75" customHeight="1" x14ac:dyDescent="0.55000000000000004">
      <c r="A44" s="384">
        <v>40</v>
      </c>
      <c r="B44" s="1524"/>
      <c r="C44" s="358" t="s">
        <v>215</v>
      </c>
      <c r="D44" s="1413">
        <f t="shared" si="7"/>
        <v>1.7320508075688772</v>
      </c>
      <c r="E44" s="1284" t="s">
        <v>1053</v>
      </c>
      <c r="F44" s="1410">
        <f>SQRT(3)</f>
        <v>1.7320508075688772</v>
      </c>
      <c r="G44" s="1410">
        <f>SQRT(3)</f>
        <v>1.7320508075688772</v>
      </c>
      <c r="H44" s="1410">
        <f>SQRT(3)</f>
        <v>1.7320508075688772</v>
      </c>
      <c r="I44" s="1410">
        <f>SQRT(3)</f>
        <v>1.7320508075688772</v>
      </c>
      <c r="J44" s="1410">
        <f>SQRT(3)</f>
        <v>1.7320508075688772</v>
      </c>
      <c r="K44" s="359"/>
      <c r="L44" s="828" t="str">
        <f t="shared" si="4"/>
        <v xml:space="preserve">CnstCnst.C_SQRT3 </v>
      </c>
    </row>
    <row r="45" spans="1:12" ht="21.75" customHeight="1" thickBot="1" x14ac:dyDescent="0.6">
      <c r="A45" s="385">
        <v>41</v>
      </c>
      <c r="B45" s="1525"/>
      <c r="C45" s="1417" t="s">
        <v>216</v>
      </c>
      <c r="D45" s="1418">
        <f t="shared" si="7"/>
        <v>0.8660254037844386</v>
      </c>
      <c r="E45" s="1419" t="s">
        <v>1053</v>
      </c>
      <c r="F45" s="1420">
        <f>SQRT(3)/2</f>
        <v>0.8660254037844386</v>
      </c>
      <c r="G45" s="1420">
        <f>SQRT(3)/2</f>
        <v>0.8660254037844386</v>
      </c>
      <c r="H45" s="1420">
        <f>SQRT(3)/2</f>
        <v>0.8660254037844386</v>
      </c>
      <c r="I45" s="1420">
        <f>SQRT(3)/2</f>
        <v>0.8660254037844386</v>
      </c>
      <c r="J45" s="1420">
        <f>SQRT(3)/2</f>
        <v>0.8660254037844386</v>
      </c>
      <c r="K45" s="1421"/>
      <c r="L45" s="1422" t="str">
        <f t="shared" si="4"/>
        <v xml:space="preserve">CnstCnst.C_SQRT3_INV_2 </v>
      </c>
    </row>
    <row r="46" spans="1:12" ht="18" customHeight="1" x14ac:dyDescent="0.55000000000000004">
      <c r="A46" s="337">
        <v>42</v>
      </c>
      <c r="B46" s="1526" t="s">
        <v>229</v>
      </c>
      <c r="C46" s="393" t="s">
        <v>230</v>
      </c>
      <c r="D46" s="367">
        <f t="shared" si="7"/>
        <v>-1</v>
      </c>
      <c r="E46" s="351" t="s">
        <v>1059</v>
      </c>
      <c r="F46" s="394">
        <v>-1</v>
      </c>
      <c r="G46" s="394">
        <v>-1</v>
      </c>
      <c r="H46" s="394">
        <v>-1</v>
      </c>
      <c r="I46" s="394">
        <v>-1</v>
      </c>
      <c r="J46" s="394">
        <v>-1</v>
      </c>
      <c r="K46" s="353"/>
      <c r="L46" s="825" t="str">
        <f>$B$46&amp;"."&amp;C46</f>
        <v>CnstNr.C_i32_N1</v>
      </c>
    </row>
    <row r="47" spans="1:12" ht="18" customHeight="1" x14ac:dyDescent="0.55000000000000004">
      <c r="A47" s="340">
        <v>43</v>
      </c>
      <c r="B47" s="1527"/>
      <c r="C47" s="381" t="s">
        <v>231</v>
      </c>
      <c r="D47" s="373">
        <f t="shared" si="7"/>
        <v>0</v>
      </c>
      <c r="E47" s="342" t="s">
        <v>1052</v>
      </c>
      <c r="F47" s="374">
        <v>0</v>
      </c>
      <c r="G47" s="374">
        <v>0</v>
      </c>
      <c r="H47" s="374">
        <v>0</v>
      </c>
      <c r="I47" s="374">
        <v>0</v>
      </c>
      <c r="J47" s="374">
        <v>0</v>
      </c>
      <c r="K47" s="359"/>
      <c r="L47" s="828" t="str">
        <f t="shared" ref="L47:L56" si="8">$B$46&amp;"."&amp;C47</f>
        <v>CnstNr.C_i32_0</v>
      </c>
    </row>
    <row r="48" spans="1:12" ht="18" customHeight="1" x14ac:dyDescent="0.55000000000000004">
      <c r="A48" s="340">
        <v>44</v>
      </c>
      <c r="B48" s="1527"/>
      <c r="C48" s="395" t="s">
        <v>232</v>
      </c>
      <c r="D48" s="369">
        <f t="shared" si="7"/>
        <v>1</v>
      </c>
      <c r="E48" s="345" t="s">
        <v>1052</v>
      </c>
      <c r="F48" s="396">
        <v>1</v>
      </c>
      <c r="G48" s="396">
        <v>1</v>
      </c>
      <c r="H48" s="396">
        <v>1</v>
      </c>
      <c r="I48" s="396">
        <v>1</v>
      </c>
      <c r="J48" s="396">
        <v>1</v>
      </c>
      <c r="K48" s="339"/>
      <c r="L48" s="827" t="str">
        <f t="shared" si="8"/>
        <v>CnstNr.C_i32_1</v>
      </c>
    </row>
    <row r="49" spans="1:12" ht="18" customHeight="1" x14ac:dyDescent="0.55000000000000004">
      <c r="A49" s="340">
        <v>45</v>
      </c>
      <c r="B49" s="1527"/>
      <c r="C49" s="381" t="s">
        <v>233</v>
      </c>
      <c r="D49" s="373">
        <f t="shared" si="7"/>
        <v>2</v>
      </c>
      <c r="E49" s="342" t="s">
        <v>1052</v>
      </c>
      <c r="F49" s="374">
        <v>2</v>
      </c>
      <c r="G49" s="374">
        <v>2</v>
      </c>
      <c r="H49" s="374">
        <v>2</v>
      </c>
      <c r="I49" s="374">
        <v>2</v>
      </c>
      <c r="J49" s="374">
        <v>2</v>
      </c>
      <c r="K49" s="359"/>
      <c r="L49" s="828" t="str">
        <f t="shared" si="8"/>
        <v>CnstNr.C_i32_2</v>
      </c>
    </row>
    <row r="50" spans="1:12" ht="18" customHeight="1" x14ac:dyDescent="0.55000000000000004">
      <c r="A50" s="340">
        <v>46</v>
      </c>
      <c r="B50" s="1527"/>
      <c r="C50" s="395" t="s">
        <v>234</v>
      </c>
      <c r="D50" s="369">
        <f t="shared" si="7"/>
        <v>3</v>
      </c>
      <c r="E50" s="345" t="s">
        <v>1052</v>
      </c>
      <c r="F50" s="396">
        <v>3</v>
      </c>
      <c r="G50" s="396">
        <v>3</v>
      </c>
      <c r="H50" s="396">
        <v>3</v>
      </c>
      <c r="I50" s="396">
        <v>3</v>
      </c>
      <c r="J50" s="396">
        <v>3</v>
      </c>
      <c r="K50" s="339"/>
      <c r="L50" s="827" t="str">
        <f t="shared" si="8"/>
        <v>CnstNr.C_i32_3</v>
      </c>
    </row>
    <row r="51" spans="1:12" ht="18" customHeight="1" x14ac:dyDescent="0.55000000000000004">
      <c r="A51" s="340">
        <v>47</v>
      </c>
      <c r="B51" s="1527"/>
      <c r="C51" s="381" t="s">
        <v>235</v>
      </c>
      <c r="D51" s="373">
        <f t="shared" si="7"/>
        <v>4</v>
      </c>
      <c r="E51" s="342" t="s">
        <v>1052</v>
      </c>
      <c r="F51" s="374">
        <v>4</v>
      </c>
      <c r="G51" s="374">
        <v>4</v>
      </c>
      <c r="H51" s="374">
        <v>4</v>
      </c>
      <c r="I51" s="374">
        <v>4</v>
      </c>
      <c r="J51" s="374">
        <v>4</v>
      </c>
      <c r="K51" s="359"/>
      <c r="L51" s="828" t="str">
        <f t="shared" si="8"/>
        <v>CnstNr.C_i32_4</v>
      </c>
    </row>
    <row r="52" spans="1:12" ht="18" customHeight="1" x14ac:dyDescent="0.55000000000000004">
      <c r="A52" s="340">
        <v>48</v>
      </c>
      <c r="B52" s="1527"/>
      <c r="C52" s="395" t="s">
        <v>236</v>
      </c>
      <c r="D52" s="369">
        <f t="shared" si="7"/>
        <v>5</v>
      </c>
      <c r="E52" s="345" t="s">
        <v>1052</v>
      </c>
      <c r="F52" s="396">
        <v>5</v>
      </c>
      <c r="G52" s="396">
        <v>5</v>
      </c>
      <c r="H52" s="396">
        <v>5</v>
      </c>
      <c r="I52" s="396">
        <v>5</v>
      </c>
      <c r="J52" s="396">
        <v>5</v>
      </c>
      <c r="K52" s="339"/>
      <c r="L52" s="827" t="str">
        <f t="shared" si="8"/>
        <v>CnstNr.C_i32_5</v>
      </c>
    </row>
    <row r="53" spans="1:12" ht="18" customHeight="1" x14ac:dyDescent="0.55000000000000004">
      <c r="A53" s="340">
        <v>49</v>
      </c>
      <c r="B53" s="1527"/>
      <c r="C53" s="381" t="s">
        <v>237</v>
      </c>
      <c r="D53" s="373">
        <f t="shared" si="7"/>
        <v>6</v>
      </c>
      <c r="E53" s="342" t="s">
        <v>1052</v>
      </c>
      <c r="F53" s="374">
        <v>6</v>
      </c>
      <c r="G53" s="374">
        <v>6</v>
      </c>
      <c r="H53" s="374">
        <v>6</v>
      </c>
      <c r="I53" s="374">
        <v>6</v>
      </c>
      <c r="J53" s="374">
        <v>6</v>
      </c>
      <c r="K53" s="359"/>
      <c r="L53" s="828" t="str">
        <f t="shared" si="8"/>
        <v>CnstNr.C_i32_6</v>
      </c>
    </row>
    <row r="54" spans="1:12" ht="18" customHeight="1" x14ac:dyDescent="0.55000000000000004">
      <c r="A54" s="340">
        <v>50</v>
      </c>
      <c r="B54" s="1527"/>
      <c r="C54" s="395" t="s">
        <v>238</v>
      </c>
      <c r="D54" s="369">
        <f t="shared" si="7"/>
        <v>7</v>
      </c>
      <c r="E54" s="345" t="s">
        <v>1052</v>
      </c>
      <c r="F54" s="396">
        <v>7</v>
      </c>
      <c r="G54" s="396">
        <v>7</v>
      </c>
      <c r="H54" s="396">
        <v>7</v>
      </c>
      <c r="I54" s="396">
        <v>7</v>
      </c>
      <c r="J54" s="396">
        <v>7</v>
      </c>
      <c r="K54" s="339"/>
      <c r="L54" s="827" t="str">
        <f t="shared" si="8"/>
        <v>CnstNr.C_i32_7</v>
      </c>
    </row>
    <row r="55" spans="1:12" ht="18" customHeight="1" x14ac:dyDescent="0.55000000000000004">
      <c r="A55" s="340">
        <v>51</v>
      </c>
      <c r="B55" s="1527"/>
      <c r="C55" s="381" t="s">
        <v>239</v>
      </c>
      <c r="D55" s="373">
        <f t="shared" si="7"/>
        <v>8</v>
      </c>
      <c r="E55" s="342" t="s">
        <v>1052</v>
      </c>
      <c r="F55" s="374">
        <v>8</v>
      </c>
      <c r="G55" s="374">
        <v>8</v>
      </c>
      <c r="H55" s="374">
        <v>8</v>
      </c>
      <c r="I55" s="374">
        <v>8</v>
      </c>
      <c r="J55" s="374">
        <v>8</v>
      </c>
      <c r="K55" s="359"/>
      <c r="L55" s="828" t="str">
        <f t="shared" si="8"/>
        <v>CnstNr.C_i32_8</v>
      </c>
    </row>
    <row r="56" spans="1:12" ht="18" customHeight="1" thickBot="1" x14ac:dyDescent="0.6">
      <c r="A56" s="340">
        <v>52</v>
      </c>
      <c r="B56" s="1527"/>
      <c r="C56" s="395" t="s">
        <v>240</v>
      </c>
      <c r="D56" s="369">
        <f t="shared" si="7"/>
        <v>9</v>
      </c>
      <c r="E56" s="345" t="s">
        <v>1052</v>
      </c>
      <c r="F56" s="396">
        <v>9</v>
      </c>
      <c r="G56" s="396">
        <v>9</v>
      </c>
      <c r="H56" s="396">
        <v>9</v>
      </c>
      <c r="I56" s="396">
        <v>9</v>
      </c>
      <c r="J56" s="396">
        <v>9</v>
      </c>
      <c r="K56" s="339"/>
      <c r="L56" s="827" t="str">
        <f t="shared" si="8"/>
        <v>CnstNr.C_i32_9</v>
      </c>
    </row>
    <row r="57" spans="1:12" ht="18" customHeight="1" x14ac:dyDescent="0.55000000000000004">
      <c r="A57" s="340">
        <v>53</v>
      </c>
      <c r="B57" s="1527"/>
      <c r="C57" s="376" t="s">
        <v>241</v>
      </c>
      <c r="D57" s="377">
        <v>0</v>
      </c>
      <c r="E57" s="378" t="s">
        <v>1058</v>
      </c>
      <c r="F57" s="379">
        <v>0</v>
      </c>
      <c r="G57" s="379">
        <v>-1</v>
      </c>
      <c r="H57" s="379">
        <v>-1</v>
      </c>
      <c r="I57" s="379">
        <v>-1</v>
      </c>
      <c r="J57" s="379">
        <v>-1</v>
      </c>
      <c r="K57" s="380"/>
      <c r="L57" s="834" t="str">
        <f>$B$46&amp;"."&amp;C57</f>
        <v>CnstNr.C_u32_0</v>
      </c>
    </row>
    <row r="58" spans="1:12" ht="18" customHeight="1" x14ac:dyDescent="0.55000000000000004">
      <c r="A58" s="340">
        <v>54</v>
      </c>
      <c r="B58" s="1527"/>
      <c r="C58" s="381" t="s">
        <v>242</v>
      </c>
      <c r="D58" s="373">
        <v>1</v>
      </c>
      <c r="E58" s="342" t="s">
        <v>1057</v>
      </c>
      <c r="F58" s="374">
        <v>1</v>
      </c>
      <c r="G58" s="374">
        <v>0</v>
      </c>
      <c r="H58" s="374">
        <v>0</v>
      </c>
      <c r="I58" s="374">
        <v>0</v>
      </c>
      <c r="J58" s="374">
        <v>0</v>
      </c>
      <c r="K58" s="359"/>
      <c r="L58" s="828" t="str">
        <f t="shared" ref="L58:L80" si="9">$B$46&amp;"."&amp;C58</f>
        <v>CnstNr.C_u32_1</v>
      </c>
    </row>
    <row r="59" spans="1:12" ht="18" customHeight="1" x14ac:dyDescent="0.55000000000000004">
      <c r="A59" s="340">
        <v>55</v>
      </c>
      <c r="B59" s="1527"/>
      <c r="C59" s="382" t="s">
        <v>243</v>
      </c>
      <c r="D59" s="372">
        <f t="shared" ref="D59:D80" si="10">HLOOKUP($D$3,$F$3:$J$983,(A59+2),FALSE)</f>
        <v>2</v>
      </c>
      <c r="E59" s="356" t="s">
        <v>1057</v>
      </c>
      <c r="F59" s="375">
        <v>2</v>
      </c>
      <c r="G59" s="375">
        <v>1</v>
      </c>
      <c r="H59" s="375">
        <v>1</v>
      </c>
      <c r="I59" s="375">
        <v>1</v>
      </c>
      <c r="J59" s="375">
        <v>1</v>
      </c>
      <c r="K59" s="357"/>
      <c r="L59" s="832" t="str">
        <f t="shared" si="9"/>
        <v>CnstNr.C_u32_2</v>
      </c>
    </row>
    <row r="60" spans="1:12" ht="18" customHeight="1" x14ac:dyDescent="0.55000000000000004">
      <c r="A60" s="340">
        <v>56</v>
      </c>
      <c r="B60" s="1527"/>
      <c r="C60" s="381" t="s">
        <v>244</v>
      </c>
      <c r="D60" s="373">
        <f t="shared" si="10"/>
        <v>3</v>
      </c>
      <c r="E60" s="342" t="s">
        <v>1057</v>
      </c>
      <c r="F60" s="374">
        <v>3</v>
      </c>
      <c r="G60" s="374">
        <v>2</v>
      </c>
      <c r="H60" s="374">
        <v>2</v>
      </c>
      <c r="I60" s="374">
        <v>2</v>
      </c>
      <c r="J60" s="374">
        <v>2</v>
      </c>
      <c r="K60" s="359"/>
      <c r="L60" s="828" t="str">
        <f t="shared" si="9"/>
        <v>CnstNr.C_u32_3</v>
      </c>
    </row>
    <row r="61" spans="1:12" ht="18" customHeight="1" x14ac:dyDescent="0.55000000000000004">
      <c r="A61" s="340">
        <v>57</v>
      </c>
      <c r="B61" s="1527"/>
      <c r="C61" s="382" t="s">
        <v>245</v>
      </c>
      <c r="D61" s="372">
        <f t="shared" si="10"/>
        <v>4</v>
      </c>
      <c r="E61" s="356" t="s">
        <v>1057</v>
      </c>
      <c r="F61" s="375">
        <v>4</v>
      </c>
      <c r="G61" s="375">
        <v>3</v>
      </c>
      <c r="H61" s="375">
        <v>3</v>
      </c>
      <c r="I61" s="375">
        <v>3</v>
      </c>
      <c r="J61" s="375">
        <v>3</v>
      </c>
      <c r="K61" s="357"/>
      <c r="L61" s="832" t="str">
        <f t="shared" si="9"/>
        <v>CnstNr.C_u32_4</v>
      </c>
    </row>
    <row r="62" spans="1:12" ht="18" customHeight="1" x14ac:dyDescent="0.55000000000000004">
      <c r="A62" s="340">
        <v>58</v>
      </c>
      <c r="B62" s="1527"/>
      <c r="C62" s="381" t="s">
        <v>246</v>
      </c>
      <c r="D62" s="373">
        <f t="shared" si="10"/>
        <v>5</v>
      </c>
      <c r="E62" s="342" t="s">
        <v>1057</v>
      </c>
      <c r="F62" s="374">
        <v>5</v>
      </c>
      <c r="G62" s="374">
        <v>4</v>
      </c>
      <c r="H62" s="374">
        <v>4</v>
      </c>
      <c r="I62" s="374">
        <v>4</v>
      </c>
      <c r="J62" s="374">
        <v>4</v>
      </c>
      <c r="K62" s="359"/>
      <c r="L62" s="828" t="str">
        <f t="shared" si="9"/>
        <v>CnstNr.C_u32_5</v>
      </c>
    </row>
    <row r="63" spans="1:12" ht="18" customHeight="1" x14ac:dyDescent="0.55000000000000004">
      <c r="A63" s="340">
        <v>59</v>
      </c>
      <c r="B63" s="1527"/>
      <c r="C63" s="382" t="s">
        <v>247</v>
      </c>
      <c r="D63" s="372">
        <f t="shared" si="10"/>
        <v>6</v>
      </c>
      <c r="E63" s="356" t="s">
        <v>1057</v>
      </c>
      <c r="F63" s="375">
        <v>6</v>
      </c>
      <c r="G63" s="375">
        <v>5</v>
      </c>
      <c r="H63" s="375">
        <v>5</v>
      </c>
      <c r="I63" s="375">
        <v>5</v>
      </c>
      <c r="J63" s="375">
        <v>5</v>
      </c>
      <c r="K63" s="357"/>
      <c r="L63" s="832" t="str">
        <f t="shared" si="9"/>
        <v>CnstNr.C_u32_6</v>
      </c>
    </row>
    <row r="64" spans="1:12" ht="18" customHeight="1" x14ac:dyDescent="0.55000000000000004">
      <c r="A64" s="340">
        <v>60</v>
      </c>
      <c r="B64" s="1527"/>
      <c r="C64" s="381" t="s">
        <v>248</v>
      </c>
      <c r="D64" s="373">
        <f t="shared" si="10"/>
        <v>7</v>
      </c>
      <c r="E64" s="342" t="s">
        <v>1057</v>
      </c>
      <c r="F64" s="374">
        <v>7</v>
      </c>
      <c r="G64" s="374">
        <v>6</v>
      </c>
      <c r="H64" s="374">
        <v>6</v>
      </c>
      <c r="I64" s="374">
        <v>6</v>
      </c>
      <c r="J64" s="374">
        <v>6</v>
      </c>
      <c r="K64" s="359"/>
      <c r="L64" s="828" t="str">
        <f t="shared" si="9"/>
        <v>CnstNr.C_u32_7</v>
      </c>
    </row>
    <row r="65" spans="1:12" ht="18" customHeight="1" x14ac:dyDescent="0.55000000000000004">
      <c r="A65" s="340">
        <v>61</v>
      </c>
      <c r="B65" s="1527"/>
      <c r="C65" s="382" t="s">
        <v>249</v>
      </c>
      <c r="D65" s="372">
        <f t="shared" si="10"/>
        <v>8</v>
      </c>
      <c r="E65" s="356" t="s">
        <v>1057</v>
      </c>
      <c r="F65" s="375">
        <v>8</v>
      </c>
      <c r="G65" s="375">
        <v>7</v>
      </c>
      <c r="H65" s="375">
        <v>7</v>
      </c>
      <c r="I65" s="375">
        <v>7</v>
      </c>
      <c r="J65" s="375">
        <v>7</v>
      </c>
      <c r="K65" s="357"/>
      <c r="L65" s="832" t="str">
        <f t="shared" si="9"/>
        <v>CnstNr.C_u32_8</v>
      </c>
    </row>
    <row r="66" spans="1:12" ht="18" customHeight="1" x14ac:dyDescent="0.55000000000000004">
      <c r="A66" s="340">
        <v>62</v>
      </c>
      <c r="B66" s="1527"/>
      <c r="C66" s="381" t="s">
        <v>250</v>
      </c>
      <c r="D66" s="373">
        <f t="shared" si="10"/>
        <v>9</v>
      </c>
      <c r="E66" s="342" t="s">
        <v>1057</v>
      </c>
      <c r="F66" s="374">
        <v>9</v>
      </c>
      <c r="G66" s="374">
        <v>8</v>
      </c>
      <c r="H66" s="374">
        <v>8</v>
      </c>
      <c r="I66" s="374">
        <v>8</v>
      </c>
      <c r="J66" s="374">
        <v>8</v>
      </c>
      <c r="K66" s="359"/>
      <c r="L66" s="828" t="str">
        <f t="shared" si="9"/>
        <v>CnstNr.C_u32_9</v>
      </c>
    </row>
    <row r="67" spans="1:12" ht="18" customHeight="1" thickBot="1" x14ac:dyDescent="0.6">
      <c r="A67" s="340">
        <v>63</v>
      </c>
      <c r="B67" s="1527"/>
      <c r="C67" s="382" t="s">
        <v>251</v>
      </c>
      <c r="D67" s="372">
        <f t="shared" si="10"/>
        <v>10</v>
      </c>
      <c r="E67" s="356" t="s">
        <v>1057</v>
      </c>
      <c r="F67" s="375">
        <v>10</v>
      </c>
      <c r="G67" s="375">
        <v>9</v>
      </c>
      <c r="H67" s="375">
        <v>9</v>
      </c>
      <c r="I67" s="375">
        <v>9</v>
      </c>
      <c r="J67" s="375">
        <v>9</v>
      </c>
      <c r="K67" s="357"/>
      <c r="L67" s="832" t="str">
        <f t="shared" si="9"/>
        <v>CnstNr.C_u32_10</v>
      </c>
    </row>
    <row r="68" spans="1:12" ht="18" customHeight="1" x14ac:dyDescent="0.55000000000000004">
      <c r="A68" s="340">
        <v>64</v>
      </c>
      <c r="B68" s="1527"/>
      <c r="C68" s="1274" t="s">
        <v>869</v>
      </c>
      <c r="D68" s="1282">
        <f t="shared" si="10"/>
        <v>0</v>
      </c>
      <c r="E68" s="1280" t="s">
        <v>1053</v>
      </c>
      <c r="F68" s="1278">
        <v>0</v>
      </c>
      <c r="G68" s="1275"/>
      <c r="H68" s="1275"/>
      <c r="I68" s="1275"/>
      <c r="J68" s="1275"/>
      <c r="K68" s="1276"/>
      <c r="L68" s="1277" t="str">
        <f t="shared" si="9"/>
        <v>CnstNr.C_sZero</v>
      </c>
    </row>
    <row r="69" spans="1:12" ht="18" customHeight="1" thickBot="1" x14ac:dyDescent="0.6">
      <c r="A69" s="340">
        <v>65</v>
      </c>
      <c r="B69" s="1527"/>
      <c r="C69" s="1272" t="s">
        <v>870</v>
      </c>
      <c r="D69" s="1283">
        <f t="shared" si="10"/>
        <v>1</v>
      </c>
      <c r="E69" s="1281" t="s">
        <v>1053</v>
      </c>
      <c r="F69" s="1279">
        <v>1</v>
      </c>
      <c r="G69" s="1273"/>
      <c r="H69" s="1273"/>
      <c r="I69" s="1273"/>
      <c r="J69" s="1273"/>
      <c r="K69" s="365"/>
      <c r="L69" s="833" t="str">
        <f t="shared" si="9"/>
        <v>CnstNr.C_sOne</v>
      </c>
    </row>
    <row r="70" spans="1:12" s="334" customFormat="1" ht="16.5" customHeight="1" x14ac:dyDescent="0.55000000000000004">
      <c r="A70" s="340">
        <v>66</v>
      </c>
      <c r="B70" s="1527"/>
      <c r="C70" s="376" t="s">
        <v>252</v>
      </c>
      <c r="D70" s="377">
        <f t="shared" si="10"/>
        <v>0</v>
      </c>
      <c r="E70" s="378" t="s">
        <v>1055</v>
      </c>
      <c r="F70" s="379">
        <v>0</v>
      </c>
      <c r="G70" s="379">
        <v>-1</v>
      </c>
      <c r="H70" s="379">
        <v>-1</v>
      </c>
      <c r="I70" s="379">
        <v>-1</v>
      </c>
      <c r="J70" s="379">
        <v>-1</v>
      </c>
      <c r="K70" s="380"/>
      <c r="L70" s="834" t="str">
        <f t="shared" si="9"/>
        <v>CnstNr.C_u16_0</v>
      </c>
    </row>
    <row r="71" spans="1:12" s="334" customFormat="1" ht="16.5" customHeight="1" x14ac:dyDescent="0.55000000000000004">
      <c r="A71" s="340">
        <v>67</v>
      </c>
      <c r="B71" s="1527"/>
      <c r="C71" s="381" t="s">
        <v>1221</v>
      </c>
      <c r="D71" s="373">
        <f t="shared" si="10"/>
        <v>1</v>
      </c>
      <c r="E71" s="1284" t="s">
        <v>1055</v>
      </c>
      <c r="F71" s="374">
        <v>1</v>
      </c>
      <c r="G71" s="374">
        <v>0</v>
      </c>
      <c r="H71" s="374">
        <v>0</v>
      </c>
      <c r="I71" s="374">
        <v>0</v>
      </c>
      <c r="J71" s="374">
        <v>0</v>
      </c>
      <c r="K71" s="359"/>
      <c r="L71" s="828" t="str">
        <f>$B$46&amp;"."&amp;C71</f>
        <v>CnstNr.C_u16_1</v>
      </c>
    </row>
    <row r="72" spans="1:12" s="334" customFormat="1" ht="16.5" customHeight="1" x14ac:dyDescent="0.55000000000000004">
      <c r="A72" s="340">
        <v>68</v>
      </c>
      <c r="B72" s="1527"/>
      <c r="C72" s="382" t="s">
        <v>253</v>
      </c>
      <c r="D72" s="372">
        <f t="shared" si="10"/>
        <v>2</v>
      </c>
      <c r="E72" s="356" t="s">
        <v>1055</v>
      </c>
      <c r="F72" s="375">
        <v>2</v>
      </c>
      <c r="G72" s="375">
        <v>1</v>
      </c>
      <c r="H72" s="375">
        <v>1</v>
      </c>
      <c r="I72" s="375">
        <v>1</v>
      </c>
      <c r="J72" s="375">
        <v>1</v>
      </c>
      <c r="K72" s="357"/>
      <c r="L72" s="832" t="str">
        <f t="shared" si="9"/>
        <v>CnstNr.C_u16_2</v>
      </c>
    </row>
    <row r="73" spans="1:12" s="334" customFormat="1" ht="16.5" customHeight="1" x14ac:dyDescent="0.55000000000000004">
      <c r="A73" s="340">
        <v>69</v>
      </c>
      <c r="B73" s="1527"/>
      <c r="C73" s="381" t="s">
        <v>254</v>
      </c>
      <c r="D73" s="373">
        <f t="shared" si="10"/>
        <v>3</v>
      </c>
      <c r="E73" s="1284" t="s">
        <v>1055</v>
      </c>
      <c r="F73" s="374">
        <v>3</v>
      </c>
      <c r="G73" s="374">
        <v>2</v>
      </c>
      <c r="H73" s="374">
        <v>2</v>
      </c>
      <c r="I73" s="374">
        <v>2</v>
      </c>
      <c r="J73" s="374">
        <v>2</v>
      </c>
      <c r="K73" s="359"/>
      <c r="L73" s="828" t="str">
        <f t="shared" si="9"/>
        <v>CnstNr.C_u16_3</v>
      </c>
    </row>
    <row r="74" spans="1:12" s="334" customFormat="1" ht="16.5" customHeight="1" x14ac:dyDescent="0.55000000000000004">
      <c r="A74" s="340">
        <v>70</v>
      </c>
      <c r="B74" s="1527"/>
      <c r="C74" s="382" t="s">
        <v>255</v>
      </c>
      <c r="D74" s="372">
        <f t="shared" si="10"/>
        <v>4</v>
      </c>
      <c r="E74" s="356" t="s">
        <v>1055</v>
      </c>
      <c r="F74" s="375">
        <v>4</v>
      </c>
      <c r="G74" s="375">
        <v>3</v>
      </c>
      <c r="H74" s="375">
        <v>3</v>
      </c>
      <c r="I74" s="375">
        <v>3</v>
      </c>
      <c r="J74" s="375">
        <v>3</v>
      </c>
      <c r="K74" s="357"/>
      <c r="L74" s="832" t="str">
        <f t="shared" si="9"/>
        <v>CnstNr.C_u16_4</v>
      </c>
    </row>
    <row r="75" spans="1:12" s="334" customFormat="1" ht="16.5" customHeight="1" x14ac:dyDescent="0.55000000000000004">
      <c r="A75" s="340">
        <v>71</v>
      </c>
      <c r="B75" s="1527"/>
      <c r="C75" s="381" t="s">
        <v>256</v>
      </c>
      <c r="D75" s="373">
        <f t="shared" si="10"/>
        <v>5</v>
      </c>
      <c r="E75" s="1284" t="s">
        <v>1055</v>
      </c>
      <c r="F75" s="374">
        <v>5</v>
      </c>
      <c r="G75" s="374">
        <v>4</v>
      </c>
      <c r="H75" s="374">
        <v>4</v>
      </c>
      <c r="I75" s="374">
        <v>4</v>
      </c>
      <c r="J75" s="374">
        <v>4</v>
      </c>
      <c r="K75" s="359"/>
      <c r="L75" s="828" t="str">
        <f t="shared" si="9"/>
        <v>CnstNr.C_u16_5</v>
      </c>
    </row>
    <row r="76" spans="1:12" s="334" customFormat="1" ht="16.5" customHeight="1" x14ac:dyDescent="0.55000000000000004">
      <c r="A76" s="340">
        <v>72</v>
      </c>
      <c r="B76" s="1527"/>
      <c r="C76" s="382" t="s">
        <v>257</v>
      </c>
      <c r="D76" s="372">
        <f t="shared" si="10"/>
        <v>6</v>
      </c>
      <c r="E76" s="356" t="s">
        <v>1055</v>
      </c>
      <c r="F76" s="375">
        <v>6</v>
      </c>
      <c r="G76" s="375">
        <v>5</v>
      </c>
      <c r="H76" s="375">
        <v>5</v>
      </c>
      <c r="I76" s="375">
        <v>5</v>
      </c>
      <c r="J76" s="375">
        <v>5</v>
      </c>
      <c r="K76" s="357"/>
      <c r="L76" s="832" t="str">
        <f t="shared" si="9"/>
        <v>CnstNr.C_u16_6</v>
      </c>
    </row>
    <row r="77" spans="1:12" s="334" customFormat="1" ht="16.5" customHeight="1" x14ac:dyDescent="0.55000000000000004">
      <c r="A77" s="340">
        <v>73</v>
      </c>
      <c r="B77" s="1527"/>
      <c r="C77" s="381" t="s">
        <v>258</v>
      </c>
      <c r="D77" s="373">
        <f t="shared" si="10"/>
        <v>7</v>
      </c>
      <c r="E77" s="1284" t="s">
        <v>1055</v>
      </c>
      <c r="F77" s="374">
        <v>7</v>
      </c>
      <c r="G77" s="374">
        <v>6</v>
      </c>
      <c r="H77" s="374">
        <v>6</v>
      </c>
      <c r="I77" s="374">
        <v>6</v>
      </c>
      <c r="J77" s="374">
        <v>6</v>
      </c>
      <c r="K77" s="359"/>
      <c r="L77" s="828" t="str">
        <f t="shared" si="9"/>
        <v>CnstNr.C_u16_7</v>
      </c>
    </row>
    <row r="78" spans="1:12" s="334" customFormat="1" ht="16.5" customHeight="1" x14ac:dyDescent="0.55000000000000004">
      <c r="A78" s="340">
        <v>74</v>
      </c>
      <c r="B78" s="1527"/>
      <c r="C78" s="382" t="s">
        <v>259</v>
      </c>
      <c r="D78" s="372">
        <f t="shared" si="10"/>
        <v>8</v>
      </c>
      <c r="E78" s="356" t="s">
        <v>1055</v>
      </c>
      <c r="F78" s="375">
        <v>8</v>
      </c>
      <c r="G78" s="375">
        <v>7</v>
      </c>
      <c r="H78" s="375">
        <v>7</v>
      </c>
      <c r="I78" s="375">
        <v>7</v>
      </c>
      <c r="J78" s="375">
        <v>7</v>
      </c>
      <c r="K78" s="357"/>
      <c r="L78" s="832" t="str">
        <f t="shared" si="9"/>
        <v>CnstNr.C_u16_8</v>
      </c>
    </row>
    <row r="79" spans="1:12" s="334" customFormat="1" ht="16.5" customHeight="1" x14ac:dyDescent="0.55000000000000004">
      <c r="A79" s="340">
        <v>75</v>
      </c>
      <c r="B79" s="1527"/>
      <c r="C79" s="381" t="s">
        <v>260</v>
      </c>
      <c r="D79" s="373">
        <f t="shared" si="10"/>
        <v>9</v>
      </c>
      <c r="E79" s="1284" t="s">
        <v>1055</v>
      </c>
      <c r="F79" s="374">
        <v>9</v>
      </c>
      <c r="G79" s="374">
        <v>8</v>
      </c>
      <c r="H79" s="374">
        <v>8</v>
      </c>
      <c r="I79" s="374">
        <v>8</v>
      </c>
      <c r="J79" s="374">
        <v>8</v>
      </c>
      <c r="K79" s="359"/>
      <c r="L79" s="828" t="str">
        <f t="shared" si="9"/>
        <v>CnstNr.C_u16_9</v>
      </c>
    </row>
    <row r="80" spans="1:12" s="334" customFormat="1" ht="16.5" customHeight="1" thickBot="1" x14ac:dyDescent="0.6">
      <c r="A80" s="346">
        <v>76</v>
      </c>
      <c r="B80" s="1528"/>
      <c r="C80" s="1266" t="s">
        <v>261</v>
      </c>
      <c r="D80" s="1267">
        <f t="shared" si="10"/>
        <v>10</v>
      </c>
      <c r="E80" s="1268" t="s">
        <v>1055</v>
      </c>
      <c r="F80" s="1269">
        <v>10</v>
      </c>
      <c r="G80" s="1269">
        <v>9</v>
      </c>
      <c r="H80" s="1269">
        <v>9</v>
      </c>
      <c r="I80" s="1269">
        <v>9</v>
      </c>
      <c r="J80" s="1269">
        <v>9</v>
      </c>
      <c r="K80" s="1270"/>
      <c r="L80" s="1271" t="str">
        <f t="shared" si="9"/>
        <v>CnstNr.C_u16_10</v>
      </c>
    </row>
  </sheetData>
  <sheetProtection formatCells="0" formatColumns="0" formatRows="0" insertColumns="0" insertRows="0" insertHyperlinks="0" deleteColumns="0" deleteRows="0" sort="0" autoFilter="0" pivotTables="0"/>
  <sortState ref="C21:J45">
    <sortCondition ref="C21:C45"/>
  </sortState>
  <mergeCells count="9">
    <mergeCell ref="B21:B45"/>
    <mergeCell ref="B46:B80"/>
    <mergeCell ref="A1:L1"/>
    <mergeCell ref="A3:A4"/>
    <mergeCell ref="B3:B4"/>
    <mergeCell ref="D3:E3"/>
    <mergeCell ref="K3:K4"/>
    <mergeCell ref="L3:L4"/>
    <mergeCell ref="B5:B20"/>
  </mergeCells>
  <phoneticPr fontId="1" type="noConversion"/>
  <conditionalFormatting sqref="F5:F80">
    <cfRule type="expression" dxfId="98" priority="5">
      <formula>$D$3=$F$3</formula>
    </cfRule>
  </conditionalFormatting>
  <conditionalFormatting sqref="G5:G80">
    <cfRule type="expression" dxfId="97" priority="4">
      <formula>$D$3=$G$3</formula>
    </cfRule>
  </conditionalFormatting>
  <conditionalFormatting sqref="H5:H80">
    <cfRule type="expression" dxfId="96" priority="3">
      <formula>$D$3=$H$3</formula>
    </cfRule>
  </conditionalFormatting>
  <conditionalFormatting sqref="I5:I80">
    <cfRule type="expression" dxfId="95" priority="2">
      <formula>$D$3=$I$3</formula>
    </cfRule>
  </conditionalFormatting>
  <conditionalFormatting sqref="J5:J80">
    <cfRule type="expression" dxfId="94" priority="1">
      <formula>$D$3=$J$3</formula>
    </cfRule>
  </conditionalFormatting>
  <dataValidations count="1">
    <dataValidation type="list" allowBlank="1" showInputMessage="1" showErrorMessage="1" sqref="E5:E80" xr:uid="{00000000-0002-0000-0300-000000000000}">
      <formula1>"uint16, uint32, int32, single"</formula1>
    </dataValidation>
  </dataValidations>
  <pageMargins left="0.7" right="0.7" top="0.75" bottom="0.75" header="0.3" footer="0.3"/>
  <pageSetup paperSize="9" scale="43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AB84-0C00-4B49-AD19-BC10A8944C68}">
  <sheetPr>
    <tabColor theme="8" tint="0.59999389629810485"/>
  </sheetPr>
  <dimension ref="A1:BG27"/>
  <sheetViews>
    <sheetView topLeftCell="A2" zoomScale="115" zoomScaleNormal="115" workbookViewId="0">
      <selection activeCell="E7" sqref="E7:R12"/>
    </sheetView>
  </sheetViews>
  <sheetFormatPr defaultColWidth="9" defaultRowHeight="17.600000000000001" x14ac:dyDescent="0.55000000000000004"/>
  <cols>
    <col min="1" max="1" width="5.7109375" style="858" bestFit="1" customWidth="1"/>
    <col min="2" max="3" width="10.85546875" style="858" customWidth="1"/>
    <col min="4" max="4" width="10.85546875" style="858" hidden="1" customWidth="1"/>
    <col min="5" max="18" width="5.5703125" style="858" customWidth="1"/>
    <col min="19" max="19" width="9.5703125" style="858" customWidth="1"/>
    <col min="20" max="20" width="7.5703125" style="858" customWidth="1"/>
    <col min="21" max="22" width="10.92578125" style="858" customWidth="1"/>
    <col min="23" max="23" width="5.2109375" style="858" customWidth="1"/>
    <col min="24" max="24" width="8" style="858" customWidth="1"/>
    <col min="25" max="36" width="5.2109375" style="858" customWidth="1"/>
    <col min="37" max="37" width="9" style="858"/>
    <col min="38" max="38" width="6.42578125" style="858" customWidth="1"/>
    <col min="39" max="63" width="5.0703125" style="858" customWidth="1"/>
    <col min="64" max="16384" width="9" style="858"/>
  </cols>
  <sheetData>
    <row r="1" spans="1:59" ht="27" customHeight="1" thickBot="1" x14ac:dyDescent="0.6">
      <c r="A1" s="1474" t="s">
        <v>601</v>
      </c>
      <c r="B1" s="1475"/>
      <c r="C1" s="1475"/>
      <c r="D1" s="1475"/>
      <c r="E1" s="1475"/>
      <c r="F1" s="1475"/>
      <c r="G1" s="1475"/>
      <c r="H1" s="1475"/>
      <c r="I1" s="1475"/>
      <c r="J1" s="1475"/>
      <c r="K1" s="1475"/>
      <c r="L1" s="1475"/>
      <c r="M1" s="1475"/>
      <c r="N1" s="1475"/>
      <c r="O1" s="1475"/>
      <c r="P1" s="1475"/>
      <c r="Q1" s="1475"/>
      <c r="R1" s="1476"/>
      <c r="T1" s="1477" t="s">
        <v>602</v>
      </c>
      <c r="U1" s="1478"/>
      <c r="V1" s="1478"/>
      <c r="W1" s="1478"/>
      <c r="X1" s="1478"/>
      <c r="Y1" s="1478"/>
      <c r="Z1" s="1478"/>
      <c r="AA1" s="1478"/>
      <c r="AB1" s="1478"/>
      <c r="AC1" s="1478"/>
      <c r="AD1" s="1478"/>
      <c r="AE1" s="1478"/>
      <c r="AF1" s="1478"/>
      <c r="AG1" s="1478"/>
      <c r="AH1" s="1478"/>
      <c r="AI1" s="1478"/>
      <c r="AJ1" s="1479"/>
    </row>
    <row r="2" spans="1:59" ht="25.5" customHeight="1" thickBot="1" x14ac:dyDescent="0.6">
      <c r="A2" s="1014" t="s">
        <v>570</v>
      </c>
      <c r="B2" s="1016" t="s">
        <v>567</v>
      </c>
      <c r="C2" s="1015" t="s">
        <v>1366</v>
      </c>
      <c r="D2" s="1015" t="s">
        <v>598</v>
      </c>
      <c r="E2" s="1543" t="s">
        <v>599</v>
      </c>
      <c r="F2" s="1543"/>
      <c r="G2" s="1543"/>
      <c r="H2" s="1543"/>
      <c r="I2" s="1543"/>
      <c r="J2" s="1543"/>
      <c r="K2" s="1543"/>
      <c r="L2" s="1543"/>
      <c r="M2" s="1543"/>
      <c r="N2" s="1543"/>
      <c r="O2" s="1543"/>
      <c r="P2" s="1543"/>
      <c r="Q2" s="1543"/>
      <c r="R2" s="1544"/>
      <c r="T2" s="1012" t="s">
        <v>570</v>
      </c>
      <c r="U2" s="1013" t="s">
        <v>567</v>
      </c>
      <c r="V2" s="1465" t="s">
        <v>598</v>
      </c>
      <c r="W2" s="1556" t="s">
        <v>599</v>
      </c>
      <c r="X2" s="1556"/>
      <c r="Y2" s="1556"/>
      <c r="Z2" s="1556"/>
      <c r="AA2" s="1556"/>
      <c r="AB2" s="1556"/>
      <c r="AC2" s="1556"/>
      <c r="AD2" s="1556"/>
      <c r="AE2" s="1556"/>
      <c r="AF2" s="1556"/>
      <c r="AG2" s="1556"/>
      <c r="AH2" s="1556"/>
      <c r="AI2" s="1556"/>
      <c r="AJ2" s="1557"/>
      <c r="AL2" s="926" t="s">
        <v>1363</v>
      </c>
      <c r="AM2" s="927">
        <v>1</v>
      </c>
      <c r="AN2" s="927">
        <v>2</v>
      </c>
      <c r="AO2" s="927">
        <v>3</v>
      </c>
      <c r="AP2" s="927">
        <v>4</v>
      </c>
      <c r="AQ2" s="927">
        <v>5</v>
      </c>
      <c r="AR2" s="927">
        <v>6</v>
      </c>
      <c r="AS2" s="927">
        <v>7</v>
      </c>
      <c r="AT2" s="927">
        <v>8</v>
      </c>
      <c r="AU2" s="927">
        <v>9</v>
      </c>
      <c r="AV2" s="927">
        <v>10</v>
      </c>
      <c r="AW2" s="927">
        <v>11</v>
      </c>
      <c r="AX2" s="927">
        <v>12</v>
      </c>
      <c r="AY2" s="927">
        <v>13</v>
      </c>
      <c r="AZ2" s="927">
        <v>14</v>
      </c>
      <c r="BA2" s="927">
        <v>15</v>
      </c>
      <c r="BB2" s="927">
        <v>16</v>
      </c>
      <c r="BC2" s="927">
        <v>17</v>
      </c>
      <c r="BD2" s="927">
        <v>18</v>
      </c>
      <c r="BE2" s="927">
        <v>19</v>
      </c>
      <c r="BF2" s="927">
        <v>20</v>
      </c>
      <c r="BG2" s="927">
        <v>21</v>
      </c>
    </row>
    <row r="3" spans="1:59" ht="26.25" customHeight="1" x14ac:dyDescent="0.55000000000000004">
      <c r="A3" s="1026">
        <v>1</v>
      </c>
      <c r="B3" s="1027" t="s">
        <v>1380</v>
      </c>
      <c r="C3" s="1028">
        <v>43</v>
      </c>
      <c r="D3" s="1028" t="s">
        <v>1347</v>
      </c>
      <c r="E3" s="1545" t="s">
        <v>569</v>
      </c>
      <c r="F3" s="1545"/>
      <c r="G3" s="1545"/>
      <c r="H3" s="1545"/>
      <c r="I3" s="1545"/>
      <c r="J3" s="1545"/>
      <c r="K3" s="1545"/>
      <c r="L3" s="1545"/>
      <c r="M3" s="1545"/>
      <c r="N3" s="1545"/>
      <c r="O3" s="1545"/>
      <c r="P3" s="1545"/>
      <c r="Q3" s="1545"/>
      <c r="R3" s="1546"/>
      <c r="T3" s="1017">
        <v>1</v>
      </c>
      <c r="U3" s="1018" t="s">
        <v>1391</v>
      </c>
      <c r="V3" s="1019">
        <v>3</v>
      </c>
      <c r="W3" s="1571" t="s">
        <v>603</v>
      </c>
      <c r="X3" s="1572"/>
      <c r="Y3" s="1572"/>
      <c r="Z3" s="1572"/>
      <c r="AA3" s="1572"/>
      <c r="AB3" s="1572"/>
      <c r="AC3" s="1572"/>
      <c r="AD3" s="1572"/>
      <c r="AE3" s="1572"/>
      <c r="AF3" s="1572"/>
      <c r="AG3" s="1572"/>
      <c r="AH3" s="1572"/>
      <c r="AI3" s="1572"/>
      <c r="AJ3" s="1573"/>
      <c r="AL3" s="926" t="s">
        <v>1364</v>
      </c>
      <c r="AM3" s="927" t="str">
        <f>"0x"&amp;DEC2HEX(AM2)</f>
        <v>0x1</v>
      </c>
      <c r="AN3" s="927" t="str">
        <f t="shared" ref="AN3:BG3" si="0">"0x"&amp;DEC2HEX(AN2)</f>
        <v>0x2</v>
      </c>
      <c r="AO3" s="927" t="str">
        <f t="shared" si="0"/>
        <v>0x3</v>
      </c>
      <c r="AP3" s="927" t="str">
        <f t="shared" si="0"/>
        <v>0x4</v>
      </c>
      <c r="AQ3" s="927" t="str">
        <f t="shared" si="0"/>
        <v>0x5</v>
      </c>
      <c r="AR3" s="927" t="str">
        <f t="shared" si="0"/>
        <v>0x6</v>
      </c>
      <c r="AS3" s="927" t="str">
        <f t="shared" si="0"/>
        <v>0x7</v>
      </c>
      <c r="AT3" s="927" t="str">
        <f t="shared" si="0"/>
        <v>0x8</v>
      </c>
      <c r="AU3" s="927" t="str">
        <f t="shared" si="0"/>
        <v>0x9</v>
      </c>
      <c r="AV3" s="927" t="str">
        <f t="shared" si="0"/>
        <v>0xA</v>
      </c>
      <c r="AW3" s="927" t="str">
        <f t="shared" si="0"/>
        <v>0xB</v>
      </c>
      <c r="AX3" s="927" t="str">
        <f t="shared" si="0"/>
        <v>0xC</v>
      </c>
      <c r="AY3" s="927" t="str">
        <f t="shared" si="0"/>
        <v>0xD</v>
      </c>
      <c r="AZ3" s="927" t="str">
        <f t="shared" si="0"/>
        <v>0xE</v>
      </c>
      <c r="BA3" s="927" t="str">
        <f t="shared" si="0"/>
        <v>0xF</v>
      </c>
      <c r="BB3" s="927" t="str">
        <f t="shared" si="0"/>
        <v>0x10</v>
      </c>
      <c r="BC3" s="927" t="str">
        <f t="shared" si="0"/>
        <v>0x11</v>
      </c>
      <c r="BD3" s="927" t="str">
        <f t="shared" si="0"/>
        <v>0x12</v>
      </c>
      <c r="BE3" s="927" t="str">
        <f t="shared" si="0"/>
        <v>0x13</v>
      </c>
      <c r="BF3" s="927" t="str">
        <f t="shared" si="0"/>
        <v>0x14</v>
      </c>
      <c r="BG3" s="927" t="str">
        <f t="shared" si="0"/>
        <v>0x15</v>
      </c>
    </row>
    <row r="4" spans="1:59" ht="26.25" customHeight="1" x14ac:dyDescent="0.55000000000000004">
      <c r="A4" s="1020">
        <v>2</v>
      </c>
      <c r="B4" s="1021" t="s">
        <v>1381</v>
      </c>
      <c r="C4" s="1022">
        <v>35</v>
      </c>
      <c r="D4" s="1022" t="s">
        <v>1348</v>
      </c>
      <c r="E4" s="1541" t="s">
        <v>607</v>
      </c>
      <c r="F4" s="1541"/>
      <c r="G4" s="1541"/>
      <c r="H4" s="1541"/>
      <c r="I4" s="1541"/>
      <c r="J4" s="1541"/>
      <c r="K4" s="1541"/>
      <c r="L4" s="1541"/>
      <c r="M4" s="1541"/>
      <c r="N4" s="1541"/>
      <c r="O4" s="1541"/>
      <c r="P4" s="1541"/>
      <c r="Q4" s="1541"/>
      <c r="R4" s="1542"/>
      <c r="T4" s="1020">
        <v>2</v>
      </c>
      <c r="U4" s="1021" t="s">
        <v>1392</v>
      </c>
      <c r="V4" s="1022">
        <v>4</v>
      </c>
      <c r="W4" s="1568" t="s">
        <v>604</v>
      </c>
      <c r="X4" s="1569"/>
      <c r="Y4" s="1569"/>
      <c r="Z4" s="1569"/>
      <c r="AA4" s="1569"/>
      <c r="AB4" s="1569"/>
      <c r="AC4" s="1569"/>
      <c r="AD4" s="1569"/>
      <c r="AE4" s="1569"/>
      <c r="AF4" s="1569"/>
      <c r="AG4" s="1569"/>
      <c r="AH4" s="1569"/>
      <c r="AI4" s="1569"/>
      <c r="AJ4" s="1570"/>
      <c r="AL4" s="926" t="s">
        <v>1365</v>
      </c>
      <c r="AM4" s="1480">
        <v>0</v>
      </c>
      <c r="AN4" s="1480">
        <f>h01_MdeMgmt!F7</f>
        <v>17.142857142857142</v>
      </c>
      <c r="AO4" s="1480">
        <f t="shared" ref="AO4:BG4" si="1">AN4+$AN$4</f>
        <v>34.285714285714285</v>
      </c>
      <c r="AP4" s="1480">
        <f t="shared" si="1"/>
        <v>51.428571428571431</v>
      </c>
      <c r="AQ4" s="1480">
        <f t="shared" si="1"/>
        <v>68.571428571428569</v>
      </c>
      <c r="AR4" s="1480">
        <f t="shared" si="1"/>
        <v>85.714285714285708</v>
      </c>
      <c r="AS4" s="1480">
        <f t="shared" si="1"/>
        <v>102.85714285714285</v>
      </c>
      <c r="AT4" s="1480">
        <f t="shared" si="1"/>
        <v>119.99999999999999</v>
      </c>
      <c r="AU4" s="1480">
        <f t="shared" si="1"/>
        <v>137.14285714285714</v>
      </c>
      <c r="AV4" s="1480">
        <f t="shared" si="1"/>
        <v>154.28571428571428</v>
      </c>
      <c r="AW4" s="1480">
        <f t="shared" si="1"/>
        <v>171.42857142857142</v>
      </c>
      <c r="AX4" s="1480">
        <f t="shared" si="1"/>
        <v>188.57142857142856</v>
      </c>
      <c r="AY4" s="1480">
        <f t="shared" si="1"/>
        <v>205.71428571428569</v>
      </c>
      <c r="AZ4" s="1480">
        <f t="shared" si="1"/>
        <v>222.85714285714283</v>
      </c>
      <c r="BA4" s="1480">
        <f t="shared" si="1"/>
        <v>239.99999999999997</v>
      </c>
      <c r="BB4" s="1480">
        <f t="shared" si="1"/>
        <v>257.14285714285711</v>
      </c>
      <c r="BC4" s="1480">
        <f t="shared" si="1"/>
        <v>274.28571428571428</v>
      </c>
      <c r="BD4" s="1480">
        <f t="shared" si="1"/>
        <v>291.42857142857144</v>
      </c>
      <c r="BE4" s="1480">
        <f t="shared" si="1"/>
        <v>308.57142857142861</v>
      </c>
      <c r="BF4" s="1480">
        <f t="shared" si="1"/>
        <v>325.71428571428578</v>
      </c>
      <c r="BG4" s="1480">
        <f t="shared" si="1"/>
        <v>342.85714285714295</v>
      </c>
    </row>
    <row r="5" spans="1:59" ht="26.25" customHeight="1" x14ac:dyDescent="0.55000000000000004">
      <c r="A5" s="1020">
        <v>3</v>
      </c>
      <c r="B5" s="1021" t="s">
        <v>1382</v>
      </c>
      <c r="C5" s="1022">
        <v>44</v>
      </c>
      <c r="D5" s="1022" t="s">
        <v>1349</v>
      </c>
      <c r="E5" s="1541" t="s">
        <v>610</v>
      </c>
      <c r="F5" s="1541"/>
      <c r="G5" s="1541"/>
      <c r="H5" s="1541"/>
      <c r="I5" s="1541"/>
      <c r="J5" s="1541"/>
      <c r="K5" s="1541"/>
      <c r="L5" s="1541"/>
      <c r="M5" s="1541"/>
      <c r="N5" s="1541"/>
      <c r="O5" s="1541"/>
      <c r="P5" s="1541"/>
      <c r="Q5" s="1541"/>
      <c r="R5" s="1542"/>
      <c r="T5" s="1020">
        <v>3</v>
      </c>
      <c r="U5" s="1021" t="s">
        <v>1393</v>
      </c>
      <c r="V5" s="1022">
        <v>5</v>
      </c>
      <c r="W5" s="1568" t="s">
        <v>606</v>
      </c>
      <c r="X5" s="1569"/>
      <c r="Y5" s="1569"/>
      <c r="Z5" s="1569"/>
      <c r="AA5" s="1569"/>
      <c r="AB5" s="1569"/>
      <c r="AC5" s="1569"/>
      <c r="AD5" s="1569"/>
      <c r="AE5" s="1569"/>
      <c r="AF5" s="1569"/>
      <c r="AG5" s="1569"/>
      <c r="AH5" s="1569"/>
      <c r="AI5" s="1569"/>
      <c r="AJ5" s="1570"/>
    </row>
    <row r="6" spans="1:59" ht="26.25" customHeight="1" x14ac:dyDescent="0.55000000000000004">
      <c r="A6" s="1020">
        <v>4</v>
      </c>
      <c r="B6" s="1021" t="s">
        <v>1383</v>
      </c>
      <c r="C6" s="1022">
        <v>36</v>
      </c>
      <c r="D6" s="1022" t="s">
        <v>1350</v>
      </c>
      <c r="E6" s="1541" t="s">
        <v>560</v>
      </c>
      <c r="F6" s="1541"/>
      <c r="G6" s="1541"/>
      <c r="H6" s="1541"/>
      <c r="I6" s="1541"/>
      <c r="J6" s="1541"/>
      <c r="K6" s="1541"/>
      <c r="L6" s="1541"/>
      <c r="M6" s="1541"/>
      <c r="N6" s="1541"/>
      <c r="O6" s="1541"/>
      <c r="P6" s="1541"/>
      <c r="Q6" s="1541"/>
      <c r="R6" s="1542"/>
      <c r="T6" s="1020">
        <v>4</v>
      </c>
      <c r="U6" s="1021" t="s">
        <v>1394</v>
      </c>
      <c r="V6" s="1022">
        <v>6</v>
      </c>
      <c r="W6" s="1568" t="s">
        <v>606</v>
      </c>
      <c r="X6" s="1569"/>
      <c r="Y6" s="1569"/>
      <c r="Z6" s="1569"/>
      <c r="AA6" s="1569"/>
      <c r="AB6" s="1569"/>
      <c r="AC6" s="1569"/>
      <c r="AD6" s="1569"/>
      <c r="AE6" s="1569"/>
      <c r="AF6" s="1569"/>
      <c r="AG6" s="1569"/>
      <c r="AH6" s="1569"/>
      <c r="AI6" s="1569"/>
      <c r="AJ6" s="1570"/>
    </row>
    <row r="7" spans="1:59" ht="26.25" customHeight="1" x14ac:dyDescent="0.55000000000000004">
      <c r="A7" s="1020">
        <v>5</v>
      </c>
      <c r="B7" s="1021" t="s">
        <v>1384</v>
      </c>
      <c r="C7" s="1022">
        <v>31</v>
      </c>
      <c r="D7" s="1022" t="s">
        <v>1351</v>
      </c>
      <c r="E7" s="1547" t="s">
        <v>1379</v>
      </c>
      <c r="F7" s="1548"/>
      <c r="G7" s="1548"/>
      <c r="H7" s="1548"/>
      <c r="I7" s="1548"/>
      <c r="J7" s="1548"/>
      <c r="K7" s="1548"/>
      <c r="L7" s="1548"/>
      <c r="M7" s="1548"/>
      <c r="N7" s="1548"/>
      <c r="O7" s="1548"/>
      <c r="P7" s="1548"/>
      <c r="Q7" s="1548"/>
      <c r="R7" s="1549"/>
      <c r="T7" s="1020">
        <v>5</v>
      </c>
      <c r="U7" s="1021" t="s">
        <v>1395</v>
      </c>
      <c r="V7" s="1022">
        <v>7</v>
      </c>
      <c r="W7" s="1568" t="s">
        <v>605</v>
      </c>
      <c r="X7" s="1569"/>
      <c r="Y7" s="1569"/>
      <c r="Z7" s="1569"/>
      <c r="AA7" s="1569"/>
      <c r="AB7" s="1569"/>
      <c r="AC7" s="1569"/>
      <c r="AD7" s="1569"/>
      <c r="AE7" s="1569"/>
      <c r="AF7" s="1569"/>
      <c r="AG7" s="1569"/>
      <c r="AH7" s="1569"/>
      <c r="AI7" s="1569"/>
      <c r="AJ7" s="1570"/>
    </row>
    <row r="8" spans="1:59" ht="26.25" customHeight="1" x14ac:dyDescent="0.55000000000000004">
      <c r="A8" s="1020">
        <v>6</v>
      </c>
      <c r="B8" s="1021" t="s">
        <v>1367</v>
      </c>
      <c r="C8" s="1022">
        <v>32</v>
      </c>
      <c r="D8" s="1022" t="s">
        <v>1352</v>
      </c>
      <c r="E8" s="1550"/>
      <c r="F8" s="1551"/>
      <c r="G8" s="1551"/>
      <c r="H8" s="1551"/>
      <c r="I8" s="1551"/>
      <c r="J8" s="1551"/>
      <c r="K8" s="1551"/>
      <c r="L8" s="1551"/>
      <c r="M8" s="1551"/>
      <c r="N8" s="1551"/>
      <c r="O8" s="1551"/>
      <c r="P8" s="1551"/>
      <c r="Q8" s="1551"/>
      <c r="R8" s="1552"/>
      <c r="T8" s="1020">
        <v>6</v>
      </c>
      <c r="U8" s="1021" t="s">
        <v>1396</v>
      </c>
      <c r="V8" s="1022">
        <v>8</v>
      </c>
      <c r="W8" s="1576" t="s">
        <v>1242</v>
      </c>
      <c r="X8" s="1577"/>
      <c r="Y8" s="1577"/>
      <c r="Z8" s="1577"/>
      <c r="AA8" s="1577"/>
      <c r="AB8" s="1577"/>
      <c r="AC8" s="1577"/>
      <c r="AD8" s="1577"/>
      <c r="AE8" s="1577"/>
      <c r="AF8" s="1577"/>
      <c r="AG8" s="1577"/>
      <c r="AH8" s="1577"/>
      <c r="AI8" s="1577"/>
      <c r="AJ8" s="1578"/>
    </row>
    <row r="9" spans="1:59" ht="26.25" customHeight="1" x14ac:dyDescent="0.55000000000000004">
      <c r="A9" s="1020">
        <v>7</v>
      </c>
      <c r="B9" s="1021" t="s">
        <v>1368</v>
      </c>
      <c r="C9" s="1022">
        <v>33</v>
      </c>
      <c r="D9" s="1022" t="s">
        <v>1353</v>
      </c>
      <c r="E9" s="1550"/>
      <c r="F9" s="1551"/>
      <c r="G9" s="1551"/>
      <c r="H9" s="1551"/>
      <c r="I9" s="1551"/>
      <c r="J9" s="1551"/>
      <c r="K9" s="1551"/>
      <c r="L9" s="1551"/>
      <c r="M9" s="1551"/>
      <c r="N9" s="1551"/>
      <c r="O9" s="1551"/>
      <c r="P9" s="1551"/>
      <c r="Q9" s="1551"/>
      <c r="R9" s="1552"/>
      <c r="T9" s="1020">
        <v>7</v>
      </c>
      <c r="U9" s="1021" t="s">
        <v>1372</v>
      </c>
      <c r="V9" s="1022">
        <v>9</v>
      </c>
      <c r="W9" s="1579"/>
      <c r="X9" s="1580"/>
      <c r="Y9" s="1580"/>
      <c r="Z9" s="1580"/>
      <c r="AA9" s="1580"/>
      <c r="AB9" s="1580"/>
      <c r="AC9" s="1580"/>
      <c r="AD9" s="1580"/>
      <c r="AE9" s="1580"/>
      <c r="AF9" s="1580"/>
      <c r="AG9" s="1580"/>
      <c r="AH9" s="1580"/>
      <c r="AI9" s="1580"/>
      <c r="AJ9" s="1581"/>
    </row>
    <row r="10" spans="1:59" ht="26.25" customHeight="1" x14ac:dyDescent="0.55000000000000004">
      <c r="A10" s="1020">
        <v>8</v>
      </c>
      <c r="B10" s="1021" t="s">
        <v>1369</v>
      </c>
      <c r="C10" s="1022">
        <v>34</v>
      </c>
      <c r="D10" s="1022" t="s">
        <v>1354</v>
      </c>
      <c r="E10" s="1550"/>
      <c r="F10" s="1551"/>
      <c r="G10" s="1551"/>
      <c r="H10" s="1551"/>
      <c r="I10" s="1551"/>
      <c r="J10" s="1551"/>
      <c r="K10" s="1551"/>
      <c r="L10" s="1551"/>
      <c r="M10" s="1551"/>
      <c r="N10" s="1551"/>
      <c r="O10" s="1551"/>
      <c r="P10" s="1551"/>
      <c r="Q10" s="1551"/>
      <c r="R10" s="1552"/>
      <c r="T10" s="1020">
        <v>8</v>
      </c>
      <c r="U10" s="1021" t="s">
        <v>1373</v>
      </c>
      <c r="V10" s="1022">
        <v>10</v>
      </c>
      <c r="W10" s="1579"/>
      <c r="X10" s="1580"/>
      <c r="Y10" s="1580"/>
      <c r="Z10" s="1580"/>
      <c r="AA10" s="1580"/>
      <c r="AB10" s="1580"/>
      <c r="AC10" s="1580"/>
      <c r="AD10" s="1580"/>
      <c r="AE10" s="1580"/>
      <c r="AF10" s="1580"/>
      <c r="AG10" s="1580"/>
      <c r="AH10" s="1580"/>
      <c r="AI10" s="1580"/>
      <c r="AJ10" s="1581"/>
    </row>
    <row r="11" spans="1:59" ht="26.25" customHeight="1" x14ac:dyDescent="0.55000000000000004">
      <c r="A11" s="1020">
        <v>9</v>
      </c>
      <c r="B11" s="1021" t="s">
        <v>1370</v>
      </c>
      <c r="C11" s="1022">
        <v>20</v>
      </c>
      <c r="D11" s="1022" t="s">
        <v>1355</v>
      </c>
      <c r="E11" s="1550"/>
      <c r="F11" s="1551"/>
      <c r="G11" s="1551"/>
      <c r="H11" s="1551"/>
      <c r="I11" s="1551"/>
      <c r="J11" s="1551"/>
      <c r="K11" s="1551"/>
      <c r="L11" s="1551"/>
      <c r="M11" s="1551"/>
      <c r="N11" s="1551"/>
      <c r="O11" s="1551"/>
      <c r="P11" s="1551"/>
      <c r="Q11" s="1551"/>
      <c r="R11" s="1552"/>
      <c r="T11" s="1020">
        <v>9</v>
      </c>
      <c r="U11" s="1021" t="s">
        <v>1374</v>
      </c>
      <c r="V11" s="1022">
        <v>11</v>
      </c>
      <c r="W11" s="1579"/>
      <c r="X11" s="1580"/>
      <c r="Y11" s="1580"/>
      <c r="Z11" s="1580"/>
      <c r="AA11" s="1580"/>
      <c r="AB11" s="1580"/>
      <c r="AC11" s="1580"/>
      <c r="AD11" s="1580"/>
      <c r="AE11" s="1580"/>
      <c r="AF11" s="1580"/>
      <c r="AG11" s="1580"/>
      <c r="AH11" s="1580"/>
      <c r="AI11" s="1580"/>
      <c r="AJ11" s="1581"/>
    </row>
    <row r="12" spans="1:59" ht="26.25" customHeight="1" x14ac:dyDescent="0.55000000000000004">
      <c r="A12" s="1020">
        <v>10</v>
      </c>
      <c r="B12" s="1021" t="s">
        <v>1371</v>
      </c>
      <c r="C12" s="1022">
        <v>21</v>
      </c>
      <c r="D12" s="1022" t="s">
        <v>1356</v>
      </c>
      <c r="E12" s="1553"/>
      <c r="F12" s="1554"/>
      <c r="G12" s="1554"/>
      <c r="H12" s="1554"/>
      <c r="I12" s="1554"/>
      <c r="J12" s="1554"/>
      <c r="K12" s="1554"/>
      <c r="L12" s="1554"/>
      <c r="M12" s="1554"/>
      <c r="N12" s="1554"/>
      <c r="O12" s="1554"/>
      <c r="P12" s="1554"/>
      <c r="Q12" s="1554"/>
      <c r="R12" s="1555"/>
      <c r="T12" s="1020">
        <v>10</v>
      </c>
      <c r="U12" s="1021" t="s">
        <v>1375</v>
      </c>
      <c r="V12" s="1022">
        <v>12</v>
      </c>
      <c r="W12" s="1579"/>
      <c r="X12" s="1580"/>
      <c r="Y12" s="1580"/>
      <c r="Z12" s="1580"/>
      <c r="AA12" s="1580"/>
      <c r="AB12" s="1580"/>
      <c r="AC12" s="1580"/>
      <c r="AD12" s="1580"/>
      <c r="AE12" s="1580"/>
      <c r="AF12" s="1580"/>
      <c r="AG12" s="1580"/>
      <c r="AH12" s="1580"/>
      <c r="AI12" s="1580"/>
      <c r="AJ12" s="1581"/>
    </row>
    <row r="13" spans="1:59" ht="26.25" customHeight="1" x14ac:dyDescent="0.55000000000000004">
      <c r="A13" s="1020">
        <v>11</v>
      </c>
      <c r="B13" s="1021" t="s">
        <v>1385</v>
      </c>
      <c r="C13" s="1022">
        <v>37</v>
      </c>
      <c r="D13" s="1022" t="s">
        <v>1357</v>
      </c>
      <c r="E13" s="1541" t="s">
        <v>608</v>
      </c>
      <c r="F13" s="1541"/>
      <c r="G13" s="1541"/>
      <c r="H13" s="1541"/>
      <c r="I13" s="1541"/>
      <c r="J13" s="1541"/>
      <c r="K13" s="1541"/>
      <c r="L13" s="1541"/>
      <c r="M13" s="1541"/>
      <c r="N13" s="1541"/>
      <c r="O13" s="1541"/>
      <c r="P13" s="1541"/>
      <c r="Q13" s="1541"/>
      <c r="R13" s="1542"/>
      <c r="T13" s="1020">
        <v>11</v>
      </c>
      <c r="U13" s="1021" t="s">
        <v>1376</v>
      </c>
      <c r="V13" s="1022">
        <v>13</v>
      </c>
      <c r="W13" s="1579"/>
      <c r="X13" s="1580"/>
      <c r="Y13" s="1580"/>
      <c r="Z13" s="1580"/>
      <c r="AA13" s="1580"/>
      <c r="AB13" s="1580"/>
      <c r="AC13" s="1580"/>
      <c r="AD13" s="1580"/>
      <c r="AE13" s="1580"/>
      <c r="AF13" s="1580"/>
      <c r="AG13" s="1580"/>
      <c r="AH13" s="1580"/>
      <c r="AI13" s="1580"/>
      <c r="AJ13" s="1581"/>
    </row>
    <row r="14" spans="1:59" ht="26.25" customHeight="1" x14ac:dyDescent="0.55000000000000004">
      <c r="A14" s="1020">
        <v>12</v>
      </c>
      <c r="B14" s="1021" t="s">
        <v>1386</v>
      </c>
      <c r="C14" s="1022">
        <v>38</v>
      </c>
      <c r="D14" s="1022" t="s">
        <v>1358</v>
      </c>
      <c r="E14" s="1541" t="s">
        <v>609</v>
      </c>
      <c r="F14" s="1541"/>
      <c r="G14" s="1541"/>
      <c r="H14" s="1541"/>
      <c r="I14" s="1541"/>
      <c r="J14" s="1541"/>
      <c r="K14" s="1541"/>
      <c r="L14" s="1541"/>
      <c r="M14" s="1541"/>
      <c r="N14" s="1541"/>
      <c r="O14" s="1541"/>
      <c r="P14" s="1541"/>
      <c r="Q14" s="1541"/>
      <c r="R14" s="1542"/>
      <c r="T14" s="1020">
        <v>12</v>
      </c>
      <c r="U14" s="1021" t="s">
        <v>1397</v>
      </c>
      <c r="V14" s="1022">
        <v>14</v>
      </c>
      <c r="W14" s="1582" t="s">
        <v>600</v>
      </c>
      <c r="X14" s="1569"/>
      <c r="Y14" s="1569"/>
      <c r="Z14" s="1569"/>
      <c r="AA14" s="1569"/>
      <c r="AB14" s="1569"/>
      <c r="AC14" s="1569"/>
      <c r="AD14" s="1569"/>
      <c r="AE14" s="1569"/>
      <c r="AF14" s="1569"/>
      <c r="AG14" s="1569"/>
      <c r="AH14" s="1569"/>
      <c r="AI14" s="1569"/>
      <c r="AJ14" s="1570"/>
    </row>
    <row r="15" spans="1:59" s="910" customFormat="1" ht="26.25" customHeight="1" x14ac:dyDescent="0.55000000000000004">
      <c r="A15" s="1020">
        <v>13</v>
      </c>
      <c r="B15" s="1021" t="s">
        <v>1387</v>
      </c>
      <c r="C15" s="1022">
        <v>39</v>
      </c>
      <c r="D15" s="1022" t="s">
        <v>1359</v>
      </c>
      <c r="E15" s="1541" t="s">
        <v>568</v>
      </c>
      <c r="F15" s="1541"/>
      <c r="G15" s="1541"/>
      <c r="H15" s="1541"/>
      <c r="I15" s="1541"/>
      <c r="J15" s="1541"/>
      <c r="K15" s="1541"/>
      <c r="L15" s="1541"/>
      <c r="M15" s="1541"/>
      <c r="N15" s="1541"/>
      <c r="O15" s="1541"/>
      <c r="P15" s="1541"/>
      <c r="Q15" s="1541"/>
      <c r="R15" s="1542"/>
      <c r="S15" s="858"/>
      <c r="T15" s="1020">
        <v>13</v>
      </c>
      <c r="U15" s="1021" t="s">
        <v>1377</v>
      </c>
      <c r="V15" s="1022">
        <v>15</v>
      </c>
      <c r="W15" s="1582"/>
      <c r="X15" s="1569"/>
      <c r="Y15" s="1569"/>
      <c r="Z15" s="1569"/>
      <c r="AA15" s="1569"/>
      <c r="AB15" s="1569"/>
      <c r="AC15" s="1569"/>
      <c r="AD15" s="1569"/>
      <c r="AE15" s="1569"/>
      <c r="AF15" s="1569"/>
      <c r="AG15" s="1569"/>
      <c r="AH15" s="1569"/>
      <c r="AI15" s="1569"/>
      <c r="AJ15" s="1570"/>
      <c r="AK15" s="858"/>
    </row>
    <row r="16" spans="1:59" ht="26.25" customHeight="1" thickBot="1" x14ac:dyDescent="0.6">
      <c r="A16" s="1020">
        <v>14</v>
      </c>
      <c r="B16" s="1021" t="s">
        <v>1388</v>
      </c>
      <c r="C16" s="1022">
        <v>40</v>
      </c>
      <c r="D16" s="1022" t="s">
        <v>1360</v>
      </c>
      <c r="E16" s="1541" t="s">
        <v>561</v>
      </c>
      <c r="F16" s="1541"/>
      <c r="G16" s="1541"/>
      <c r="H16" s="1541"/>
      <c r="I16" s="1541"/>
      <c r="J16" s="1541"/>
      <c r="K16" s="1541"/>
      <c r="L16" s="1541"/>
      <c r="M16" s="1541"/>
      <c r="N16" s="1541"/>
      <c r="O16" s="1541"/>
      <c r="P16" s="1541"/>
      <c r="Q16" s="1541"/>
      <c r="R16" s="1542"/>
      <c r="T16" s="1023">
        <v>14</v>
      </c>
      <c r="U16" s="1024" t="s">
        <v>1378</v>
      </c>
      <c r="V16" s="1025">
        <v>16</v>
      </c>
      <c r="W16" s="1538"/>
      <c r="X16" s="1539"/>
      <c r="Y16" s="1539"/>
      <c r="Z16" s="1539"/>
      <c r="AA16" s="1539"/>
      <c r="AB16" s="1539"/>
      <c r="AC16" s="1539"/>
      <c r="AD16" s="1539"/>
      <c r="AE16" s="1539"/>
      <c r="AF16" s="1539"/>
      <c r="AG16" s="1539"/>
      <c r="AH16" s="1539"/>
      <c r="AI16" s="1539"/>
      <c r="AJ16" s="1540"/>
    </row>
    <row r="17" spans="1:37" ht="26.25" customHeight="1" x14ac:dyDescent="0.55000000000000004">
      <c r="A17" s="1020">
        <v>15</v>
      </c>
      <c r="B17" s="1021" t="s">
        <v>1389</v>
      </c>
      <c r="C17" s="1022">
        <v>41</v>
      </c>
      <c r="D17" s="1022" t="s">
        <v>1361</v>
      </c>
      <c r="E17" s="1541" t="s">
        <v>571</v>
      </c>
      <c r="F17" s="1541"/>
      <c r="G17" s="1541"/>
      <c r="H17" s="1541"/>
      <c r="I17" s="1541"/>
      <c r="J17" s="1541"/>
      <c r="K17" s="1541"/>
      <c r="L17" s="1541"/>
      <c r="M17" s="1541"/>
      <c r="N17" s="1541"/>
      <c r="O17" s="1541"/>
      <c r="P17" s="1541"/>
      <c r="Q17" s="1541"/>
      <c r="R17" s="1542"/>
      <c r="T17" s="910"/>
      <c r="U17" s="910"/>
      <c r="V17" s="910"/>
      <c r="W17" s="910"/>
      <c r="X17" s="910"/>
      <c r="Y17" s="910"/>
      <c r="Z17" s="910"/>
      <c r="AA17" s="910"/>
      <c r="AB17" s="910"/>
      <c r="AC17" s="910"/>
      <c r="AD17" s="910"/>
      <c r="AE17" s="910"/>
      <c r="AF17" s="910"/>
      <c r="AG17" s="910"/>
      <c r="AH17" s="910"/>
      <c r="AI17" s="910"/>
      <c r="AJ17" s="910"/>
      <c r="AK17" s="910"/>
    </row>
    <row r="18" spans="1:37" ht="26.25" customHeight="1" thickBot="1" x14ac:dyDescent="0.6">
      <c r="A18" s="1023">
        <v>16</v>
      </c>
      <c r="B18" s="1024" t="s">
        <v>1390</v>
      </c>
      <c r="C18" s="1025">
        <v>42</v>
      </c>
      <c r="D18" s="1025" t="s">
        <v>1362</v>
      </c>
      <c r="E18" s="1574" t="s">
        <v>566</v>
      </c>
      <c r="F18" s="1574"/>
      <c r="G18" s="1574"/>
      <c r="H18" s="1574"/>
      <c r="I18" s="1574"/>
      <c r="J18" s="1574"/>
      <c r="K18" s="1574"/>
      <c r="L18" s="1574"/>
      <c r="M18" s="1574"/>
      <c r="N18" s="1574"/>
      <c r="O18" s="1574"/>
      <c r="P18" s="1574"/>
      <c r="Q18" s="1574"/>
      <c r="R18" s="1575"/>
    </row>
    <row r="19" spans="1:37" x14ac:dyDescent="0.55000000000000004">
      <c r="AC19" s="910"/>
      <c r="AD19" s="910"/>
      <c r="AE19" s="910"/>
      <c r="AF19" s="910"/>
      <c r="AG19" s="910"/>
      <c r="AH19" s="910"/>
      <c r="AI19" s="910"/>
      <c r="AJ19" s="910"/>
    </row>
    <row r="21" spans="1:37" x14ac:dyDescent="0.55000000000000004">
      <c r="F21" s="924" t="s">
        <v>554</v>
      </c>
      <c r="G21" s="1565" t="s">
        <v>611</v>
      </c>
      <c r="H21" s="1566"/>
      <c r="I21" s="924" t="s">
        <v>553</v>
      </c>
      <c r="J21" s="924" t="s">
        <v>555</v>
      </c>
      <c r="K21" s="1565" t="s">
        <v>556</v>
      </c>
      <c r="L21" s="1567"/>
      <c r="M21" s="1567"/>
      <c r="N21" s="1566"/>
    </row>
    <row r="22" spans="1:37" x14ac:dyDescent="0.55000000000000004">
      <c r="F22" s="925" t="s">
        <v>557</v>
      </c>
      <c r="G22" s="1558">
        <v>1</v>
      </c>
      <c r="H22" s="1559"/>
      <c r="I22" s="925">
        <v>1</v>
      </c>
      <c r="J22" s="925">
        <v>0</v>
      </c>
      <c r="K22" s="1562" t="s">
        <v>562</v>
      </c>
      <c r="L22" s="1563"/>
      <c r="M22" s="1563"/>
      <c r="N22" s="1564"/>
    </row>
    <row r="23" spans="1:37" ht="20.05" customHeight="1" x14ac:dyDescent="0.55000000000000004">
      <c r="F23" s="925" t="s">
        <v>558</v>
      </c>
      <c r="G23" s="1560"/>
      <c r="H23" s="1561"/>
      <c r="I23" s="925">
        <v>0</v>
      </c>
      <c r="J23" s="925">
        <v>1</v>
      </c>
      <c r="K23" s="1562" t="s">
        <v>563</v>
      </c>
      <c r="L23" s="1563"/>
      <c r="M23" s="1563"/>
      <c r="N23" s="1564"/>
    </row>
    <row r="24" spans="1:37" ht="17.899999999999999" customHeight="1" x14ac:dyDescent="0.55000000000000004">
      <c r="F24" s="925" t="s">
        <v>559</v>
      </c>
      <c r="G24" s="1558">
        <v>0</v>
      </c>
      <c r="H24" s="1559"/>
      <c r="I24" s="925">
        <v>1</v>
      </c>
      <c r="J24" s="925">
        <v>0</v>
      </c>
      <c r="K24" s="1562" t="s">
        <v>564</v>
      </c>
      <c r="L24" s="1563"/>
      <c r="M24" s="1563"/>
      <c r="N24" s="1564"/>
    </row>
    <row r="25" spans="1:37" ht="17.899999999999999" customHeight="1" x14ac:dyDescent="0.55000000000000004">
      <c r="F25" s="925" t="s">
        <v>558</v>
      </c>
      <c r="G25" s="1560"/>
      <c r="H25" s="1561"/>
      <c r="I25" s="925">
        <v>0</v>
      </c>
      <c r="J25" s="925">
        <v>1</v>
      </c>
      <c r="K25" s="1562" t="s">
        <v>565</v>
      </c>
      <c r="L25" s="1563"/>
      <c r="M25" s="1563"/>
      <c r="N25" s="1564"/>
    </row>
    <row r="26" spans="1:37" ht="17.899999999999999" customHeight="1" x14ac:dyDescent="0.55000000000000004"/>
    <row r="27" spans="1:37" ht="17.899999999999999" customHeight="1" x14ac:dyDescent="0.55000000000000004"/>
  </sheetData>
  <mergeCells count="30">
    <mergeCell ref="G21:H21"/>
    <mergeCell ref="K21:N21"/>
    <mergeCell ref="W6:AJ6"/>
    <mergeCell ref="W3:AJ3"/>
    <mergeCell ref="W4:AJ4"/>
    <mergeCell ref="W5:AJ5"/>
    <mergeCell ref="E14:R14"/>
    <mergeCell ref="E15:R15"/>
    <mergeCell ref="E17:R17"/>
    <mergeCell ref="E18:R18"/>
    <mergeCell ref="E13:R13"/>
    <mergeCell ref="E6:R6"/>
    <mergeCell ref="W7:AJ7"/>
    <mergeCell ref="W8:AJ13"/>
    <mergeCell ref="W14:AJ14"/>
    <mergeCell ref="W15:AJ15"/>
    <mergeCell ref="G22:H23"/>
    <mergeCell ref="G24:H25"/>
    <mergeCell ref="K22:N22"/>
    <mergeCell ref="K23:N23"/>
    <mergeCell ref="K24:N24"/>
    <mergeCell ref="K25:N25"/>
    <mergeCell ref="W16:AJ16"/>
    <mergeCell ref="E16:R16"/>
    <mergeCell ref="E2:R2"/>
    <mergeCell ref="E3:R3"/>
    <mergeCell ref="E5:R5"/>
    <mergeCell ref="E4:R4"/>
    <mergeCell ref="E7:R12"/>
    <mergeCell ref="W2:AJ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  <pageSetUpPr fitToPage="1"/>
  </sheetPr>
  <dimension ref="A1:V311"/>
  <sheetViews>
    <sheetView workbookViewId="0">
      <selection sqref="A1:L1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52.5703125" style="1" customWidth="1"/>
    <col min="12" max="12" width="24.92578125" style="1" customWidth="1"/>
    <col min="13" max="13" width="9" style="1"/>
    <col min="14" max="22" width="11.5703125" style="1" customWidth="1"/>
    <col min="23" max="16384" width="9" style="1"/>
  </cols>
  <sheetData>
    <row r="1" spans="1:22" ht="25.5" customHeight="1" x14ac:dyDescent="0.55000000000000004">
      <c r="A1" s="1500" t="s">
        <v>5</v>
      </c>
      <c r="B1" s="1500"/>
      <c r="C1" s="1500"/>
      <c r="D1" s="1500"/>
      <c r="E1" s="1500"/>
      <c r="F1" s="1500"/>
      <c r="G1" s="1500"/>
      <c r="H1" s="1500"/>
      <c r="I1" s="1500"/>
      <c r="J1" s="1500"/>
      <c r="K1" s="1500"/>
      <c r="L1" s="1500"/>
    </row>
    <row r="2" spans="1:22" ht="7.5" customHeight="1" thickBot="1" x14ac:dyDescent="0.6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22" s="5" customFormat="1" ht="19.5" customHeight="1" thickBot="1" x14ac:dyDescent="0.6">
      <c r="A3" s="1504" t="s">
        <v>30</v>
      </c>
      <c r="B3" s="1506" t="s">
        <v>10</v>
      </c>
      <c r="C3" s="87" t="str">
        <f>HLOOKUP($D$3,$F$3:$J$4,2,FALSE)</f>
        <v>T220_0P6 / 0.6 kW</v>
      </c>
      <c r="D3" s="1520">
        <f>a01_Main!D4</f>
        <v>1</v>
      </c>
      <c r="E3" s="1521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22" s="5" customFormat="1" ht="20.25" customHeight="1" thickBot="1" x14ac:dyDescent="0.6">
      <c r="A4" s="1518"/>
      <c r="B4" s="1519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22" s="9" customFormat="1" ht="18.75" customHeight="1" x14ac:dyDescent="0.55000000000000004">
      <c r="A5" s="65">
        <v>1</v>
      </c>
      <c r="B5" s="1497" t="s">
        <v>4</v>
      </c>
      <c r="C5" s="42" t="s">
        <v>23</v>
      </c>
      <c r="D5" s="53">
        <f>HLOOKUP($D$3,$F$3:$J$976,(A5+2),FALSE)</f>
        <v>1.220703125E-3</v>
      </c>
      <c r="E5" s="52" t="s">
        <v>1053</v>
      </c>
      <c r="F5" s="54">
        <f xml:space="preserve"> 5/4096</f>
        <v>1.220703125E-3</v>
      </c>
      <c r="G5" s="44"/>
      <c r="H5" s="43"/>
      <c r="I5" s="44"/>
      <c r="J5" s="43"/>
      <c r="K5" s="45"/>
      <c r="L5" s="95" t="str">
        <f>B5&amp;"."&amp;C5</f>
        <v>C01ISENS.sResolut</v>
      </c>
    </row>
    <row r="6" spans="1:22" s="9" customFormat="1" ht="18.75" customHeight="1" x14ac:dyDescent="0.55000000000000004">
      <c r="A6" s="66">
        <v>2</v>
      </c>
      <c r="B6" s="1498"/>
      <c r="C6" s="7" t="s">
        <v>24</v>
      </c>
      <c r="D6" s="138">
        <f t="shared" ref="D6:D22" si="0">HLOOKUP($D$3,$F$3:$J$976,(A6+2),FALSE)</f>
        <v>2.0040080160320639</v>
      </c>
      <c r="E6" s="13" t="s">
        <v>1053</v>
      </c>
      <c r="F6" s="104">
        <f xml:space="preserve"> 1/0.499</f>
        <v>2.0040080160320639</v>
      </c>
      <c r="G6" s="21"/>
      <c r="H6" s="20"/>
      <c r="I6" s="21"/>
      <c r="J6" s="20"/>
      <c r="K6" s="46"/>
      <c r="L6" s="96" t="str">
        <f t="shared" ref="L6:L22" si="1">B6&amp;"."&amp;C6</f>
        <v>.sHwOffset</v>
      </c>
    </row>
    <row r="7" spans="1:22" s="9" customFormat="1" ht="18.75" customHeight="1" x14ac:dyDescent="0.55000000000000004">
      <c r="A7" s="66">
        <v>3</v>
      </c>
      <c r="B7" s="1498"/>
      <c r="C7" s="8" t="s">
        <v>25</v>
      </c>
      <c r="D7" s="41">
        <f t="shared" si="0"/>
        <v>4.5</v>
      </c>
      <c r="E7" s="14" t="s">
        <v>1053</v>
      </c>
      <c r="F7" s="22">
        <f xml:space="preserve"> 4.5</f>
        <v>4.5</v>
      </c>
      <c r="G7" s="23"/>
      <c r="H7" s="22"/>
      <c r="I7" s="23"/>
      <c r="J7" s="22"/>
      <c r="K7" s="47"/>
      <c r="L7" s="97" t="str">
        <f t="shared" si="1"/>
        <v>.sOpampOffset</v>
      </c>
    </row>
    <row r="8" spans="1:22" s="9" customFormat="1" ht="18.75" customHeight="1" x14ac:dyDescent="0.55000000000000004">
      <c r="A8" s="66">
        <v>4</v>
      </c>
      <c r="B8" s="1498"/>
      <c r="C8" s="7" t="s">
        <v>26</v>
      </c>
      <c r="D8" s="15">
        <f t="shared" si="0"/>
        <v>2.5</v>
      </c>
      <c r="E8" s="13" t="s">
        <v>1053</v>
      </c>
      <c r="F8" s="19">
        <v>2.5</v>
      </c>
      <c r="G8" s="18"/>
      <c r="H8" s="19"/>
      <c r="I8" s="18"/>
      <c r="J8" s="19"/>
      <c r="K8" s="48"/>
      <c r="L8" s="98" t="str">
        <f t="shared" si="1"/>
        <v>.sAdChipOffset</v>
      </c>
    </row>
    <row r="9" spans="1:22" s="9" customFormat="1" ht="18.75" customHeight="1" x14ac:dyDescent="0.55000000000000004">
      <c r="A9" s="66">
        <v>5</v>
      </c>
      <c r="B9" s="1498"/>
      <c r="C9" s="8" t="s">
        <v>3</v>
      </c>
      <c r="D9" s="41">
        <f t="shared" si="0"/>
        <v>7.5</v>
      </c>
      <c r="E9" s="14" t="s">
        <v>1053</v>
      </c>
      <c r="F9" s="22">
        <f>30/4</f>
        <v>7.5</v>
      </c>
      <c r="G9" s="23"/>
      <c r="H9" s="22"/>
      <c r="I9" s="23"/>
      <c r="J9" s="22"/>
      <c r="K9" s="47"/>
      <c r="L9" s="97" t="str">
        <f t="shared" si="1"/>
        <v>.sGa</v>
      </c>
    </row>
    <row r="10" spans="1:22" s="9" customFormat="1" ht="18.75" customHeight="1" thickBot="1" x14ac:dyDescent="0.6">
      <c r="A10" s="66">
        <v>6</v>
      </c>
      <c r="B10" s="1498"/>
      <c r="C10" s="7" t="s">
        <v>31</v>
      </c>
      <c r="D10" s="15">
        <f t="shared" si="0"/>
        <v>-1</v>
      </c>
      <c r="E10" s="13" t="s">
        <v>1053</v>
      </c>
      <c r="F10" s="19">
        <v>-1</v>
      </c>
      <c r="G10" s="18"/>
      <c r="H10" s="19"/>
      <c r="I10" s="18"/>
      <c r="J10" s="19"/>
      <c r="K10" s="48"/>
      <c r="L10" s="98" t="str">
        <f t="shared" si="1"/>
        <v>.sCalCurrGain</v>
      </c>
    </row>
    <row r="11" spans="1:22" s="9" customFormat="1" ht="18.75" customHeight="1" x14ac:dyDescent="0.55000000000000004">
      <c r="A11" s="412">
        <v>7</v>
      </c>
      <c r="B11" s="1494" t="s">
        <v>43</v>
      </c>
      <c r="C11" s="259" t="s">
        <v>36</v>
      </c>
      <c r="D11" s="260">
        <f t="shared" si="0"/>
        <v>0</v>
      </c>
      <c r="E11" s="218" t="s">
        <v>1053</v>
      </c>
      <c r="F11" s="261">
        <v>0</v>
      </c>
      <c r="G11" s="220"/>
      <c r="H11" s="221"/>
      <c r="I11" s="220"/>
      <c r="J11" s="221"/>
      <c r="K11" s="262"/>
      <c r="L11" s="223" t="str">
        <f t="shared" si="1"/>
        <v>C01VTEST.uFlag</v>
      </c>
    </row>
    <row r="12" spans="1:22" s="9" customFormat="1" ht="18.75" customHeight="1" thickBot="1" x14ac:dyDescent="0.6">
      <c r="A12" s="413">
        <v>8</v>
      </c>
      <c r="B12" s="1495"/>
      <c r="C12" s="203" t="s">
        <v>35</v>
      </c>
      <c r="D12" s="204">
        <f t="shared" si="0"/>
        <v>0</v>
      </c>
      <c r="E12" s="205" t="s">
        <v>1053</v>
      </c>
      <c r="F12" s="206">
        <v>0</v>
      </c>
      <c r="G12" s="199"/>
      <c r="H12" s="200"/>
      <c r="I12" s="199"/>
      <c r="J12" s="200"/>
      <c r="K12" s="201"/>
      <c r="L12" s="202" t="str">
        <f t="shared" si="1"/>
        <v>.sValue</v>
      </c>
    </row>
    <row r="13" spans="1:22" s="3" customFormat="1" ht="18.75" customHeight="1" x14ac:dyDescent="0.55000000000000004">
      <c r="A13" s="71">
        <v>9</v>
      </c>
      <c r="B13" s="1497" t="s">
        <v>29</v>
      </c>
      <c r="C13" s="7" t="s">
        <v>23</v>
      </c>
      <c r="D13" s="86">
        <f t="shared" si="0"/>
        <v>1.220703125E-3</v>
      </c>
      <c r="E13" s="75" t="s">
        <v>1053</v>
      </c>
      <c r="F13" s="85">
        <f xml:space="preserve"> 5/4096</f>
        <v>1.220703125E-3</v>
      </c>
      <c r="G13" s="76"/>
      <c r="H13" s="77"/>
      <c r="I13" s="76"/>
      <c r="J13" s="77"/>
      <c r="K13" s="46"/>
      <c r="L13" s="96" t="str">
        <f t="shared" si="1"/>
        <v>C01VSENS.sResolut</v>
      </c>
      <c r="M13" s="1"/>
      <c r="N13" s="141" t="s">
        <v>107</v>
      </c>
      <c r="O13" s="141" t="s">
        <v>108</v>
      </c>
      <c r="P13" s="141" t="s">
        <v>106</v>
      </c>
      <c r="Q13" s="142" t="s">
        <v>109</v>
      </c>
      <c r="R13" s="143" t="s">
        <v>110</v>
      </c>
      <c r="S13" s="143" t="s">
        <v>111</v>
      </c>
      <c r="T13" s="143" t="s">
        <v>112</v>
      </c>
      <c r="U13" s="143" t="s">
        <v>113</v>
      </c>
      <c r="V13" s="151" t="s">
        <v>116</v>
      </c>
    </row>
    <row r="14" spans="1:22" s="3" customFormat="1" ht="18.75" customHeight="1" x14ac:dyDescent="0.55000000000000004">
      <c r="A14" s="72">
        <v>10</v>
      </c>
      <c r="B14" s="1498"/>
      <c r="C14" s="8" t="s">
        <v>25</v>
      </c>
      <c r="D14" s="82">
        <f t="shared" si="0"/>
        <v>2.5</v>
      </c>
      <c r="E14" s="14" t="s">
        <v>1053</v>
      </c>
      <c r="F14" s="83">
        <v>2.5</v>
      </c>
      <c r="G14" s="84"/>
      <c r="H14" s="83"/>
      <c r="I14" s="84"/>
      <c r="J14" s="83"/>
      <c r="K14" s="56"/>
      <c r="L14" s="99" t="str">
        <f t="shared" si="1"/>
        <v>.sOpampOffset</v>
      </c>
      <c r="M14" s="1"/>
      <c r="N14" s="144">
        <v>0</v>
      </c>
      <c r="O14" s="145">
        <f>N14*0.33/(663+0.33)</f>
        <v>0</v>
      </c>
      <c r="P14" s="145">
        <f>O14*8</f>
        <v>0</v>
      </c>
      <c r="Q14" s="146">
        <f>P14*1.72</f>
        <v>0</v>
      </c>
      <c r="R14" s="147">
        <f>Q14*1.5</f>
        <v>0</v>
      </c>
      <c r="S14" s="148">
        <f>(R14-2.5)*4096/5</f>
        <v>-2048</v>
      </c>
      <c r="T14" s="149">
        <f>S14*5/4095</f>
        <v>-2.5006105006105006</v>
      </c>
      <c r="U14" s="147">
        <f>T14+2.5</f>
        <v>-6.1050061050060833E-4</v>
      </c>
      <c r="V14" s="150">
        <f>U14*$D$15</f>
        <v>-5.945551003662982E-2</v>
      </c>
    </row>
    <row r="15" spans="1:22" s="3" customFormat="1" ht="26.9" customHeight="1" x14ac:dyDescent="0.55000000000000004">
      <c r="A15" s="72">
        <v>11</v>
      </c>
      <c r="B15" s="1498"/>
      <c r="C15" s="7" t="s">
        <v>37</v>
      </c>
      <c r="D15" s="78">
        <f t="shared" si="0"/>
        <v>97.388125439999996</v>
      </c>
      <c r="E15" s="75" t="s">
        <v>1053</v>
      </c>
      <c r="F15" s="20">
        <v>97.388125439999996</v>
      </c>
      <c r="G15" s="21"/>
      <c r="H15" s="20"/>
      <c r="I15" s="21"/>
      <c r="J15" s="20"/>
      <c r="K15" s="297" t="s">
        <v>347</v>
      </c>
      <c r="L15" s="96" t="str">
        <f t="shared" si="1"/>
        <v>.sHwGain</v>
      </c>
      <c r="M15" s="1"/>
      <c r="N15" s="144">
        <f>N14+100</f>
        <v>100</v>
      </c>
      <c r="O15" s="145">
        <f t="shared" ref="O15:O18" si="2">N15*0.33/(663+0.33)</f>
        <v>4.9748993713536249E-2</v>
      </c>
      <c r="P15" s="145">
        <f t="shared" ref="P15:P18" si="3">O15*8</f>
        <v>0.39799194970828999</v>
      </c>
      <c r="Q15" s="146">
        <f t="shared" ref="Q15:Q18" si="4">P15*1.72</f>
        <v>0.68454615349825876</v>
      </c>
      <c r="R15" s="147">
        <f t="shared" ref="R15:R18" si="5">Q15*1.5</f>
        <v>1.0268192302473882</v>
      </c>
      <c r="S15" s="148">
        <f t="shared" ref="S15:S18" si="6">(R15-2.5)*4096/5</f>
        <v>-1206.8296865813395</v>
      </c>
      <c r="T15" s="149">
        <f t="shared" ref="T15:T18" si="7">S15*5/4095</f>
        <v>-1.4735405208563364</v>
      </c>
      <c r="U15" s="147">
        <f t="shared" ref="U15:U18" si="8">T15+2.5</f>
        <v>1.0264594791436636</v>
      </c>
      <c r="V15" s="150">
        <f t="shared" ref="V15:V18" si="9">U15*$D$15</f>
        <v>99.964964513920179</v>
      </c>
    </row>
    <row r="16" spans="1:22" s="3" customFormat="1" ht="18.75" customHeight="1" x14ac:dyDescent="0.55000000000000004">
      <c r="A16" s="72">
        <v>12</v>
      </c>
      <c r="B16" s="1498"/>
      <c r="C16" s="8" t="s">
        <v>38</v>
      </c>
      <c r="D16" s="41">
        <f t="shared" si="0"/>
        <v>0</v>
      </c>
      <c r="E16" s="14" t="s">
        <v>1053</v>
      </c>
      <c r="F16" s="22">
        <v>0</v>
      </c>
      <c r="G16" s="23"/>
      <c r="H16" s="22"/>
      <c r="I16" s="23"/>
      <c r="J16" s="22"/>
      <c r="K16" s="139"/>
      <c r="L16" s="97" t="str">
        <f t="shared" si="1"/>
        <v>.sHwOffest</v>
      </c>
      <c r="M16" s="1"/>
      <c r="N16" s="144">
        <f t="shared" ref="N16:N18" si="10">N15+100</f>
        <v>200</v>
      </c>
      <c r="O16" s="145">
        <f t="shared" si="2"/>
        <v>9.9497987427072498E-2</v>
      </c>
      <c r="P16" s="145">
        <f t="shared" si="3"/>
        <v>0.79598389941657999</v>
      </c>
      <c r="Q16" s="146">
        <f t="shared" si="4"/>
        <v>1.3690923069965175</v>
      </c>
      <c r="R16" s="147">
        <f t="shared" si="5"/>
        <v>2.0536384604947764</v>
      </c>
      <c r="S16" s="148">
        <f t="shared" si="6"/>
        <v>-365.65937316267917</v>
      </c>
      <c r="T16" s="149">
        <f t="shared" si="7"/>
        <v>-0.44647054110217238</v>
      </c>
      <c r="U16" s="147">
        <f t="shared" si="8"/>
        <v>2.0535294588978275</v>
      </c>
      <c r="V16" s="150">
        <f t="shared" si="9"/>
        <v>199.98938453787693</v>
      </c>
    </row>
    <row r="17" spans="1:22" s="3" customFormat="1" ht="18.75" customHeight="1" x14ac:dyDescent="0.55000000000000004">
      <c r="A17" s="66">
        <v>13</v>
      </c>
      <c r="B17" s="1498"/>
      <c r="C17" s="7" t="s">
        <v>42</v>
      </c>
      <c r="D17" s="102">
        <f t="shared" si="0"/>
        <v>60</v>
      </c>
      <c r="E17" s="75" t="s">
        <v>1053</v>
      </c>
      <c r="F17" s="100">
        <v>60</v>
      </c>
      <c r="G17" s="18"/>
      <c r="H17" s="19"/>
      <c r="I17" s="18"/>
      <c r="J17" s="19"/>
      <c r="K17" s="140"/>
      <c r="L17" s="98" t="str">
        <f t="shared" si="1"/>
        <v>.sVdcMin</v>
      </c>
      <c r="M17" s="1"/>
      <c r="N17" s="144">
        <f t="shared" si="10"/>
        <v>300</v>
      </c>
      <c r="O17" s="145">
        <f t="shared" si="2"/>
        <v>0.14924698114060875</v>
      </c>
      <c r="P17" s="145">
        <f t="shared" si="3"/>
        <v>1.19397584912487</v>
      </c>
      <c r="Q17" s="146">
        <f t="shared" si="4"/>
        <v>2.0536384604947764</v>
      </c>
      <c r="R17" s="147">
        <f t="shared" si="5"/>
        <v>3.0804576907421648</v>
      </c>
      <c r="S17" s="148">
        <f t="shared" si="6"/>
        <v>475.51094025598138</v>
      </c>
      <c r="T17" s="149">
        <f t="shared" si="7"/>
        <v>0.58059943865199193</v>
      </c>
      <c r="U17" s="147">
        <f t="shared" si="8"/>
        <v>3.0805994386519919</v>
      </c>
      <c r="V17" s="150">
        <f t="shared" si="9"/>
        <v>300.01380456183375</v>
      </c>
    </row>
    <row r="18" spans="1:22" s="3" customFormat="1" ht="18.75" customHeight="1" thickBot="1" x14ac:dyDescent="0.6">
      <c r="A18" s="66">
        <v>14</v>
      </c>
      <c r="B18" s="1498"/>
      <c r="C18" s="8" t="s">
        <v>41</v>
      </c>
      <c r="D18" s="103">
        <f t="shared" si="0"/>
        <v>1E-3</v>
      </c>
      <c r="E18" s="14" t="s">
        <v>1053</v>
      </c>
      <c r="F18" s="101">
        <v>1E-3</v>
      </c>
      <c r="G18" s="23"/>
      <c r="H18" s="22"/>
      <c r="I18" s="23"/>
      <c r="J18" s="22"/>
      <c r="K18" s="47"/>
      <c r="L18" s="97" t="str">
        <f t="shared" si="1"/>
        <v>.sVdcLowerLim</v>
      </c>
      <c r="M18" s="1"/>
      <c r="N18" s="144">
        <f t="shared" si="10"/>
        <v>400</v>
      </c>
      <c r="O18" s="145">
        <f t="shared" si="2"/>
        <v>0.198995974854145</v>
      </c>
      <c r="P18" s="145">
        <f t="shared" si="3"/>
        <v>1.59196779883316</v>
      </c>
      <c r="Q18" s="146">
        <f t="shared" si="4"/>
        <v>2.738184613993035</v>
      </c>
      <c r="R18" s="147">
        <f t="shared" si="5"/>
        <v>4.1072769209895528</v>
      </c>
      <c r="S18" s="148">
        <f t="shared" si="6"/>
        <v>1316.6812536746415</v>
      </c>
      <c r="T18" s="149">
        <f t="shared" si="7"/>
        <v>1.6076694184061557</v>
      </c>
      <c r="U18" s="147">
        <f t="shared" si="8"/>
        <v>4.1076694184061555</v>
      </c>
      <c r="V18" s="150">
        <f t="shared" si="9"/>
        <v>400.03822458579049</v>
      </c>
    </row>
    <row r="19" spans="1:22" ht="18.75" customHeight="1" x14ac:dyDescent="0.55000000000000004">
      <c r="A19" s="92">
        <v>15</v>
      </c>
      <c r="B19" s="1494" t="s">
        <v>32</v>
      </c>
      <c r="C19" s="216" t="s">
        <v>40</v>
      </c>
      <c r="D19" s="242">
        <f t="shared" si="0"/>
        <v>0</v>
      </c>
      <c r="E19" s="243" t="s">
        <v>1053</v>
      </c>
      <c r="F19" s="244">
        <v>0</v>
      </c>
      <c r="G19" s="245"/>
      <c r="H19" s="219"/>
      <c r="I19" s="245"/>
      <c r="J19" s="219"/>
      <c r="K19" s="262"/>
      <c r="L19" s="223" t="str">
        <f t="shared" si="1"/>
        <v>C01HVSWF.sVdcInit</v>
      </c>
    </row>
    <row r="20" spans="1:22" ht="18.75" customHeight="1" x14ac:dyDescent="0.55000000000000004">
      <c r="A20" s="68">
        <v>16</v>
      </c>
      <c r="B20" s="1495"/>
      <c r="C20" s="7" t="s">
        <v>39</v>
      </c>
      <c r="D20" s="94">
        <f t="shared" si="0"/>
        <v>10</v>
      </c>
      <c r="E20" s="75" t="s">
        <v>1053</v>
      </c>
      <c r="F20" s="93">
        <v>10</v>
      </c>
      <c r="G20" s="21"/>
      <c r="H20" s="20"/>
      <c r="I20" s="21"/>
      <c r="J20" s="20"/>
      <c r="K20" s="46"/>
      <c r="L20" s="96" t="str">
        <f t="shared" si="1"/>
        <v>.sCofHvdc</v>
      </c>
    </row>
    <row r="21" spans="1:22" ht="18.75" customHeight="1" x14ac:dyDescent="0.55000000000000004">
      <c r="A21" s="69">
        <v>17</v>
      </c>
      <c r="B21" s="1495"/>
      <c r="C21" s="224" t="s">
        <v>33</v>
      </c>
      <c r="D21" s="263">
        <f t="shared" si="0"/>
        <v>0.99373649208327719</v>
      </c>
      <c r="E21" s="247" t="s">
        <v>1053</v>
      </c>
      <c r="F21" s="264">
        <f>(2-(2*PI()*F20*a01_Main!D8))/(2 + (2*PI() * F20*a01_Main!D8))</f>
        <v>0.99373649208327719</v>
      </c>
      <c r="G21" s="228"/>
      <c r="H21" s="229"/>
      <c r="I21" s="228"/>
      <c r="J21" s="229"/>
      <c r="K21" s="265"/>
      <c r="L21" s="231" t="str">
        <f t="shared" si="1"/>
        <v>.sHVdcLa</v>
      </c>
    </row>
    <row r="22" spans="1:22" ht="18.75" customHeight="1" thickBot="1" x14ac:dyDescent="0.6">
      <c r="A22" s="70">
        <v>18</v>
      </c>
      <c r="B22" s="1496"/>
      <c r="C22" s="49" t="s">
        <v>34</v>
      </c>
      <c r="D22" s="196">
        <f t="shared" si="0"/>
        <v>3.1317539583613544E-3</v>
      </c>
      <c r="E22" s="197" t="s">
        <v>1053</v>
      </c>
      <c r="F22" s="198">
        <f>(2*PI()*F20*a01_Main!D8)/(2+(2*PI()*F20*a01_Main!D8))</f>
        <v>3.1317539583613544E-3</v>
      </c>
      <c r="G22" s="199"/>
      <c r="H22" s="200"/>
      <c r="I22" s="199"/>
      <c r="J22" s="200"/>
      <c r="K22" s="201"/>
      <c r="L22" s="202" t="str">
        <f t="shared" si="1"/>
        <v>.sHVdcLb</v>
      </c>
    </row>
    <row r="23" spans="1:22" ht="17.899999999999999" customHeight="1" x14ac:dyDescent="0.55000000000000004"/>
    <row r="24" spans="1:22" ht="17.899999999999999" customHeight="1" x14ac:dyDescent="0.55000000000000004"/>
    <row r="25" spans="1:22" ht="17.899999999999999" customHeight="1" x14ac:dyDescent="0.55000000000000004"/>
    <row r="26" spans="1:22" ht="17.899999999999999" customHeight="1" x14ac:dyDescent="0.55000000000000004"/>
    <row r="27" spans="1:22" ht="17.899999999999999" customHeight="1" x14ac:dyDescent="0.55000000000000004"/>
    <row r="28" spans="1:22" ht="17.899999999999999" customHeight="1" x14ac:dyDescent="0.55000000000000004"/>
    <row r="29" spans="1:22" ht="17.899999999999999" customHeight="1" x14ac:dyDescent="0.55000000000000004"/>
    <row r="30" spans="1:22" s="4" customFormat="1" ht="17.899999999999999" customHeight="1" x14ac:dyDescent="0.55000000000000004">
      <c r="B30" s="1"/>
      <c r="C30" s="1"/>
      <c r="D30" s="3"/>
      <c r="F30" s="3"/>
      <c r="G30" s="3"/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s="4" customFormat="1" ht="17.899999999999999" customHeight="1" x14ac:dyDescent="0.55000000000000004">
      <c r="B31" s="1"/>
      <c r="C31" s="1"/>
      <c r="D31" s="3"/>
      <c r="F31" s="3"/>
      <c r="G31" s="3"/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s="4" customFormat="1" ht="17.899999999999999" customHeight="1" x14ac:dyDescent="0.55000000000000004">
      <c r="B32" s="1"/>
      <c r="C32" s="1"/>
      <c r="D32" s="3"/>
      <c r="F32" s="3"/>
      <c r="G32" s="3"/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s="4" customFormat="1" ht="17.899999999999999" customHeight="1" x14ac:dyDescent="0.55000000000000004">
      <c r="B33" s="1"/>
      <c r="C33" s="1"/>
      <c r="D33" s="3"/>
      <c r="F33" s="3"/>
      <c r="G33" s="3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s="4" customFormat="1" ht="17.899999999999999" customHeight="1" x14ac:dyDescent="0.55000000000000004">
      <c r="B34" s="1"/>
      <c r="C34" s="1"/>
      <c r="D34" s="3"/>
      <c r="F34" s="3"/>
      <c r="G34" s="3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s="4" customFormat="1" ht="17.899999999999999" customHeight="1" x14ac:dyDescent="0.55000000000000004">
      <c r="B35" s="1"/>
      <c r="C35" s="1"/>
      <c r="D35" s="3"/>
      <c r="F35" s="3"/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s="4" customFormat="1" ht="17.899999999999999" customHeight="1" x14ac:dyDescent="0.55000000000000004">
      <c r="B36" s="1"/>
      <c r="C36" s="1"/>
      <c r="D36" s="3"/>
      <c r="F36" s="3"/>
      <c r="G36" s="3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s="4" customFormat="1" ht="17.899999999999999" customHeight="1" x14ac:dyDescent="0.55000000000000004">
      <c r="B37" s="1"/>
      <c r="C37" s="1"/>
      <c r="D37" s="3"/>
      <c r="F37" s="3"/>
      <c r="G37" s="3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s="4" customFormat="1" ht="17.899999999999999" customHeight="1" x14ac:dyDescent="0.55000000000000004">
      <c r="B38" s="1"/>
      <c r="C38" s="1"/>
      <c r="D38" s="3"/>
      <c r="F38" s="3"/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s="4" customFormat="1" ht="17.899999999999999" customHeight="1" x14ac:dyDescent="0.55000000000000004">
      <c r="B39" s="1"/>
      <c r="C39" s="1"/>
      <c r="D39" s="3"/>
      <c r="F39" s="3"/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s="4" customFormat="1" ht="17.899999999999999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2" s="4" customFormat="1" ht="17.899999999999999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2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2:22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2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22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2:22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2:22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22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22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22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2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2:22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2:22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2:22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22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22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22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22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2:22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2:22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2:22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2:2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2:2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2:2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2:2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2:2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2:2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2:2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2:2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2:2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2:2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2:2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2:2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2:2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2:2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2:2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2:2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2:2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2:2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2:2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2:2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2:2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2:2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2:2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2:2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2:2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2:2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2:2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2:2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2:2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2:2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2:2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2:2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2:2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2:2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2:2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2:2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2:2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2:2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2:2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2:2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2:2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2:2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2:2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2:2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2:2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2:2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2:2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2:2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2:2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2:2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2:2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2:2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2:2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2:2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2:2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2:2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2:2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2:2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2:2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2:2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2:2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2:2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2:2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2:2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2:2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2:2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2:2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2:2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2:2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2:2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2:2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2:2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2:2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2:2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2:2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2:2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2:2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2:2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2:2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2:2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2:2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2:2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2:2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2:2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2:2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2:2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2:2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2:2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2:2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2:2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2:2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2:2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2:2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2:2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2:2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2:2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2:2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2:2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2:2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2:2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2:2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2:2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2:2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2:2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2:2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2:2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2:2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2:2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2:2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2:2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2:2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2:2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2:2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2:2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2:2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2:2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2:2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2:2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2:2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2:2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2:2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2:2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2:2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2:2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2:2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2:2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2:2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2:2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2:2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2:2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2:2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2:2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2:2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2:2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2:2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2:2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2:2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2:2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2:2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2:2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2:2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2:2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2:2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2:2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2:2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2:2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2:2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2:2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2:2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2:2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2:2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2:2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2:2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2:2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2:2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2:2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2:2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2:2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2:2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2:2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2:2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2:2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2:2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2:2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2:2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2:2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2:2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2:2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2:2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2:2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2:2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2:2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2:2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2:2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2:2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2:2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2:2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2:2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2:2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2:2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2:2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2:2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2:2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2:2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2:2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2:2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2:2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2:2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2:2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2:2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2:2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2:2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2:2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2:2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2:2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2:2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2:22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2:22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2:22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2:22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2:22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2:22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2:22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2:22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2:22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2:22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2:22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2:22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2:22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2:22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2:22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2:22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2:22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2:22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2:22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2:22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2:22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2:22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2:22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2:22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2:22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2:22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2:22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2:22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2:22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2:22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2:22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2:22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2:22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2:22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2:22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2:22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2:22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2:22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2:22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2:22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2:22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2:22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2:22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2:22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2:22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2:22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2:22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2:22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2:22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2:22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13:B18"/>
    <mergeCell ref="B19:B22"/>
    <mergeCell ref="A1:L1"/>
    <mergeCell ref="A3:A4"/>
    <mergeCell ref="B3:B4"/>
    <mergeCell ref="D3:E3"/>
    <mergeCell ref="B5:B10"/>
    <mergeCell ref="B11:B12"/>
  </mergeCells>
  <phoneticPr fontId="1" type="noConversion"/>
  <conditionalFormatting sqref="F5:F22">
    <cfRule type="expression" dxfId="93" priority="5">
      <formula>$D$3=$F$3</formula>
    </cfRule>
  </conditionalFormatting>
  <conditionalFormatting sqref="G5:G22">
    <cfRule type="expression" dxfId="92" priority="4">
      <formula>$D$3=$G$3</formula>
    </cfRule>
  </conditionalFormatting>
  <conditionalFormatting sqref="H5:H22">
    <cfRule type="expression" dxfId="91" priority="3">
      <formula>$D$3=$H$3</formula>
    </cfRule>
  </conditionalFormatting>
  <conditionalFormatting sqref="I5:I22">
    <cfRule type="expression" dxfId="90" priority="2">
      <formula>$D$3=$I$3</formula>
    </cfRule>
    <cfRule type="expression" dxfId="89" priority="17">
      <formula>$D$3=$I$3</formula>
    </cfRule>
  </conditionalFormatting>
  <conditionalFormatting sqref="J5:J22">
    <cfRule type="expression" dxfId="88" priority="1">
      <formula>$D$3=$J$3</formula>
    </cfRule>
  </conditionalFormatting>
  <dataValidations count="1">
    <dataValidation type="list" allowBlank="1" showInputMessage="1" showErrorMessage="1" sqref="E5:E22" xr:uid="{00000000-0002-0000-05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Q14:V18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  <pageSetUpPr fitToPage="1"/>
  </sheetPr>
  <dimension ref="A1:L324"/>
  <sheetViews>
    <sheetView workbookViewId="0">
      <selection activeCell="F19" sqref="F19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62.7109375" style="1" customWidth="1"/>
    <col min="12" max="12" width="24.92578125" style="1" customWidth="1"/>
    <col min="13" max="16384" width="9" style="1"/>
  </cols>
  <sheetData>
    <row r="1" spans="1:12" ht="25.5" customHeight="1" x14ac:dyDescent="0.55000000000000004">
      <c r="A1" s="1500" t="s">
        <v>137</v>
      </c>
      <c r="B1" s="1500"/>
      <c r="C1" s="1500"/>
      <c r="D1" s="1500"/>
      <c r="E1" s="1500"/>
      <c r="F1" s="1500"/>
      <c r="G1" s="1500"/>
      <c r="H1" s="1500"/>
      <c r="I1" s="1500"/>
      <c r="J1" s="1500"/>
      <c r="K1" s="1500"/>
      <c r="L1" s="1500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504" t="s">
        <v>30</v>
      </c>
      <c r="B3" s="1506" t="s">
        <v>10</v>
      </c>
      <c r="C3" s="87" t="str">
        <f>HLOOKUP($D$3,$F$3:$J$4,2,FALSE)</f>
        <v>T220_0P6 / 0.6 kW</v>
      </c>
      <c r="D3" s="1520">
        <f>a01_Main!D4</f>
        <v>1</v>
      </c>
      <c r="E3" s="1521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518"/>
      <c r="B4" s="1519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4" customHeight="1" x14ac:dyDescent="0.55000000000000004">
      <c r="A5" s="65">
        <v>1</v>
      </c>
      <c r="B5" s="1497" t="s">
        <v>131</v>
      </c>
      <c r="C5" s="42" t="s">
        <v>126</v>
      </c>
      <c r="D5" s="53">
        <f t="shared" ref="D5:D28" si="0">HLOOKUP($D$3,$F$3:$F$979,(A5+2),FALSE)</f>
        <v>1.220703125E-3</v>
      </c>
      <c r="E5" s="52" t="s">
        <v>1053</v>
      </c>
      <c r="F5" s="54">
        <f xml:space="preserve"> 5/4096</f>
        <v>1.220703125E-3</v>
      </c>
      <c r="G5" s="44"/>
      <c r="H5" s="43"/>
      <c r="I5" s="44"/>
      <c r="J5" s="43"/>
      <c r="K5" s="293"/>
      <c r="L5" s="95" t="str">
        <f>B5&amp;"."&amp;C5</f>
        <v>C02IGBTS.sIgbtNtcResolut</v>
      </c>
    </row>
    <row r="6" spans="1:12" s="9" customFormat="1" ht="24" customHeight="1" x14ac:dyDescent="0.55000000000000004">
      <c r="A6" s="66">
        <v>2</v>
      </c>
      <c r="B6" s="1498"/>
      <c r="C6" s="7" t="s">
        <v>132</v>
      </c>
      <c r="D6" s="94">
        <f t="shared" si="0"/>
        <v>2.5</v>
      </c>
      <c r="E6" s="13" t="s">
        <v>1053</v>
      </c>
      <c r="F6" s="93">
        <v>2.5</v>
      </c>
      <c r="G6" s="21"/>
      <c r="H6" s="20"/>
      <c r="I6" s="21"/>
      <c r="J6" s="20"/>
      <c r="K6" s="294"/>
      <c r="L6" s="96" t="str">
        <f t="shared" ref="L6:L12" si="1">B6&amp;"."&amp;C6</f>
        <v>.sIgbtNtcHwOffset</v>
      </c>
    </row>
    <row r="7" spans="1:12" s="9" customFormat="1" ht="24" customHeight="1" x14ac:dyDescent="0.55000000000000004">
      <c r="A7" s="66">
        <v>3</v>
      </c>
      <c r="B7" s="1498"/>
      <c r="C7" s="8" t="s">
        <v>141</v>
      </c>
      <c r="D7" s="119">
        <f t="shared" si="0"/>
        <v>33000</v>
      </c>
      <c r="E7" s="14" t="s">
        <v>1053</v>
      </c>
      <c r="F7" s="117">
        <v>33000</v>
      </c>
      <c r="G7" s="84"/>
      <c r="H7" s="83"/>
      <c r="I7" s="84"/>
      <c r="J7" s="83"/>
      <c r="K7" s="295"/>
      <c r="L7" s="99" t="str">
        <f t="shared" si="1"/>
        <v>.sIgbtNtcR0</v>
      </c>
    </row>
    <row r="8" spans="1:12" s="9" customFormat="1" ht="40.5" customHeight="1" x14ac:dyDescent="0.55000000000000004">
      <c r="A8" s="66">
        <v>4</v>
      </c>
      <c r="B8" s="1498"/>
      <c r="C8" s="7" t="s">
        <v>133</v>
      </c>
      <c r="D8" s="160">
        <f t="shared" si="0"/>
        <v>0.49245252099999998</v>
      </c>
      <c r="E8" s="13" t="s">
        <v>1053</v>
      </c>
      <c r="F8" s="106">
        <v>0.49245252099999998</v>
      </c>
      <c r="G8" s="21"/>
      <c r="H8" s="20"/>
      <c r="I8" s="21"/>
      <c r="J8" s="20"/>
      <c r="K8" s="215" t="s">
        <v>134</v>
      </c>
      <c r="L8" s="96" t="str">
        <f t="shared" si="1"/>
        <v>.sIgbtNtcHwGain</v>
      </c>
    </row>
    <row r="9" spans="1:12" s="9" customFormat="1" ht="24" customHeight="1" x14ac:dyDescent="0.55000000000000004">
      <c r="A9" s="66">
        <v>5</v>
      </c>
      <c r="B9" s="1498"/>
      <c r="C9" s="8" t="s">
        <v>127</v>
      </c>
      <c r="D9" s="110">
        <f t="shared" si="0"/>
        <v>5</v>
      </c>
      <c r="E9" s="14" t="s">
        <v>1053</v>
      </c>
      <c r="F9" s="159">
        <v>5</v>
      </c>
      <c r="G9" s="23"/>
      <c r="H9" s="22"/>
      <c r="I9" s="23"/>
      <c r="J9" s="22"/>
      <c r="K9" s="296"/>
      <c r="L9" s="97" t="str">
        <f t="shared" si="1"/>
        <v>.sIgbtNtcV0</v>
      </c>
    </row>
    <row r="10" spans="1:12" s="9" customFormat="1" ht="24" customHeight="1" x14ac:dyDescent="0.55000000000000004">
      <c r="A10" s="66">
        <v>6</v>
      </c>
      <c r="B10" s="1498"/>
      <c r="C10" s="7" t="s">
        <v>128</v>
      </c>
      <c r="D10" s="102">
        <f t="shared" si="0"/>
        <v>120</v>
      </c>
      <c r="E10" s="13" t="s">
        <v>1053</v>
      </c>
      <c r="F10" s="100">
        <v>120</v>
      </c>
      <c r="G10" s="18"/>
      <c r="H10" s="19"/>
      <c r="I10" s="18"/>
      <c r="J10" s="19"/>
      <c r="K10" s="297"/>
      <c r="L10" s="98" t="str">
        <f t="shared" si="1"/>
        <v>.sIgbtNtcTmax</v>
      </c>
    </row>
    <row r="11" spans="1:12" s="9" customFormat="1" ht="24" customHeight="1" x14ac:dyDescent="0.55000000000000004">
      <c r="A11" s="66">
        <v>7</v>
      </c>
      <c r="B11" s="1498"/>
      <c r="C11" s="8" t="s">
        <v>129</v>
      </c>
      <c r="D11" s="110">
        <f t="shared" si="0"/>
        <v>25</v>
      </c>
      <c r="E11" s="14" t="s">
        <v>1053</v>
      </c>
      <c r="F11" s="159">
        <v>25</v>
      </c>
      <c r="G11" s="23"/>
      <c r="H11" s="22"/>
      <c r="I11" s="23"/>
      <c r="J11" s="22"/>
      <c r="K11" s="296"/>
      <c r="L11" s="97" t="str">
        <f t="shared" si="1"/>
        <v>.sIgbtNtcTmin</v>
      </c>
    </row>
    <row r="12" spans="1:12" s="9" customFormat="1" ht="24" customHeight="1" x14ac:dyDescent="0.55000000000000004">
      <c r="A12" s="66">
        <v>8</v>
      </c>
      <c r="B12" s="1498"/>
      <c r="C12" s="7" t="s">
        <v>130</v>
      </c>
      <c r="D12" s="102">
        <f t="shared" si="0"/>
        <v>0</v>
      </c>
      <c r="E12" s="13" t="s">
        <v>1053</v>
      </c>
      <c r="F12" s="100">
        <v>0</v>
      </c>
      <c r="G12" s="18"/>
      <c r="H12" s="19"/>
      <c r="I12" s="18"/>
      <c r="J12" s="19"/>
      <c r="K12" s="297"/>
      <c r="L12" s="98" t="str">
        <f t="shared" si="1"/>
        <v>.sIgbtTempOfs</v>
      </c>
    </row>
    <row r="13" spans="1:12" s="9" customFormat="1" ht="24" customHeight="1" x14ac:dyDescent="0.55000000000000004">
      <c r="A13" s="66">
        <v>9</v>
      </c>
      <c r="B13" s="1498"/>
      <c r="C13" s="8" t="s">
        <v>149</v>
      </c>
      <c r="D13" s="110">
        <f t="shared" si="0"/>
        <v>25</v>
      </c>
      <c r="E13" s="14" t="s">
        <v>1053</v>
      </c>
      <c r="F13" s="159">
        <v>25</v>
      </c>
      <c r="G13" s="23"/>
      <c r="H13" s="22"/>
      <c r="I13" s="23"/>
      <c r="J13" s="22"/>
      <c r="K13" s="296"/>
      <c r="L13" s="97" t="str">
        <f t="shared" ref="L13:L28" si="2">B13&amp;"."&amp;C13</f>
        <v>.sTempInit</v>
      </c>
    </row>
    <row r="14" spans="1:12" s="9" customFormat="1" ht="24" customHeight="1" x14ac:dyDescent="0.55000000000000004">
      <c r="A14" s="66">
        <v>10</v>
      </c>
      <c r="B14" s="1498"/>
      <c r="C14" s="8" t="s">
        <v>151</v>
      </c>
      <c r="D14" s="110">
        <f t="shared" si="0"/>
        <v>10</v>
      </c>
      <c r="E14" s="14" t="s">
        <v>1053</v>
      </c>
      <c r="F14" s="159">
        <v>10</v>
      </c>
      <c r="G14" s="23"/>
      <c r="H14" s="22"/>
      <c r="I14" s="23"/>
      <c r="J14" s="22"/>
      <c r="K14" s="296"/>
      <c r="L14" s="97" t="str">
        <f t="shared" si="2"/>
        <v>.sCofTemp</v>
      </c>
    </row>
    <row r="15" spans="1:12" s="9" customFormat="1" ht="24" customHeight="1" x14ac:dyDescent="0.55000000000000004">
      <c r="A15" s="66">
        <v>11</v>
      </c>
      <c r="B15" s="1498"/>
      <c r="C15" s="7" t="s">
        <v>153</v>
      </c>
      <c r="D15" s="102">
        <f t="shared" si="0"/>
        <v>0.99373649208327719</v>
      </c>
      <c r="E15" s="13" t="s">
        <v>1053</v>
      </c>
      <c r="F15" s="85">
        <f>(2-(2*PI()*F14*a01_Main!D8))/(2 + (2*PI() * F14*a01_Main!D8))</f>
        <v>0.99373649208327719</v>
      </c>
      <c r="G15" s="18"/>
      <c r="H15" s="19"/>
      <c r="I15" s="18"/>
      <c r="J15" s="19"/>
      <c r="K15" s="298"/>
      <c r="L15" s="98" t="str">
        <f t="shared" si="2"/>
        <v>.sTempLa</v>
      </c>
    </row>
    <row r="16" spans="1:12" s="9" customFormat="1" ht="24" customHeight="1" thickBot="1" x14ac:dyDescent="0.6">
      <c r="A16" s="66">
        <v>12</v>
      </c>
      <c r="B16" s="1498"/>
      <c r="C16" s="8" t="s">
        <v>155</v>
      </c>
      <c r="D16" s="110">
        <f t="shared" si="0"/>
        <v>3.1317539583613544E-3</v>
      </c>
      <c r="E16" s="14" t="s">
        <v>1053</v>
      </c>
      <c r="F16" s="89">
        <f>(2*PI()*F14*a01_Main!D8)/(2+(2*PI()*F14*a01_Main!D8))</f>
        <v>3.1317539583613544E-3</v>
      </c>
      <c r="G16" s="23"/>
      <c r="H16" s="22"/>
      <c r="I16" s="23"/>
      <c r="J16" s="22"/>
      <c r="K16" s="296"/>
      <c r="L16" s="97" t="str">
        <f t="shared" si="2"/>
        <v>.sTempLb</v>
      </c>
    </row>
    <row r="17" spans="1:12" s="9" customFormat="1" ht="24" customHeight="1" x14ac:dyDescent="0.55000000000000004">
      <c r="A17" s="91">
        <v>13</v>
      </c>
      <c r="B17" s="1494" t="s">
        <v>138</v>
      </c>
      <c r="C17" s="189" t="s">
        <v>156</v>
      </c>
      <c r="D17" s="190">
        <f t="shared" si="0"/>
        <v>1.220703125E-3</v>
      </c>
      <c r="E17" s="191" t="s">
        <v>1053</v>
      </c>
      <c r="F17" s="192">
        <f xml:space="preserve"> 5/4096</f>
        <v>1.220703125E-3</v>
      </c>
      <c r="G17" s="193"/>
      <c r="H17" s="194"/>
      <c r="I17" s="193"/>
      <c r="J17" s="194"/>
      <c r="K17" s="299"/>
      <c r="L17" s="195" t="str">
        <f t="shared" si="2"/>
        <v>C02MTRTS.sMtrNtcResolut</v>
      </c>
    </row>
    <row r="18" spans="1:12" s="3" customFormat="1" ht="24" customHeight="1" x14ac:dyDescent="0.55000000000000004">
      <c r="A18" s="73">
        <v>14</v>
      </c>
      <c r="B18" s="1495"/>
      <c r="C18" s="224" t="s">
        <v>157</v>
      </c>
      <c r="D18" s="266">
        <f t="shared" si="0"/>
        <v>2.5</v>
      </c>
      <c r="E18" s="226" t="s">
        <v>1053</v>
      </c>
      <c r="F18" s="267">
        <v>2.5</v>
      </c>
      <c r="G18" s="268"/>
      <c r="H18" s="269"/>
      <c r="I18" s="268"/>
      <c r="J18" s="269"/>
      <c r="K18" s="300"/>
      <c r="L18" s="270" t="str">
        <f t="shared" si="2"/>
        <v>.sMtrNtcHwOffset</v>
      </c>
    </row>
    <row r="19" spans="1:12" s="3" customFormat="1" ht="24" customHeight="1" x14ac:dyDescent="0.55000000000000004">
      <c r="A19" s="73">
        <v>15</v>
      </c>
      <c r="B19" s="1495"/>
      <c r="C19" s="7" t="s">
        <v>158</v>
      </c>
      <c r="D19" s="118">
        <f t="shared" si="0"/>
        <v>5000</v>
      </c>
      <c r="E19" s="13" t="s">
        <v>1053</v>
      </c>
      <c r="F19" s="116">
        <v>5000</v>
      </c>
      <c r="G19" s="21"/>
      <c r="H19" s="20"/>
      <c r="I19" s="21"/>
      <c r="J19" s="20"/>
      <c r="K19" s="294"/>
      <c r="L19" s="96" t="str">
        <f t="shared" si="2"/>
        <v>.sMtrNtcR0</v>
      </c>
    </row>
    <row r="20" spans="1:12" s="3" customFormat="1" ht="24" customHeight="1" x14ac:dyDescent="0.55000000000000004">
      <c r="A20" s="73">
        <v>16</v>
      </c>
      <c r="B20" s="1495"/>
      <c r="C20" s="224" t="s">
        <v>159</v>
      </c>
      <c r="D20" s="246">
        <f t="shared" si="0"/>
        <v>0.2903</v>
      </c>
      <c r="E20" s="226" t="s">
        <v>1053</v>
      </c>
      <c r="F20" s="233">
        <v>0.2903</v>
      </c>
      <c r="G20" s="268"/>
      <c r="H20" s="269"/>
      <c r="I20" s="268"/>
      <c r="J20" s="269"/>
      <c r="K20" s="230" t="s">
        <v>160</v>
      </c>
      <c r="L20" s="270" t="str">
        <f t="shared" si="2"/>
        <v>.sMtrNtcHwGain</v>
      </c>
    </row>
    <row r="21" spans="1:12" s="3" customFormat="1" ht="24" customHeight="1" x14ac:dyDescent="0.55000000000000004">
      <c r="A21" s="73">
        <v>17</v>
      </c>
      <c r="B21" s="1495"/>
      <c r="C21" s="7" t="s">
        <v>161</v>
      </c>
      <c r="D21" s="102">
        <f t="shared" si="0"/>
        <v>5</v>
      </c>
      <c r="E21" s="13" t="s">
        <v>1053</v>
      </c>
      <c r="F21" s="100">
        <v>5</v>
      </c>
      <c r="G21" s="18"/>
      <c r="H21" s="19"/>
      <c r="I21" s="18"/>
      <c r="J21" s="19"/>
      <c r="K21" s="298"/>
      <c r="L21" s="98" t="str">
        <f t="shared" si="2"/>
        <v>.sMtrNtcV0</v>
      </c>
    </row>
    <row r="22" spans="1:12" s="3" customFormat="1" ht="24" customHeight="1" x14ac:dyDescent="0.55000000000000004">
      <c r="A22" s="73">
        <v>18</v>
      </c>
      <c r="B22" s="1495"/>
      <c r="C22" s="224" t="s">
        <v>162</v>
      </c>
      <c r="D22" s="271">
        <f t="shared" si="0"/>
        <v>160</v>
      </c>
      <c r="E22" s="226" t="s">
        <v>1053</v>
      </c>
      <c r="F22" s="272">
        <v>160</v>
      </c>
      <c r="G22" s="228"/>
      <c r="H22" s="229"/>
      <c r="I22" s="228"/>
      <c r="J22" s="229"/>
      <c r="K22" s="301"/>
      <c r="L22" s="231" t="str">
        <f t="shared" si="2"/>
        <v>.sMtrNtcTmax</v>
      </c>
    </row>
    <row r="23" spans="1:12" s="3" customFormat="1" ht="24" customHeight="1" x14ac:dyDescent="0.55000000000000004">
      <c r="A23" s="73">
        <v>19</v>
      </c>
      <c r="B23" s="1495"/>
      <c r="C23" s="7" t="s">
        <v>163</v>
      </c>
      <c r="D23" s="102">
        <f t="shared" si="0"/>
        <v>25</v>
      </c>
      <c r="E23" s="13" t="s">
        <v>1053</v>
      </c>
      <c r="F23" s="100">
        <v>25</v>
      </c>
      <c r="G23" s="18"/>
      <c r="H23" s="19"/>
      <c r="I23" s="18"/>
      <c r="J23" s="19"/>
      <c r="K23" s="297"/>
      <c r="L23" s="98" t="str">
        <f t="shared" si="2"/>
        <v>.sMtrNtcTmin</v>
      </c>
    </row>
    <row r="24" spans="1:12" s="3" customFormat="1" ht="24" customHeight="1" x14ac:dyDescent="0.55000000000000004">
      <c r="A24" s="73">
        <v>20</v>
      </c>
      <c r="B24" s="1495"/>
      <c r="C24" s="224" t="s">
        <v>164</v>
      </c>
      <c r="D24" s="271">
        <f t="shared" si="0"/>
        <v>0</v>
      </c>
      <c r="E24" s="226" t="s">
        <v>1053</v>
      </c>
      <c r="F24" s="229">
        <v>0</v>
      </c>
      <c r="G24" s="228"/>
      <c r="H24" s="229"/>
      <c r="I24" s="228"/>
      <c r="J24" s="229"/>
      <c r="K24" s="301"/>
      <c r="L24" s="231" t="str">
        <f t="shared" si="2"/>
        <v>.sMtrTempOfs</v>
      </c>
    </row>
    <row r="25" spans="1:12" ht="24" customHeight="1" x14ac:dyDescent="0.55000000000000004">
      <c r="A25" s="73">
        <v>21</v>
      </c>
      <c r="B25" s="1495"/>
      <c r="C25" s="7" t="s">
        <v>148</v>
      </c>
      <c r="D25" s="102">
        <f t="shared" si="0"/>
        <v>25</v>
      </c>
      <c r="E25" s="13" t="s">
        <v>1053</v>
      </c>
      <c r="F25" s="100">
        <v>25</v>
      </c>
      <c r="G25" s="18"/>
      <c r="H25" s="19"/>
      <c r="I25" s="18"/>
      <c r="J25" s="19"/>
      <c r="K25" s="298"/>
      <c r="L25" s="98" t="str">
        <f t="shared" si="2"/>
        <v>.sTempInit</v>
      </c>
    </row>
    <row r="26" spans="1:12" ht="24" customHeight="1" x14ac:dyDescent="0.55000000000000004">
      <c r="A26" s="73">
        <v>22</v>
      </c>
      <c r="B26" s="1495"/>
      <c r="C26" s="224" t="s">
        <v>150</v>
      </c>
      <c r="D26" s="271">
        <f t="shared" si="0"/>
        <v>10</v>
      </c>
      <c r="E26" s="226" t="s">
        <v>1053</v>
      </c>
      <c r="F26" s="272">
        <v>10</v>
      </c>
      <c r="G26" s="228"/>
      <c r="H26" s="229"/>
      <c r="I26" s="228"/>
      <c r="J26" s="229"/>
      <c r="K26" s="301"/>
      <c r="L26" s="231" t="str">
        <f t="shared" si="2"/>
        <v>.sCofTemp</v>
      </c>
    </row>
    <row r="27" spans="1:12" ht="24" customHeight="1" x14ac:dyDescent="0.55000000000000004">
      <c r="A27" s="73">
        <v>23</v>
      </c>
      <c r="B27" s="1495"/>
      <c r="C27" s="7" t="s">
        <v>152</v>
      </c>
      <c r="D27" s="102">
        <f t="shared" si="0"/>
        <v>0.99373649208327719</v>
      </c>
      <c r="E27" s="13" t="s">
        <v>1053</v>
      </c>
      <c r="F27" s="85">
        <f>(2-(2*PI()*F26*a01_Main!D8))/(2 + (2*PI() * F26*a01_Main!D8))</f>
        <v>0.99373649208327719</v>
      </c>
      <c r="G27" s="18"/>
      <c r="H27" s="19"/>
      <c r="I27" s="18"/>
      <c r="J27" s="19"/>
      <c r="K27" s="297"/>
      <c r="L27" s="98" t="str">
        <f t="shared" si="2"/>
        <v>.sTempLa</v>
      </c>
    </row>
    <row r="28" spans="1:12" ht="24" customHeight="1" thickBot="1" x14ac:dyDescent="0.6">
      <c r="A28" s="70">
        <v>24</v>
      </c>
      <c r="B28" s="1496"/>
      <c r="C28" s="234" t="s">
        <v>154</v>
      </c>
      <c r="D28" s="273">
        <f t="shared" si="0"/>
        <v>3.1317539583613544E-3</v>
      </c>
      <c r="E28" s="236" t="s">
        <v>1053</v>
      </c>
      <c r="F28" s="274">
        <f>(2*PI()*F26*a01_Main!D8)/(2+(2*PI()*F26*a01_Main!D8))</f>
        <v>3.1317539583613544E-3</v>
      </c>
      <c r="G28" s="238"/>
      <c r="H28" s="239"/>
      <c r="I28" s="238"/>
      <c r="J28" s="239"/>
      <c r="K28" s="302"/>
      <c r="L28" s="241" t="str">
        <f t="shared" si="2"/>
        <v>.sTempLb</v>
      </c>
    </row>
    <row r="29" spans="1:12" ht="24" customHeight="1" x14ac:dyDescent="0.55000000000000004">
      <c r="C29" s="158"/>
    </row>
    <row r="30" spans="1:12" ht="17.899999999999999" customHeight="1" x14ac:dyDescent="0.55000000000000004">
      <c r="C30" s="158"/>
    </row>
    <row r="31" spans="1:12" ht="17.899999999999999" customHeight="1" x14ac:dyDescent="0.55000000000000004">
      <c r="C31" s="158"/>
    </row>
    <row r="32" spans="1:12" ht="17.899999999999999" customHeight="1" x14ac:dyDescent="0.55000000000000004">
      <c r="C32" s="158"/>
    </row>
    <row r="33" spans="3:3" ht="17.899999999999999" customHeight="1" x14ac:dyDescent="0.55000000000000004">
      <c r="C33" s="158"/>
    </row>
    <row r="34" spans="3:3" ht="17.899999999999999" customHeight="1" x14ac:dyDescent="0.55000000000000004">
      <c r="C34" s="158"/>
    </row>
    <row r="35" spans="3:3" ht="17.899999999999999" customHeight="1" x14ac:dyDescent="0.55000000000000004">
      <c r="C35" s="158"/>
    </row>
    <row r="36" spans="3:3" ht="17.899999999999999" customHeight="1" x14ac:dyDescent="0.55000000000000004"/>
    <row r="37" spans="3:3" ht="17.899999999999999" customHeight="1" x14ac:dyDescent="0.55000000000000004"/>
    <row r="38" spans="3:3" ht="17.899999999999999" customHeight="1" x14ac:dyDescent="0.55000000000000004"/>
    <row r="39" spans="3:3" ht="17.899999999999999" customHeight="1" x14ac:dyDescent="0.55000000000000004"/>
    <row r="40" spans="3:3" ht="17.899999999999999" customHeight="1" x14ac:dyDescent="0.55000000000000004"/>
    <row r="41" spans="3:3" ht="17.899999999999999" customHeight="1" x14ac:dyDescent="0.55000000000000004"/>
    <row r="42" spans="3:3" ht="17.899999999999999" customHeight="1" x14ac:dyDescent="0.55000000000000004"/>
    <row r="43" spans="3:3" ht="17.899999999999999" customHeight="1" x14ac:dyDescent="0.55000000000000004"/>
    <row r="44" spans="3:3" ht="17.899999999999999" customHeight="1" x14ac:dyDescent="0.55000000000000004"/>
    <row r="45" spans="3:3" ht="17.899999999999999" customHeight="1" x14ac:dyDescent="0.55000000000000004"/>
    <row r="46" spans="3:3" ht="17.899999999999999" customHeight="1" x14ac:dyDescent="0.55000000000000004"/>
    <row r="47" spans="3:3" ht="17.899999999999999" customHeight="1" x14ac:dyDescent="0.55000000000000004"/>
    <row r="48" spans="3:3" ht="17.899999999999999" customHeight="1" x14ac:dyDescent="0.55000000000000004"/>
    <row r="49" ht="17.899999999999999" customHeight="1" x14ac:dyDescent="0.55000000000000004"/>
    <row r="50" ht="17.899999999999999" customHeight="1" x14ac:dyDescent="0.55000000000000004"/>
    <row r="51" ht="17.899999999999999" customHeight="1" x14ac:dyDescent="0.55000000000000004"/>
    <row r="52" ht="17.899999999999999" customHeight="1" x14ac:dyDescent="0.55000000000000004"/>
    <row r="53" ht="17.899999999999999" customHeight="1" x14ac:dyDescent="0.55000000000000004"/>
    <row r="54" ht="17.899999999999999" customHeight="1" x14ac:dyDescent="0.55000000000000004"/>
    <row r="55" ht="17.899999999999999" customHeight="1" x14ac:dyDescent="0.55000000000000004"/>
    <row r="56" ht="17.899999999999999" customHeight="1" x14ac:dyDescent="0.55000000000000004"/>
    <row r="57" ht="17.899999999999999" customHeight="1" x14ac:dyDescent="0.55000000000000004"/>
    <row r="58" ht="17.899999999999999" customHeight="1" x14ac:dyDescent="0.55000000000000004"/>
    <row r="59" ht="17.899999999999999" customHeight="1" x14ac:dyDescent="0.55000000000000004"/>
    <row r="60" ht="17.899999999999999" customHeight="1" x14ac:dyDescent="0.55000000000000004"/>
    <row r="61" ht="17.899999999999999" customHeight="1" x14ac:dyDescent="0.55000000000000004"/>
    <row r="62" ht="17.899999999999999" customHeight="1" x14ac:dyDescent="0.55000000000000004"/>
    <row r="63" ht="17.899999999999999" customHeight="1" x14ac:dyDescent="0.55000000000000004"/>
    <row r="64" ht="17.899999999999999" customHeight="1" x14ac:dyDescent="0.55000000000000004"/>
    <row r="65" ht="17.899999999999999" customHeight="1" x14ac:dyDescent="0.55000000000000004"/>
    <row r="66" ht="17.899999999999999" customHeight="1" x14ac:dyDescent="0.55000000000000004"/>
    <row r="67" ht="17.899999999999999" customHeight="1" x14ac:dyDescent="0.55000000000000004"/>
    <row r="68" ht="17.899999999999999" customHeight="1" x14ac:dyDescent="0.55000000000000004"/>
    <row r="69" ht="17.899999999999999" customHeight="1" x14ac:dyDescent="0.55000000000000004"/>
    <row r="70" ht="17.899999999999999" customHeight="1" x14ac:dyDescent="0.55000000000000004"/>
    <row r="71" ht="17.899999999999999" customHeight="1" x14ac:dyDescent="0.55000000000000004"/>
    <row r="72" ht="17.899999999999999" customHeight="1" x14ac:dyDescent="0.55000000000000004"/>
    <row r="73" ht="17.899999999999999" customHeight="1" x14ac:dyDescent="0.55000000000000004"/>
    <row r="74" ht="17.899999999999999" customHeight="1" x14ac:dyDescent="0.55000000000000004"/>
    <row r="75" ht="17.899999999999999" customHeight="1" x14ac:dyDescent="0.55000000000000004"/>
    <row r="76" ht="17.899999999999999" customHeight="1" x14ac:dyDescent="0.55000000000000004"/>
    <row r="77" ht="17.899999999999999" customHeight="1" x14ac:dyDescent="0.55000000000000004"/>
    <row r="78" ht="17.899999999999999" customHeight="1" x14ac:dyDescent="0.55000000000000004"/>
    <row r="79" ht="17.899999999999999" customHeight="1" x14ac:dyDescent="0.55000000000000004"/>
    <row r="80" ht="17.899999999999999" customHeight="1" x14ac:dyDescent="0.55000000000000004"/>
    <row r="81" ht="17.899999999999999" customHeight="1" x14ac:dyDescent="0.55000000000000004"/>
    <row r="82" ht="17.899999999999999" customHeight="1" x14ac:dyDescent="0.55000000000000004"/>
    <row r="83" ht="17.899999999999999" customHeight="1" x14ac:dyDescent="0.55000000000000004"/>
    <row r="84" ht="17.899999999999999" customHeight="1" x14ac:dyDescent="0.55000000000000004"/>
    <row r="85" ht="17.899999999999999" customHeight="1" x14ac:dyDescent="0.55000000000000004"/>
    <row r="86" ht="17.899999999999999" customHeight="1" x14ac:dyDescent="0.55000000000000004"/>
    <row r="87" ht="17.899999999999999" customHeight="1" x14ac:dyDescent="0.55000000000000004"/>
    <row r="88" ht="17.899999999999999" customHeight="1" x14ac:dyDescent="0.55000000000000004"/>
    <row r="89" ht="17.899999999999999" customHeight="1" x14ac:dyDescent="0.55000000000000004"/>
    <row r="90" ht="17.899999999999999" customHeight="1" x14ac:dyDescent="0.55000000000000004"/>
    <row r="91" ht="17.899999999999999" customHeight="1" x14ac:dyDescent="0.55000000000000004"/>
    <row r="92" ht="17.899999999999999" customHeight="1" x14ac:dyDescent="0.55000000000000004"/>
    <row r="93" ht="17.899999999999999" customHeight="1" x14ac:dyDescent="0.55000000000000004"/>
    <row r="94" ht="17.899999999999999" customHeight="1" x14ac:dyDescent="0.55000000000000004"/>
    <row r="95" ht="17.899999999999999" customHeight="1" x14ac:dyDescent="0.55000000000000004"/>
    <row r="96" ht="17.899999999999999" customHeight="1" x14ac:dyDescent="0.55000000000000004"/>
    <row r="97" ht="17.899999999999999" customHeight="1" x14ac:dyDescent="0.55000000000000004"/>
    <row r="98" ht="17.899999999999999" customHeight="1" x14ac:dyDescent="0.55000000000000004"/>
    <row r="99" ht="17.899999999999999" customHeight="1" x14ac:dyDescent="0.55000000000000004"/>
    <row r="100" ht="17.899999999999999" customHeight="1" x14ac:dyDescent="0.55000000000000004"/>
    <row r="101" ht="17.899999999999999" customHeight="1" x14ac:dyDescent="0.55000000000000004"/>
    <row r="102" ht="17.899999999999999" customHeight="1" x14ac:dyDescent="0.55000000000000004"/>
    <row r="103" ht="17.899999999999999" customHeight="1" x14ac:dyDescent="0.55000000000000004"/>
    <row r="104" ht="17.899999999999999" customHeight="1" x14ac:dyDescent="0.55000000000000004"/>
    <row r="105" ht="17.899999999999999" customHeight="1" x14ac:dyDescent="0.55000000000000004"/>
    <row r="106" ht="17.899999999999999" customHeight="1" x14ac:dyDescent="0.55000000000000004"/>
    <row r="107" ht="17.899999999999999" customHeight="1" x14ac:dyDescent="0.55000000000000004"/>
    <row r="108" ht="17.899999999999999" customHeight="1" x14ac:dyDescent="0.55000000000000004"/>
    <row r="109" ht="17.899999999999999" customHeight="1" x14ac:dyDescent="0.55000000000000004"/>
    <row r="110" ht="17.899999999999999" customHeight="1" x14ac:dyDescent="0.55000000000000004"/>
    <row r="111" ht="17.899999999999999" customHeight="1" x14ac:dyDescent="0.55000000000000004"/>
    <row r="112" ht="17.899999999999999" customHeight="1" x14ac:dyDescent="0.55000000000000004"/>
    <row r="113" ht="17.899999999999999" customHeight="1" x14ac:dyDescent="0.55000000000000004"/>
    <row r="114" ht="17.899999999999999" customHeight="1" x14ac:dyDescent="0.55000000000000004"/>
    <row r="115" ht="17.899999999999999" customHeight="1" x14ac:dyDescent="0.55000000000000004"/>
    <row r="116" ht="17.899999999999999" customHeight="1" x14ac:dyDescent="0.55000000000000004"/>
    <row r="117" ht="17.899999999999999" customHeight="1" x14ac:dyDescent="0.55000000000000004"/>
    <row r="118" ht="17.899999999999999" customHeight="1" x14ac:dyDescent="0.55000000000000004"/>
    <row r="119" ht="17.899999999999999" customHeight="1" x14ac:dyDescent="0.55000000000000004"/>
    <row r="120" ht="17.899999999999999" customHeight="1" x14ac:dyDescent="0.55000000000000004"/>
    <row r="121" ht="17.899999999999999" customHeight="1" x14ac:dyDescent="0.55000000000000004"/>
    <row r="122" ht="17.899999999999999" customHeight="1" x14ac:dyDescent="0.55000000000000004"/>
    <row r="123" ht="17.899999999999999" customHeight="1" x14ac:dyDescent="0.55000000000000004"/>
    <row r="124" ht="17.899999999999999" customHeight="1" x14ac:dyDescent="0.55000000000000004"/>
    <row r="125" ht="17.899999999999999" customHeight="1" x14ac:dyDescent="0.55000000000000004"/>
    <row r="126" ht="17.899999999999999" customHeight="1" x14ac:dyDescent="0.55000000000000004"/>
    <row r="127" ht="17.899999999999999" customHeight="1" x14ac:dyDescent="0.55000000000000004"/>
    <row r="128" ht="17.899999999999999" customHeight="1" x14ac:dyDescent="0.55000000000000004"/>
    <row r="129" ht="17.899999999999999" customHeight="1" x14ac:dyDescent="0.55000000000000004"/>
    <row r="130" ht="17.899999999999999" customHeight="1" x14ac:dyDescent="0.55000000000000004"/>
    <row r="131" ht="17.899999999999999" customHeight="1" x14ac:dyDescent="0.55000000000000004"/>
    <row r="132" ht="17.899999999999999" customHeight="1" x14ac:dyDescent="0.55000000000000004"/>
    <row r="133" ht="17.899999999999999" customHeight="1" x14ac:dyDescent="0.55000000000000004"/>
    <row r="134" ht="17.899999999999999" customHeight="1" x14ac:dyDescent="0.55000000000000004"/>
    <row r="135" ht="17.899999999999999" customHeight="1" x14ac:dyDescent="0.55000000000000004"/>
    <row r="136" ht="17.899999999999999" customHeight="1" x14ac:dyDescent="0.55000000000000004"/>
    <row r="137" ht="17.899999999999999" customHeight="1" x14ac:dyDescent="0.55000000000000004"/>
    <row r="138" ht="17.899999999999999" customHeight="1" x14ac:dyDescent="0.55000000000000004"/>
    <row r="139" ht="17.899999999999999" customHeight="1" x14ac:dyDescent="0.55000000000000004"/>
    <row r="140" ht="17.899999999999999" customHeight="1" x14ac:dyDescent="0.55000000000000004"/>
    <row r="141" ht="17.899999999999999" customHeight="1" x14ac:dyDescent="0.55000000000000004"/>
    <row r="142" ht="17.899999999999999" customHeight="1" x14ac:dyDescent="0.55000000000000004"/>
    <row r="143" ht="17.899999999999999" customHeight="1" x14ac:dyDescent="0.55000000000000004"/>
    <row r="144" ht="17.899999999999999" customHeight="1" x14ac:dyDescent="0.55000000000000004"/>
    <row r="145" ht="17.899999999999999" customHeight="1" x14ac:dyDescent="0.55000000000000004"/>
    <row r="146" ht="17.899999999999999" customHeight="1" x14ac:dyDescent="0.55000000000000004"/>
    <row r="147" ht="17.899999999999999" customHeight="1" x14ac:dyDescent="0.55000000000000004"/>
    <row r="148" ht="17.899999999999999" customHeight="1" x14ac:dyDescent="0.55000000000000004"/>
    <row r="149" ht="17.899999999999999" customHeight="1" x14ac:dyDescent="0.55000000000000004"/>
    <row r="150" ht="17.899999999999999" customHeight="1" x14ac:dyDescent="0.55000000000000004"/>
    <row r="151" ht="17.899999999999999" customHeight="1" x14ac:dyDescent="0.55000000000000004"/>
    <row r="152" ht="17.899999999999999" customHeight="1" x14ac:dyDescent="0.55000000000000004"/>
    <row r="153" ht="17.899999999999999" customHeight="1" x14ac:dyDescent="0.55000000000000004"/>
    <row r="154" ht="17.899999999999999" customHeight="1" x14ac:dyDescent="0.55000000000000004"/>
    <row r="155" ht="17.899999999999999" customHeight="1" x14ac:dyDescent="0.55000000000000004"/>
    <row r="156" ht="17.899999999999999" customHeight="1" x14ac:dyDescent="0.55000000000000004"/>
    <row r="157" ht="17.899999999999999" customHeight="1" x14ac:dyDescent="0.55000000000000004"/>
    <row r="158" ht="17.899999999999999" customHeight="1" x14ac:dyDescent="0.55000000000000004"/>
    <row r="159" ht="17.899999999999999" customHeight="1" x14ac:dyDescent="0.55000000000000004"/>
    <row r="160" ht="17.899999999999999" customHeight="1" x14ac:dyDescent="0.55000000000000004"/>
    <row r="161" ht="17.899999999999999" customHeight="1" x14ac:dyDescent="0.55000000000000004"/>
    <row r="162" ht="17.899999999999999" customHeight="1" x14ac:dyDescent="0.55000000000000004"/>
    <row r="163" ht="17.899999999999999" customHeight="1" x14ac:dyDescent="0.55000000000000004"/>
    <row r="164" ht="17.899999999999999" customHeight="1" x14ac:dyDescent="0.55000000000000004"/>
    <row r="165" ht="17.899999999999999" customHeight="1" x14ac:dyDescent="0.55000000000000004"/>
    <row r="166" ht="17.899999999999999" customHeight="1" x14ac:dyDescent="0.55000000000000004"/>
    <row r="167" ht="17.899999999999999" customHeight="1" x14ac:dyDescent="0.55000000000000004"/>
    <row r="168" ht="17.899999999999999" customHeight="1" x14ac:dyDescent="0.55000000000000004"/>
    <row r="169" ht="17.899999999999999" customHeight="1" x14ac:dyDescent="0.55000000000000004"/>
    <row r="170" ht="17.899999999999999" customHeight="1" x14ac:dyDescent="0.55000000000000004"/>
    <row r="171" ht="17.899999999999999" customHeight="1" x14ac:dyDescent="0.55000000000000004"/>
    <row r="172" ht="17.899999999999999" customHeight="1" x14ac:dyDescent="0.55000000000000004"/>
    <row r="173" ht="17.899999999999999" customHeight="1" x14ac:dyDescent="0.55000000000000004"/>
    <row r="174" ht="17.899999999999999" customHeight="1" x14ac:dyDescent="0.55000000000000004"/>
    <row r="175" ht="17.899999999999999" customHeight="1" x14ac:dyDescent="0.55000000000000004"/>
    <row r="176" ht="17.899999999999999" customHeight="1" x14ac:dyDescent="0.55000000000000004"/>
    <row r="177" ht="17.899999999999999" customHeight="1" x14ac:dyDescent="0.55000000000000004"/>
    <row r="178" ht="17.899999999999999" customHeight="1" x14ac:dyDescent="0.55000000000000004"/>
    <row r="179" ht="17.899999999999999" customHeight="1" x14ac:dyDescent="0.55000000000000004"/>
    <row r="180" ht="17.899999999999999" customHeight="1" x14ac:dyDescent="0.55000000000000004"/>
    <row r="181" ht="17.899999999999999" customHeight="1" x14ac:dyDescent="0.55000000000000004"/>
    <row r="182" ht="17.899999999999999" customHeight="1" x14ac:dyDescent="0.55000000000000004"/>
    <row r="183" ht="17.899999999999999" customHeight="1" x14ac:dyDescent="0.55000000000000004"/>
    <row r="184" ht="17.899999999999999" customHeight="1" x14ac:dyDescent="0.55000000000000004"/>
    <row r="185" ht="17.899999999999999" customHeight="1" x14ac:dyDescent="0.55000000000000004"/>
    <row r="186" ht="17.899999999999999" customHeight="1" x14ac:dyDescent="0.55000000000000004"/>
    <row r="187" ht="17.899999999999999" customHeight="1" x14ac:dyDescent="0.55000000000000004"/>
    <row r="188" ht="17.899999999999999" customHeight="1" x14ac:dyDescent="0.55000000000000004"/>
    <row r="189" ht="17.899999999999999" customHeight="1" x14ac:dyDescent="0.55000000000000004"/>
    <row r="190" ht="17.899999999999999" customHeight="1" x14ac:dyDescent="0.55000000000000004"/>
    <row r="191" ht="17.899999999999999" customHeight="1" x14ac:dyDescent="0.55000000000000004"/>
    <row r="192" ht="17.899999999999999" customHeight="1" x14ac:dyDescent="0.55000000000000004"/>
    <row r="193" ht="17.899999999999999" customHeight="1" x14ac:dyDescent="0.55000000000000004"/>
    <row r="194" ht="17.899999999999999" customHeight="1" x14ac:dyDescent="0.55000000000000004"/>
    <row r="195" ht="17.899999999999999" customHeight="1" x14ac:dyDescent="0.55000000000000004"/>
    <row r="196" ht="17.899999999999999" customHeight="1" x14ac:dyDescent="0.55000000000000004"/>
    <row r="197" ht="17.899999999999999" customHeight="1" x14ac:dyDescent="0.55000000000000004"/>
    <row r="198" ht="17.899999999999999" customHeight="1" x14ac:dyDescent="0.55000000000000004"/>
    <row r="199" ht="17.899999999999999" customHeight="1" x14ac:dyDescent="0.55000000000000004"/>
    <row r="200" ht="17.899999999999999" customHeight="1" x14ac:dyDescent="0.55000000000000004"/>
    <row r="201" ht="17.899999999999999" customHeight="1" x14ac:dyDescent="0.55000000000000004"/>
    <row r="202" ht="17.899999999999999" customHeight="1" x14ac:dyDescent="0.55000000000000004"/>
    <row r="203" ht="17.899999999999999" customHeight="1" x14ac:dyDescent="0.55000000000000004"/>
    <row r="204" ht="17.899999999999999" customHeight="1" x14ac:dyDescent="0.55000000000000004"/>
    <row r="205" ht="17.899999999999999" customHeight="1" x14ac:dyDescent="0.55000000000000004"/>
    <row r="206" ht="17.899999999999999" customHeight="1" x14ac:dyDescent="0.55000000000000004"/>
    <row r="207" ht="17.899999999999999" customHeight="1" x14ac:dyDescent="0.55000000000000004"/>
    <row r="208" ht="17.899999999999999" customHeight="1" x14ac:dyDescent="0.55000000000000004"/>
    <row r="209" ht="17.899999999999999" customHeight="1" x14ac:dyDescent="0.55000000000000004"/>
    <row r="210" ht="17.899999999999999" customHeight="1" x14ac:dyDescent="0.55000000000000004"/>
    <row r="211" ht="17.899999999999999" customHeight="1" x14ac:dyDescent="0.55000000000000004"/>
    <row r="212" ht="17.899999999999999" customHeight="1" x14ac:dyDescent="0.55000000000000004"/>
    <row r="213" ht="17.899999999999999" customHeight="1" x14ac:dyDescent="0.55000000000000004"/>
    <row r="214" ht="17.899999999999999" customHeight="1" x14ac:dyDescent="0.55000000000000004"/>
    <row r="215" ht="17.899999999999999" customHeight="1" x14ac:dyDescent="0.55000000000000004"/>
    <row r="216" ht="17.899999999999999" customHeight="1" x14ac:dyDescent="0.55000000000000004"/>
    <row r="217" ht="17.899999999999999" customHeight="1" x14ac:dyDescent="0.55000000000000004"/>
    <row r="218" ht="17.899999999999999" customHeight="1" x14ac:dyDescent="0.55000000000000004"/>
    <row r="219" ht="17.899999999999999" customHeight="1" x14ac:dyDescent="0.55000000000000004"/>
    <row r="220" ht="17.899999999999999" customHeight="1" x14ac:dyDescent="0.55000000000000004"/>
    <row r="221" ht="17.899999999999999" customHeight="1" x14ac:dyDescent="0.55000000000000004"/>
    <row r="222" ht="17.899999999999999" customHeight="1" x14ac:dyDescent="0.55000000000000004"/>
    <row r="223" ht="17.899999999999999" customHeight="1" x14ac:dyDescent="0.55000000000000004"/>
    <row r="224" ht="17.899999999999999" customHeight="1" x14ac:dyDescent="0.55000000000000004"/>
    <row r="225" ht="17.899999999999999" customHeight="1" x14ac:dyDescent="0.55000000000000004"/>
    <row r="226" ht="17.899999999999999" customHeight="1" x14ac:dyDescent="0.55000000000000004"/>
    <row r="227" ht="17.899999999999999" customHeight="1" x14ac:dyDescent="0.55000000000000004"/>
    <row r="228" ht="17.899999999999999" customHeight="1" x14ac:dyDescent="0.55000000000000004"/>
    <row r="229" ht="17.899999999999999" customHeight="1" x14ac:dyDescent="0.55000000000000004"/>
    <row r="230" ht="17.899999999999999" customHeight="1" x14ac:dyDescent="0.55000000000000004"/>
    <row r="231" ht="17.899999999999999" customHeight="1" x14ac:dyDescent="0.55000000000000004"/>
    <row r="232" ht="17.899999999999999" customHeight="1" x14ac:dyDescent="0.55000000000000004"/>
    <row r="233" ht="17.899999999999999" customHeight="1" x14ac:dyDescent="0.55000000000000004"/>
    <row r="234" ht="17.899999999999999" customHeight="1" x14ac:dyDescent="0.55000000000000004"/>
    <row r="235" ht="17.899999999999999" customHeight="1" x14ac:dyDescent="0.55000000000000004"/>
    <row r="236" ht="17.899999999999999" customHeight="1" x14ac:dyDescent="0.55000000000000004"/>
    <row r="237" ht="17.899999999999999" customHeight="1" x14ac:dyDescent="0.55000000000000004"/>
    <row r="238" ht="17.899999999999999" customHeight="1" x14ac:dyDescent="0.55000000000000004"/>
    <row r="239" ht="17.899999999999999" customHeight="1" x14ac:dyDescent="0.55000000000000004"/>
    <row r="240" ht="17.899999999999999" customHeight="1" x14ac:dyDescent="0.55000000000000004"/>
    <row r="241" ht="17.899999999999999" customHeight="1" x14ac:dyDescent="0.55000000000000004"/>
    <row r="242" ht="17.899999999999999" customHeight="1" x14ac:dyDescent="0.55000000000000004"/>
    <row r="243" ht="17.899999999999999" customHeight="1" x14ac:dyDescent="0.55000000000000004"/>
    <row r="244" ht="17.899999999999999" customHeight="1" x14ac:dyDescent="0.55000000000000004"/>
    <row r="245" ht="17.899999999999999" customHeight="1" x14ac:dyDescent="0.55000000000000004"/>
    <row r="246" ht="17.899999999999999" customHeight="1" x14ac:dyDescent="0.55000000000000004"/>
    <row r="247" ht="17.899999999999999" customHeight="1" x14ac:dyDescent="0.55000000000000004"/>
    <row r="248" ht="17.899999999999999" customHeight="1" x14ac:dyDescent="0.55000000000000004"/>
    <row r="249" ht="17.899999999999999" customHeight="1" x14ac:dyDescent="0.55000000000000004"/>
    <row r="250" ht="17.899999999999999" customHeight="1" x14ac:dyDescent="0.55000000000000004"/>
    <row r="251" ht="17.899999999999999" customHeight="1" x14ac:dyDescent="0.55000000000000004"/>
    <row r="252" ht="17.899999999999999" customHeight="1" x14ac:dyDescent="0.55000000000000004"/>
    <row r="253" ht="17.899999999999999" customHeight="1" x14ac:dyDescent="0.55000000000000004"/>
    <row r="254" ht="17.899999999999999" customHeight="1" x14ac:dyDescent="0.55000000000000004"/>
    <row r="255" ht="17.899999999999999" customHeight="1" x14ac:dyDescent="0.55000000000000004"/>
    <row r="256" ht="17.899999999999999" customHeight="1" x14ac:dyDescent="0.55000000000000004"/>
    <row r="257" ht="17.899999999999999" customHeight="1" x14ac:dyDescent="0.55000000000000004"/>
    <row r="258" ht="17.899999999999999" customHeight="1" x14ac:dyDescent="0.55000000000000004"/>
    <row r="259" ht="17.899999999999999" customHeight="1" x14ac:dyDescent="0.55000000000000004"/>
    <row r="260" ht="17.899999999999999" customHeight="1" x14ac:dyDescent="0.55000000000000004"/>
    <row r="261" ht="17.899999999999999" customHeight="1" x14ac:dyDescent="0.55000000000000004"/>
    <row r="262" ht="17.899999999999999" customHeight="1" x14ac:dyDescent="0.55000000000000004"/>
    <row r="263" ht="17.899999999999999" customHeight="1" x14ac:dyDescent="0.55000000000000004"/>
    <row r="264" ht="17.899999999999999" customHeight="1" x14ac:dyDescent="0.55000000000000004"/>
    <row r="265" ht="17.899999999999999" customHeight="1" x14ac:dyDescent="0.55000000000000004"/>
    <row r="266" ht="17.899999999999999" customHeight="1" x14ac:dyDescent="0.55000000000000004"/>
    <row r="267" ht="17.899999999999999" customHeight="1" x14ac:dyDescent="0.55000000000000004"/>
    <row r="268" ht="17.899999999999999" customHeight="1" x14ac:dyDescent="0.55000000000000004"/>
    <row r="269" ht="17.899999999999999" customHeight="1" x14ac:dyDescent="0.55000000000000004"/>
    <row r="270" ht="17.899999999999999" customHeight="1" x14ac:dyDescent="0.55000000000000004"/>
    <row r="271" ht="17.899999999999999" customHeight="1" x14ac:dyDescent="0.55000000000000004"/>
    <row r="272" ht="17.899999999999999" customHeight="1" x14ac:dyDescent="0.55000000000000004"/>
    <row r="273" ht="17.899999999999999" customHeight="1" x14ac:dyDescent="0.55000000000000004"/>
    <row r="274" ht="17.899999999999999" customHeight="1" x14ac:dyDescent="0.55000000000000004"/>
    <row r="275" ht="17.899999999999999" customHeight="1" x14ac:dyDescent="0.55000000000000004"/>
    <row r="276" ht="17.899999999999999" customHeight="1" x14ac:dyDescent="0.55000000000000004"/>
    <row r="277" ht="17.899999999999999" customHeight="1" x14ac:dyDescent="0.55000000000000004"/>
    <row r="278" ht="17.899999999999999" customHeight="1" x14ac:dyDescent="0.55000000000000004"/>
    <row r="279" ht="17.899999999999999" customHeight="1" x14ac:dyDescent="0.55000000000000004"/>
    <row r="280" ht="17.899999999999999" customHeight="1" x14ac:dyDescent="0.55000000000000004"/>
    <row r="281" ht="17.899999999999999" customHeight="1" x14ac:dyDescent="0.55000000000000004"/>
    <row r="282" ht="17.899999999999999" customHeight="1" x14ac:dyDescent="0.55000000000000004"/>
    <row r="283" ht="17.899999999999999" customHeight="1" x14ac:dyDescent="0.55000000000000004"/>
    <row r="284" ht="17.899999999999999" customHeight="1" x14ac:dyDescent="0.55000000000000004"/>
    <row r="285" ht="17.899999999999999" customHeight="1" x14ac:dyDescent="0.55000000000000004"/>
    <row r="286" ht="17.899999999999999" customHeight="1" x14ac:dyDescent="0.55000000000000004"/>
    <row r="287" ht="17.899999999999999" customHeight="1" x14ac:dyDescent="0.55000000000000004"/>
    <row r="288" ht="17.899999999999999" customHeight="1" x14ac:dyDescent="0.55000000000000004"/>
    <row r="289" ht="17.899999999999999" customHeight="1" x14ac:dyDescent="0.55000000000000004"/>
    <row r="290" ht="17.899999999999999" customHeight="1" x14ac:dyDescent="0.55000000000000004"/>
    <row r="291" ht="17.899999999999999" customHeight="1" x14ac:dyDescent="0.55000000000000004"/>
    <row r="292" ht="17.899999999999999" customHeight="1" x14ac:dyDescent="0.55000000000000004"/>
    <row r="293" ht="17.899999999999999" customHeight="1" x14ac:dyDescent="0.55000000000000004"/>
    <row r="294" ht="17.899999999999999" customHeight="1" x14ac:dyDescent="0.55000000000000004"/>
    <row r="295" ht="17.899999999999999" customHeight="1" x14ac:dyDescent="0.55000000000000004"/>
    <row r="296" ht="17.899999999999999" customHeight="1" x14ac:dyDescent="0.55000000000000004"/>
    <row r="297" ht="17.899999999999999" customHeight="1" x14ac:dyDescent="0.55000000000000004"/>
    <row r="298" ht="17.899999999999999" customHeight="1" x14ac:dyDescent="0.55000000000000004"/>
    <row r="299" ht="17.899999999999999" customHeight="1" x14ac:dyDescent="0.55000000000000004"/>
    <row r="300" ht="17.899999999999999" customHeight="1" x14ac:dyDescent="0.55000000000000004"/>
    <row r="301" ht="17.899999999999999" customHeight="1" x14ac:dyDescent="0.55000000000000004"/>
    <row r="302" ht="17.899999999999999" customHeight="1" x14ac:dyDescent="0.55000000000000004"/>
    <row r="303" ht="17.899999999999999" customHeight="1" x14ac:dyDescent="0.55000000000000004"/>
    <row r="304" ht="17.899999999999999" customHeight="1" x14ac:dyDescent="0.55000000000000004"/>
    <row r="305" ht="17.899999999999999" customHeight="1" x14ac:dyDescent="0.55000000000000004"/>
    <row r="306" ht="17.899999999999999" customHeight="1" x14ac:dyDescent="0.55000000000000004"/>
    <row r="307" ht="17.899999999999999" customHeight="1" x14ac:dyDescent="0.55000000000000004"/>
    <row r="308" ht="17.899999999999999" customHeight="1" x14ac:dyDescent="0.55000000000000004"/>
    <row r="309" ht="17.899999999999999" customHeight="1" x14ac:dyDescent="0.55000000000000004"/>
    <row r="310" ht="17.899999999999999" customHeight="1" x14ac:dyDescent="0.55000000000000004"/>
    <row r="311" ht="17.899999999999999" customHeight="1" x14ac:dyDescent="0.55000000000000004"/>
    <row r="312" ht="17.899999999999999" customHeight="1" x14ac:dyDescent="0.55000000000000004"/>
    <row r="313" ht="17.899999999999999" customHeight="1" x14ac:dyDescent="0.55000000000000004"/>
    <row r="314" ht="17.899999999999999" customHeight="1" x14ac:dyDescent="0.55000000000000004"/>
    <row r="315" ht="17.899999999999999" customHeight="1" x14ac:dyDescent="0.55000000000000004"/>
    <row r="316" ht="17.899999999999999" customHeight="1" x14ac:dyDescent="0.55000000000000004"/>
    <row r="317" ht="17.899999999999999" customHeight="1" x14ac:dyDescent="0.55000000000000004"/>
    <row r="318" ht="17.899999999999999" customHeight="1" x14ac:dyDescent="0.55000000000000004"/>
    <row r="319" ht="17.899999999999999" customHeight="1" x14ac:dyDescent="0.55000000000000004"/>
    <row r="320" ht="17.899999999999999" customHeight="1" x14ac:dyDescent="0.55000000000000004"/>
    <row r="321" ht="17.899999999999999" customHeight="1" x14ac:dyDescent="0.55000000000000004"/>
    <row r="322" ht="17.899999999999999" customHeight="1" x14ac:dyDescent="0.55000000000000004"/>
    <row r="323" ht="17.899999999999999" customHeight="1" x14ac:dyDescent="0.55000000000000004"/>
    <row r="324" ht="17.899999999999999" customHeight="1" x14ac:dyDescent="0.55000000000000004"/>
  </sheetData>
  <sheetProtection formatCells="0" formatColumns="0" formatRows="0" insertColumns="0" insertRows="0" insertHyperlinks="0" deleteColumns="0" deleteRows="0" sort="0" autoFilter="0" pivotTables="0"/>
  <mergeCells count="6">
    <mergeCell ref="B17:B28"/>
    <mergeCell ref="A1:L1"/>
    <mergeCell ref="A3:A4"/>
    <mergeCell ref="B3:B4"/>
    <mergeCell ref="D3:E3"/>
    <mergeCell ref="B5:B16"/>
  </mergeCells>
  <phoneticPr fontId="1" type="noConversion"/>
  <conditionalFormatting sqref="F5:J28">
    <cfRule type="expression" dxfId="87" priority="5">
      <formula>$D$3=$F$3</formula>
    </cfRule>
  </conditionalFormatting>
  <conditionalFormatting sqref="G5:G28">
    <cfRule type="expression" dxfId="86" priority="4">
      <formula>$D$3=$G$3</formula>
    </cfRule>
  </conditionalFormatting>
  <conditionalFormatting sqref="H5:H28">
    <cfRule type="expression" dxfId="85" priority="3">
      <formula>$D$3=$H$3</formula>
    </cfRule>
  </conditionalFormatting>
  <conditionalFormatting sqref="I5:I28">
    <cfRule type="expression" dxfId="84" priority="2">
      <formula>$D$3=$I$3</formula>
    </cfRule>
  </conditionalFormatting>
  <conditionalFormatting sqref="J5:J28">
    <cfRule type="expression" dxfId="83" priority="1">
      <formula>$D$3=$J$3</formula>
    </cfRule>
  </conditionalFormatting>
  <dataValidations count="1">
    <dataValidation type="list" allowBlank="1" showInputMessage="1" showErrorMessage="1" sqref="E5:E28" xr:uid="{00000000-0002-0000-06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l n B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g l n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Z w V g o i k e 4 D g A A A B E A A A A T A B w A R m 9 y b X V s Y X M v U 2 V j d G l v b j E u b S C i G A A o o B Q A A A A A A A A A A A A A A A A A A A A A A A A A A A A r T k 0 u y c z P U w i G 0 I b W A F B L A Q I t A B Q A A g A I A I J Z w V h J F 3 V c p A A A A P U A A A A S A A A A A A A A A A A A A A A A A A A A A A B D b 2 5 m a W c v U G F j a 2 F n Z S 5 4 b W x Q S w E C L Q A U A A I A C A C C W c F Y D 8 r p q 6 Q A A A D p A A A A E w A A A A A A A A A A A A A A A A D w A A A A W 0 N v b n R l b n R f V H l w Z X N d L n h t b F B L A Q I t A B Q A A g A I A I J Z w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/ g J s t M 1 E S K W E b V D 3 A 8 e 0 A A A A A A I A A A A A A B B m A A A A A Q A A I A A A A D m 7 q c j C V b w z E 1 l + / Z i d / E P m e I z v N 4 O a a E G E N W f T c s G S A A A A A A 6 A A A A A A g A A I A A A A J 7 n k F U A S N K t R C A D + q D / M n W n 9 C c M w P l P F L 0 E D o e 8 U p p I U A A A A D y N X p s L n G J 5 O l j K o o M d 6 v B g e A D d z a 7 A F V H w x w x k w Z E L v g w u h D R D L I 7 s n 7 o D U x X M x O 2 l K A b I F K E o U J Y L A 1 O m m B L t D p L 5 n P x f C k 6 k z b C k X y n C Q A A A A K h H F x T c q f H W + Y Q B v N K w i k e x Q / l Z P 2 R K 2 G h L y P 8 k / F c T i 3 4 V F F 5 I v o V 1 e V T I c 0 L 7 A s I f 6 D 4 T 2 g 3 o w s S Z O u c 3 i 8 s = < / D a t a M a s h u p > 
</file>

<file path=customXml/itemProps1.xml><?xml version="1.0" encoding="utf-8"?>
<ds:datastoreItem xmlns:ds="http://schemas.openxmlformats.org/officeDocument/2006/customXml" ds:itemID="{7E497C93-975D-4385-A962-DDC8AA007B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25</vt:i4>
      </vt:variant>
      <vt:variant>
        <vt:lpstr>이름 지정된 범위</vt:lpstr>
      </vt:variant>
      <vt:variant>
        <vt:i4>17</vt:i4>
      </vt:variant>
    </vt:vector>
  </HeadingPairs>
  <TitlesOfParts>
    <vt:vector size="42" baseType="lpstr">
      <vt:lpstr>History</vt:lpstr>
      <vt:lpstr>a01_Main</vt:lpstr>
      <vt:lpstr>x01_ExInterface</vt:lpstr>
      <vt:lpstr>a02_BaseParam</vt:lpstr>
      <vt:lpstr>a04_CAN_DB</vt:lpstr>
      <vt:lpstr>a03_DefineCnst</vt:lpstr>
      <vt:lpstr>a04_DigtInInOut</vt:lpstr>
      <vt:lpstr>c01_MainAdc</vt:lpstr>
      <vt:lpstr>c02_SubAdc</vt:lpstr>
      <vt:lpstr>c02_IGBTNTC</vt:lpstr>
      <vt:lpstr>c02_MTRNTC</vt:lpstr>
      <vt:lpstr>b01_OSnScheduler</vt:lpstr>
      <vt:lpstr>d01_Diaglnteg</vt:lpstr>
      <vt:lpstr>d02_Dem</vt:lpstr>
      <vt:lpstr>Sheet3</vt:lpstr>
      <vt:lpstr>e01_MtrCtrl_VarGain</vt:lpstr>
      <vt:lpstr>e02_MtrCtrl_Pst</vt:lpstr>
      <vt:lpstr>e03_MtrCtrl_MtrCtrl</vt:lpstr>
      <vt:lpstr>e04_MtrCtrl_PwmSet</vt:lpstr>
      <vt:lpstr>h01_MdeMgmt</vt:lpstr>
      <vt:lpstr>f01_CommRx1</vt:lpstr>
      <vt:lpstr>g03_CommTx</vt:lpstr>
      <vt:lpstr>j01_McuInit</vt:lpstr>
      <vt:lpstr>CntForSch</vt:lpstr>
      <vt:lpstr>Sheet1</vt:lpstr>
      <vt:lpstr>a01_Main!Print_Area</vt:lpstr>
      <vt:lpstr>a02_BaseParam!Print_Area</vt:lpstr>
      <vt:lpstr>a03_DefineCnst!Print_Area</vt:lpstr>
      <vt:lpstr>b01_OSnScheduler!Print_Area</vt:lpstr>
      <vt:lpstr>'c01_MainAdc'!Print_Area</vt:lpstr>
      <vt:lpstr>'c02_IGBTNTC'!Print_Area</vt:lpstr>
      <vt:lpstr>'c02_MTRNTC'!Print_Area</vt:lpstr>
      <vt:lpstr>'c02_SubAdc'!Print_Area</vt:lpstr>
      <vt:lpstr>d01_Diaglnteg!Print_Area</vt:lpstr>
      <vt:lpstr>d02_Dem!Print_Area</vt:lpstr>
      <vt:lpstr>e01_MtrCtrl_VarGain!Print_Area</vt:lpstr>
      <vt:lpstr>e02_MtrCtrl_Pst!Print_Area</vt:lpstr>
      <vt:lpstr>e03_MtrCtrl_MtrCtrl!Print_Area</vt:lpstr>
      <vt:lpstr>e04_MtrCtrl_PwmSet!Print_Area</vt:lpstr>
      <vt:lpstr>h01_MdeMgmt!Print_Area</vt:lpstr>
      <vt:lpstr>j01_McuInit!Print_Area</vt:lpstr>
      <vt:lpstr>x01_ExInterface!Print_Area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2025-01-16T14:03:14Z</cp:lastPrinted>
  <dcterms:created xsi:type="dcterms:W3CDTF">2022-12-01T06:40:14Z</dcterms:created>
  <dcterms:modified xsi:type="dcterms:W3CDTF">2025-04-19T08:41:52Z</dcterms:modified>
</cp:coreProperties>
</file>