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ve\OneDrive - knu.ac.kr\문서\카카오톡 받은 파일\"/>
    </mc:Choice>
  </mc:AlternateContent>
  <xr:revisionPtr revIDLastSave="33" documentId="11_2022B290CD30523A4351DA1F49964B5162F2EA24" xr6:coauthVersionLast="38" xr6:coauthVersionMax="38" xr10:uidLastSave="{B5392A75-32AE-4C91-A97A-D098C86B0C06}"/>
  <bookViews>
    <workbookView xWindow="0" yWindow="0" windowWidth="23250" windowHeight="1074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3" i="2" l="1"/>
  <c r="G58" i="2" l="1"/>
  <c r="G59" i="2"/>
  <c r="G107" i="2"/>
  <c r="G103" i="2"/>
  <c r="G112" i="2" l="1"/>
  <c r="G111" i="2"/>
  <c r="G110" i="2"/>
  <c r="G109" i="2"/>
  <c r="G108" i="2"/>
  <c r="G106" i="2"/>
  <c r="G105" i="2"/>
  <c r="G102" i="2"/>
  <c r="G101" i="2"/>
  <c r="G100" i="2"/>
  <c r="G97" i="2"/>
  <c r="G96" i="2"/>
  <c r="G95" i="2"/>
  <c r="G94" i="2"/>
  <c r="G92" i="2"/>
  <c r="G91" i="2"/>
  <c r="G90" i="2"/>
  <c r="G89" i="2"/>
  <c r="G88" i="2"/>
  <c r="G87" i="2"/>
  <c r="G86" i="2"/>
  <c r="G85" i="2"/>
  <c r="G84" i="2"/>
  <c r="G83" i="2"/>
  <c r="G81" i="2"/>
  <c r="G80" i="2"/>
  <c r="G79" i="2"/>
  <c r="G77" i="2"/>
  <c r="G76" i="2"/>
  <c r="G75" i="2"/>
  <c r="G74" i="2"/>
  <c r="G73" i="2"/>
  <c r="G72" i="2"/>
  <c r="G71" i="2"/>
  <c r="G70" i="2"/>
  <c r="G69" i="2"/>
  <c r="G68" i="2"/>
  <c r="G66" i="2"/>
  <c r="G113" i="2"/>
  <c r="G104" i="2"/>
  <c r="G99" i="2"/>
  <c r="G98" i="2"/>
  <c r="G82" i="2"/>
  <c r="G78" i="2"/>
  <c r="G67" i="2"/>
  <c r="G65" i="2"/>
  <c r="G64" i="2"/>
  <c r="G62" i="2"/>
  <c r="G61" i="2"/>
  <c r="G60" i="2"/>
  <c r="G57" i="2"/>
  <c r="G56" i="2"/>
  <c r="G55" i="2"/>
  <c r="G53" i="2"/>
  <c r="G52" i="2"/>
  <c r="G50" i="2"/>
  <c r="G63" i="2"/>
  <c r="G54" i="2"/>
  <c r="G51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</calcChain>
</file>

<file path=xl/sharedStrings.xml><?xml version="1.0" encoding="utf-8"?>
<sst xmlns="http://schemas.openxmlformats.org/spreadsheetml/2006/main" count="6" uniqueCount="6">
  <si>
    <t>Tem2</t>
    <phoneticPr fontId="2" type="noConversion"/>
  </si>
  <si>
    <t>Tem3</t>
    <phoneticPr fontId="2" type="noConversion"/>
  </si>
  <si>
    <t>Rain2</t>
    <phoneticPr fontId="2" type="noConversion"/>
  </si>
  <si>
    <t>Rain3</t>
    <phoneticPr fontId="2" type="noConversion"/>
  </si>
  <si>
    <t>Sun3</t>
    <phoneticPr fontId="2" type="noConversion"/>
  </si>
  <si>
    <t>365percent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</si>
</sst>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m&quot;월&quot;\ d&quot;일&quot;;@"/>
  </numFmts>
  <fonts count="7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2"/>
      <color rgb="FF000000"/>
      <name val="휴먼명조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right" wrapText="1"/>
    </xf>
    <xf numFmtId="177" fontId="4" fillId="0" borderId="0" xfId="0" applyNumberFormat="1" applyFont="1" applyBorder="1" applyAlignment="1">
      <alignment horizontal="right" vertical="center"/>
    </xf>
    <xf numFmtId="177" fontId="4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right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3"/>
  <sheetViews>
    <sheetView tabSelected="1" topLeftCell="A82" workbookViewId="0">
      <selection activeCell="A4" sqref="A2:A113"/>
    </sheetView>
  </sheetViews>
  <sheetFormatPr defaultColWidth="8.75" defaultRowHeight="16.5"/>
  <cols>
    <col min="1" max="1" width="8.75" style="2"/>
    <col min="2" max="2" width="13.625" style="2" customWidth="1"/>
    <col min="3" max="4" width="12.75" style="2" bestFit="1" customWidth="1"/>
    <col min="5" max="6" width="14.875" style="2" bestFit="1" customWidth="1"/>
    <col min="7" max="7" width="9.75" style="2" bestFit="1" customWidth="1"/>
    <col min="9" max="10" width="13" style="2" bestFit="1" customWidth="1"/>
    <col min="11" max="11" width="11" style="2" bestFit="1" customWidth="1"/>
    <col min="12" max="16384" width="8.75" style="2"/>
  </cols>
  <sheetData>
    <row r="1" spans="1:17">
      <c r="A1" s="7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2" t="s">
        <v>5</v>
      </c>
    </row>
    <row r="2" spans="1:17">
      <c r="A2" s="9">
        <v>1</v>
      </c>
      <c r="B2" s="4">
        <v>-1.6</v>
      </c>
      <c r="C2" s="4">
        <v>8.1</v>
      </c>
      <c r="D2" s="4">
        <v>29.6</v>
      </c>
      <c r="E2" s="4">
        <v>49.5</v>
      </c>
      <c r="F2" s="4">
        <v>209.1</v>
      </c>
      <c r="G2" s="2">
        <v>92</v>
      </c>
      <c r="I2" s="19"/>
    </row>
    <row r="3" spans="1:17">
      <c r="A3" s="9">
        <v>2</v>
      </c>
      <c r="B3" s="4">
        <v>-0.2</v>
      </c>
      <c r="C3" s="4">
        <v>6.3</v>
      </c>
      <c r="D3" s="4">
        <v>11.1</v>
      </c>
      <c r="E3" s="4">
        <v>7.9</v>
      </c>
      <c r="F3" s="4">
        <v>255.2</v>
      </c>
      <c r="G3" s="2">
        <v>96</v>
      </c>
      <c r="I3" s="19"/>
    </row>
    <row r="4" spans="1:17">
      <c r="A4" s="9">
        <v>3</v>
      </c>
      <c r="B4" s="4">
        <v>0.2</v>
      </c>
      <c r="C4" s="4">
        <v>7</v>
      </c>
      <c r="D4" s="4">
        <v>47.6</v>
      </c>
      <c r="E4" s="4">
        <v>40.5</v>
      </c>
      <c r="F4" s="4">
        <v>253.7</v>
      </c>
      <c r="G4" s="2">
        <v>92</v>
      </c>
      <c r="I4" s="19"/>
    </row>
    <row r="5" spans="1:17">
      <c r="A5" s="9">
        <v>4</v>
      </c>
      <c r="B5" s="4">
        <v>1</v>
      </c>
      <c r="C5" s="4">
        <v>6.3</v>
      </c>
      <c r="D5" s="4">
        <v>22.7</v>
      </c>
      <c r="E5" s="4">
        <v>9.6</v>
      </c>
      <c r="F5" s="4">
        <v>270.8</v>
      </c>
      <c r="G5" s="2">
        <v>93</v>
      </c>
      <c r="I5" s="19"/>
    </row>
    <row r="6" spans="1:17">
      <c r="A6" s="9">
        <v>5</v>
      </c>
      <c r="B6" s="4">
        <v>1.9</v>
      </c>
      <c r="C6" s="4">
        <v>7.9</v>
      </c>
      <c r="D6" s="4">
        <v>16.2</v>
      </c>
      <c r="E6" s="4">
        <v>7.2</v>
      </c>
      <c r="F6" s="4">
        <v>214.7</v>
      </c>
      <c r="G6" s="2">
        <v>87</v>
      </c>
      <c r="I6" s="19"/>
    </row>
    <row r="7" spans="1:17">
      <c r="A7" s="9">
        <v>6</v>
      </c>
      <c r="B7" s="4">
        <v>-1.2</v>
      </c>
      <c r="C7" s="4">
        <v>5.0999999999999996</v>
      </c>
      <c r="D7" s="4">
        <v>74.099999999999994</v>
      </c>
      <c r="E7" s="4">
        <v>27.3</v>
      </c>
      <c r="F7" s="4">
        <v>256.3</v>
      </c>
      <c r="G7" s="2">
        <v>105</v>
      </c>
      <c r="I7" s="19"/>
    </row>
    <row r="8" spans="1:17">
      <c r="A8" s="9">
        <v>7</v>
      </c>
      <c r="B8" s="4">
        <v>-2</v>
      </c>
      <c r="C8" s="4">
        <v>5.0999999999999996</v>
      </c>
      <c r="D8" s="4">
        <v>0.8</v>
      </c>
      <c r="E8" s="4">
        <v>47.4</v>
      </c>
      <c r="F8" s="4">
        <v>191.8</v>
      </c>
      <c r="G8" s="2">
        <v>92</v>
      </c>
      <c r="I8" s="19"/>
    </row>
    <row r="9" spans="1:17">
      <c r="A9" s="9">
        <v>8</v>
      </c>
      <c r="B9" s="4">
        <v>1.2</v>
      </c>
      <c r="C9" s="4">
        <v>3.6</v>
      </c>
      <c r="D9" s="4">
        <v>29.1</v>
      </c>
      <c r="E9" s="4">
        <v>14.6</v>
      </c>
      <c r="F9" s="4">
        <v>240.2</v>
      </c>
      <c r="G9" s="2">
        <v>103</v>
      </c>
      <c r="I9" s="19"/>
    </row>
    <row r="10" spans="1:17">
      <c r="A10" s="9">
        <v>9</v>
      </c>
      <c r="B10" s="4">
        <v>1.4</v>
      </c>
      <c r="C10" s="4">
        <v>4.3</v>
      </c>
      <c r="D10" s="4">
        <v>55.3</v>
      </c>
      <c r="E10" s="4">
        <v>82.5</v>
      </c>
      <c r="F10" s="4">
        <v>133</v>
      </c>
      <c r="G10" s="2">
        <v>102</v>
      </c>
      <c r="I10" s="19"/>
    </row>
    <row r="11" spans="1:17">
      <c r="A11" s="9">
        <v>10</v>
      </c>
      <c r="B11" s="4">
        <v>2.9</v>
      </c>
      <c r="C11" s="4">
        <v>6</v>
      </c>
      <c r="D11" s="4">
        <v>36.9</v>
      </c>
      <c r="E11" s="4">
        <v>63.9</v>
      </c>
      <c r="F11" s="4">
        <v>202.7</v>
      </c>
      <c r="G11" s="2">
        <v>96</v>
      </c>
      <c r="I11" s="19"/>
    </row>
    <row r="12" spans="1:17">
      <c r="A12" s="9">
        <v>11</v>
      </c>
      <c r="B12" s="4">
        <v>-1.2</v>
      </c>
      <c r="C12" s="4">
        <v>7.3</v>
      </c>
      <c r="D12" s="4">
        <v>15</v>
      </c>
      <c r="E12" s="4">
        <v>53.9</v>
      </c>
      <c r="F12" s="4">
        <v>187.3</v>
      </c>
      <c r="G12" s="2">
        <v>96</v>
      </c>
      <c r="I12" s="19"/>
    </row>
    <row r="13" spans="1:17">
      <c r="A13" s="9">
        <v>12</v>
      </c>
      <c r="B13" s="4">
        <v>4</v>
      </c>
      <c r="C13" s="4">
        <v>6.1</v>
      </c>
      <c r="D13" s="4">
        <v>12.6</v>
      </c>
      <c r="E13" s="4">
        <v>123.5</v>
      </c>
      <c r="F13" s="5">
        <v>147.1</v>
      </c>
      <c r="G13" s="2">
        <v>91</v>
      </c>
      <c r="I13" s="19"/>
    </row>
    <row r="14" spans="1:17">
      <c r="A14" s="9">
        <v>13</v>
      </c>
      <c r="B14" s="4">
        <v>0.1</v>
      </c>
      <c r="C14" s="4">
        <v>5.2</v>
      </c>
      <c r="D14" s="4">
        <v>15.7</v>
      </c>
      <c r="E14" s="4">
        <v>14</v>
      </c>
      <c r="F14" s="5">
        <v>201.9</v>
      </c>
      <c r="G14" s="2">
        <v>98</v>
      </c>
      <c r="I14" s="19"/>
    </row>
    <row r="15" spans="1:17">
      <c r="A15" s="9">
        <v>14</v>
      </c>
      <c r="B15" s="4">
        <v>-1.9</v>
      </c>
      <c r="C15" s="4">
        <v>4.0999999999999996</v>
      </c>
      <c r="D15" s="4">
        <v>17.2</v>
      </c>
      <c r="E15" s="4">
        <v>12.5</v>
      </c>
      <c r="F15" s="6">
        <v>221.9</v>
      </c>
      <c r="G15" s="2">
        <v>100</v>
      </c>
      <c r="I15" s="19"/>
      <c r="P15" s="3"/>
      <c r="Q15" s="3"/>
    </row>
    <row r="16" spans="1:17">
      <c r="A16" s="9">
        <v>15</v>
      </c>
      <c r="B16" s="4">
        <v>2.2999999999999998</v>
      </c>
      <c r="C16" s="4">
        <v>6.3</v>
      </c>
      <c r="D16" s="4">
        <v>54.6</v>
      </c>
      <c r="E16" s="4">
        <v>27.6</v>
      </c>
      <c r="F16" s="5">
        <v>221.6</v>
      </c>
      <c r="G16" s="2">
        <v>91</v>
      </c>
      <c r="I16" s="19"/>
    </row>
    <row r="17" spans="1:9" ht="17.25" thickBot="1">
      <c r="A17" s="9">
        <v>16</v>
      </c>
      <c r="B17" s="10">
        <v>2.7</v>
      </c>
      <c r="C17" s="10">
        <v>6.5</v>
      </c>
      <c r="D17" s="10">
        <v>39.6</v>
      </c>
      <c r="E17" s="10">
        <v>26.8</v>
      </c>
      <c r="F17" s="11">
        <v>104.3</v>
      </c>
      <c r="G17" s="2">
        <v>92</v>
      </c>
      <c r="I17" s="20"/>
    </row>
    <row r="18" spans="1:9">
      <c r="A18" s="9">
        <v>17</v>
      </c>
      <c r="B18" s="4">
        <v>-0.7</v>
      </c>
      <c r="C18" s="4">
        <v>8.5</v>
      </c>
      <c r="D18" s="4">
        <v>30.6</v>
      </c>
      <c r="E18" s="4">
        <v>81.7</v>
      </c>
      <c r="F18" s="4">
        <v>195.5</v>
      </c>
      <c r="G18" s="1">
        <v>91</v>
      </c>
      <c r="I18" s="22"/>
    </row>
    <row r="19" spans="1:9">
      <c r="A19" s="9">
        <v>18</v>
      </c>
      <c r="B19" s="4">
        <v>0.8</v>
      </c>
      <c r="C19" s="4">
        <v>6.8</v>
      </c>
      <c r="D19" s="4">
        <v>38.700000000000003</v>
      </c>
      <c r="E19" s="4">
        <v>8.9</v>
      </c>
      <c r="F19" s="4">
        <v>251.2</v>
      </c>
      <c r="G19" s="1">
        <v>95</v>
      </c>
      <c r="I19" s="22"/>
    </row>
    <row r="20" spans="1:9">
      <c r="A20" s="9">
        <v>19</v>
      </c>
      <c r="B20" s="4">
        <v>1</v>
      </c>
      <c r="C20" s="4">
        <v>7.3</v>
      </c>
      <c r="D20" s="4">
        <v>45.5</v>
      </c>
      <c r="E20" s="4">
        <v>13.2</v>
      </c>
      <c r="F20" s="4">
        <v>244.2</v>
      </c>
      <c r="G20" s="1">
        <v>91</v>
      </c>
      <c r="I20" s="22"/>
    </row>
    <row r="21" spans="1:9">
      <c r="A21" s="9">
        <v>20</v>
      </c>
      <c r="B21" s="4">
        <v>2.2000000000000002</v>
      </c>
      <c r="C21" s="4">
        <v>7.5</v>
      </c>
      <c r="D21" s="4">
        <v>26.5</v>
      </c>
      <c r="E21" s="4">
        <v>44.1</v>
      </c>
      <c r="F21" s="4">
        <v>263.8</v>
      </c>
      <c r="G21" s="1">
        <v>90</v>
      </c>
      <c r="I21" s="22"/>
    </row>
    <row r="22" spans="1:9">
      <c r="A22" s="9">
        <v>21</v>
      </c>
      <c r="B22" s="4">
        <v>2.9</v>
      </c>
      <c r="C22" s="4">
        <v>8.5</v>
      </c>
      <c r="D22" s="4">
        <v>6.8</v>
      </c>
      <c r="E22" s="4">
        <v>51.1</v>
      </c>
      <c r="F22" s="4">
        <v>216.9</v>
      </c>
      <c r="G22" s="1">
        <v>87</v>
      </c>
      <c r="I22" s="22"/>
    </row>
    <row r="23" spans="1:9">
      <c r="A23" s="9">
        <v>22</v>
      </c>
      <c r="B23" s="4">
        <v>0</v>
      </c>
      <c r="C23" s="4">
        <v>6.4</v>
      </c>
      <c r="D23" s="4">
        <v>33.200000000000003</v>
      </c>
      <c r="E23" s="4">
        <v>46.8</v>
      </c>
      <c r="F23" s="4">
        <v>247.2</v>
      </c>
      <c r="G23" s="1">
        <v>104</v>
      </c>
      <c r="I23" s="22"/>
    </row>
    <row r="24" spans="1:9">
      <c r="A24" s="9">
        <v>23</v>
      </c>
      <c r="B24" s="4">
        <v>-1.3</v>
      </c>
      <c r="C24" s="4">
        <v>5.8</v>
      </c>
      <c r="D24" s="4">
        <v>3.7</v>
      </c>
      <c r="E24" s="4">
        <v>65.099999999999994</v>
      </c>
      <c r="F24" s="4">
        <v>159.19999999999999</v>
      </c>
      <c r="G24" s="1">
        <v>100</v>
      </c>
      <c r="I24" s="22"/>
    </row>
    <row r="25" spans="1:9">
      <c r="A25" s="9">
        <v>24</v>
      </c>
      <c r="B25" s="4">
        <v>1.8</v>
      </c>
      <c r="C25" s="4">
        <v>4.5</v>
      </c>
      <c r="D25" s="4">
        <v>43.2</v>
      </c>
      <c r="E25" s="4">
        <v>23.5</v>
      </c>
      <c r="F25" s="4">
        <v>236.2</v>
      </c>
      <c r="G25" s="1">
        <v>99</v>
      </c>
      <c r="I25" s="22"/>
    </row>
    <row r="26" spans="1:9">
      <c r="A26" s="9">
        <v>25</v>
      </c>
      <c r="B26" s="4">
        <v>2.1</v>
      </c>
      <c r="C26" s="4">
        <v>5.3</v>
      </c>
      <c r="D26" s="4">
        <v>69.2</v>
      </c>
      <c r="E26" s="4">
        <v>99.8</v>
      </c>
      <c r="F26" s="4">
        <v>124.7</v>
      </c>
      <c r="G26" s="1">
        <v>101</v>
      </c>
      <c r="I26" s="22"/>
    </row>
    <row r="27" spans="1:9">
      <c r="A27" s="9">
        <v>26</v>
      </c>
      <c r="B27" s="4">
        <v>2.8</v>
      </c>
      <c r="C27" s="4">
        <v>6.3</v>
      </c>
      <c r="D27" s="4">
        <v>13.1</v>
      </c>
      <c r="E27" s="4">
        <v>54.9</v>
      </c>
      <c r="F27" s="4">
        <v>202.3</v>
      </c>
      <c r="G27" s="1">
        <v>90</v>
      </c>
      <c r="I27" s="22"/>
    </row>
    <row r="28" spans="1:9">
      <c r="A28" s="9">
        <v>27</v>
      </c>
      <c r="B28" s="4">
        <v>-1</v>
      </c>
      <c r="C28" s="4">
        <v>7.7</v>
      </c>
      <c r="D28" s="4">
        <v>7.7</v>
      </c>
      <c r="E28" s="4">
        <v>29.4</v>
      </c>
      <c r="F28" s="4">
        <v>190.7</v>
      </c>
      <c r="G28" s="1">
        <v>93</v>
      </c>
      <c r="I28" s="22"/>
    </row>
    <row r="29" spans="1:9">
      <c r="A29" s="9">
        <v>28</v>
      </c>
      <c r="B29" s="4">
        <v>4.3</v>
      </c>
      <c r="C29" s="4">
        <v>7.2</v>
      </c>
      <c r="D29" s="4">
        <v>33.299999999999997</v>
      </c>
      <c r="E29" s="4">
        <v>103.2</v>
      </c>
      <c r="F29" s="5">
        <v>150.9</v>
      </c>
      <c r="G29" s="1">
        <v>96</v>
      </c>
      <c r="I29" s="22"/>
    </row>
    <row r="30" spans="1:9">
      <c r="A30" s="9">
        <v>29</v>
      </c>
      <c r="B30" s="4">
        <v>0.7</v>
      </c>
      <c r="C30" s="4">
        <v>6.1</v>
      </c>
      <c r="D30" s="4">
        <v>28.9</v>
      </c>
      <c r="E30" s="4">
        <v>8.1999999999999993</v>
      </c>
      <c r="F30" s="5">
        <v>222.7</v>
      </c>
      <c r="G30" s="1">
        <v>101</v>
      </c>
      <c r="I30" s="22"/>
    </row>
    <row r="31" spans="1:9">
      <c r="A31" s="9">
        <v>30</v>
      </c>
      <c r="B31" s="4">
        <v>-0.9</v>
      </c>
      <c r="C31" s="4">
        <v>5.2</v>
      </c>
      <c r="D31" s="4">
        <v>13.8</v>
      </c>
      <c r="E31" s="4">
        <v>36.799999999999997</v>
      </c>
      <c r="F31" s="6">
        <v>240.6</v>
      </c>
      <c r="G31" s="1">
        <v>100</v>
      </c>
      <c r="I31" s="22"/>
    </row>
    <row r="32" spans="1:9">
      <c r="A32" s="9">
        <v>31</v>
      </c>
      <c r="B32" s="4">
        <v>2.6</v>
      </c>
      <c r="C32" s="4">
        <v>6.1</v>
      </c>
      <c r="D32" s="4">
        <v>42.3</v>
      </c>
      <c r="E32" s="4">
        <v>67.3</v>
      </c>
      <c r="F32" s="5">
        <v>218.9</v>
      </c>
      <c r="G32" s="1">
        <v>89</v>
      </c>
      <c r="I32" s="22"/>
    </row>
    <row r="33" spans="1:9" ht="17.25" thickBot="1">
      <c r="A33" s="9">
        <v>32</v>
      </c>
      <c r="B33" s="10">
        <v>2.2000000000000002</v>
      </c>
      <c r="C33" s="10">
        <v>6.3</v>
      </c>
      <c r="D33" s="10">
        <v>45</v>
      </c>
      <c r="E33" s="10">
        <v>38.9</v>
      </c>
      <c r="F33" s="11">
        <v>166.2</v>
      </c>
      <c r="G33" s="1">
        <v>95</v>
      </c>
      <c r="I33" s="22"/>
    </row>
    <row r="34" spans="1:9">
      <c r="A34" s="9">
        <v>33</v>
      </c>
      <c r="B34" s="12">
        <v>5.5</v>
      </c>
      <c r="C34" s="12">
        <v>11.4</v>
      </c>
      <c r="D34" s="12">
        <v>86.6</v>
      </c>
      <c r="E34" s="12">
        <v>118</v>
      </c>
      <c r="F34" s="13">
        <v>190.9</v>
      </c>
      <c r="G34" s="14">
        <f>365-(DATE(2018,12,31)-DATE(2018,3,22))</f>
        <v>81</v>
      </c>
      <c r="I34" s="21"/>
    </row>
    <row r="35" spans="1:9">
      <c r="A35" s="9">
        <v>34</v>
      </c>
      <c r="B35" s="12">
        <v>6.8</v>
      </c>
      <c r="C35" s="12">
        <v>9.8000000000000007</v>
      </c>
      <c r="D35" s="12">
        <v>39.1</v>
      </c>
      <c r="E35" s="12">
        <v>48.2</v>
      </c>
      <c r="F35" s="13">
        <v>167.4</v>
      </c>
      <c r="G35" s="14">
        <f>365-(DATE(2017,12,31)-DATE(2017,3,28))</f>
        <v>87</v>
      </c>
      <c r="I35" s="21"/>
    </row>
    <row r="36" spans="1:9">
      <c r="A36" s="9">
        <v>35</v>
      </c>
      <c r="B36" s="12">
        <v>7.3</v>
      </c>
      <c r="C36" s="12">
        <v>10.8</v>
      </c>
      <c r="D36" s="15">
        <v>40</v>
      </c>
      <c r="E36" s="15">
        <v>96.9</v>
      </c>
      <c r="F36" s="15">
        <v>190.4</v>
      </c>
      <c r="G36" s="14">
        <f>365-(DATE(2016,12,31)-DATE(2016,3,29))</f>
        <v>88</v>
      </c>
      <c r="I36" s="21"/>
    </row>
    <row r="37" spans="1:9">
      <c r="A37" s="9">
        <v>36</v>
      </c>
      <c r="B37" s="12">
        <v>7.3</v>
      </c>
      <c r="C37" s="12">
        <v>10.4</v>
      </c>
      <c r="D37" s="15">
        <v>35.5</v>
      </c>
      <c r="E37" s="15">
        <v>80.7</v>
      </c>
      <c r="F37" s="15">
        <v>183.8</v>
      </c>
      <c r="G37" s="14">
        <f>365-(DATE(2015,12,31)-DATE(2015,3,25))</f>
        <v>84</v>
      </c>
      <c r="I37" s="21"/>
    </row>
    <row r="38" spans="1:9">
      <c r="A38" s="9">
        <v>37</v>
      </c>
      <c r="B38" s="12">
        <v>7.5</v>
      </c>
      <c r="C38" s="12">
        <v>10.7</v>
      </c>
      <c r="D38" s="15">
        <v>137.5</v>
      </c>
      <c r="E38" s="15">
        <v>88.4</v>
      </c>
      <c r="F38" s="13">
        <v>172.5</v>
      </c>
      <c r="G38" s="14">
        <f>365-(DATE(2014,12,31)-DATE(2014,3,25))</f>
        <v>84</v>
      </c>
      <c r="I38" s="21"/>
    </row>
    <row r="39" spans="1:9">
      <c r="A39" s="9">
        <v>38</v>
      </c>
      <c r="B39" s="12">
        <v>6.2</v>
      </c>
      <c r="C39" s="12">
        <v>10</v>
      </c>
      <c r="D39" s="15">
        <v>60.5</v>
      </c>
      <c r="E39" s="15">
        <v>55.2</v>
      </c>
      <c r="F39" s="15">
        <v>190.1</v>
      </c>
      <c r="G39" s="14">
        <f>365-(DATE(2013,12,31)-DATE(2013,3,18))</f>
        <v>77</v>
      </c>
      <c r="I39" s="21"/>
    </row>
    <row r="40" spans="1:9">
      <c r="A40" s="9">
        <v>39</v>
      </c>
      <c r="B40" s="12">
        <v>4.8</v>
      </c>
      <c r="C40" s="12">
        <v>9</v>
      </c>
      <c r="D40" s="15">
        <v>109.1</v>
      </c>
      <c r="E40" s="15">
        <v>171.9</v>
      </c>
      <c r="F40" s="13">
        <v>140</v>
      </c>
      <c r="G40" s="14">
        <f>365-(DATE(2012,12,31)-DATE(2012,3,30))</f>
        <v>89</v>
      </c>
      <c r="I40" s="21"/>
    </row>
    <row r="41" spans="1:9">
      <c r="A41" s="9">
        <v>40</v>
      </c>
      <c r="B41" s="12">
        <v>7</v>
      </c>
      <c r="C41" s="12">
        <v>7.8</v>
      </c>
      <c r="D41" s="15">
        <v>35.1</v>
      </c>
      <c r="E41" s="15">
        <v>32.4</v>
      </c>
      <c r="F41" s="15">
        <v>199.2</v>
      </c>
      <c r="G41" s="14">
        <f>365-(DATE(2011,12,31)-DATE(2011,3,28))</f>
        <v>87</v>
      </c>
      <c r="I41" s="21"/>
    </row>
    <row r="42" spans="1:9">
      <c r="A42" s="9">
        <v>41</v>
      </c>
      <c r="B42" s="12">
        <v>7.3</v>
      </c>
      <c r="C42" s="12">
        <v>9.3000000000000007</v>
      </c>
      <c r="D42" s="15">
        <v>81.7</v>
      </c>
      <c r="E42" s="15">
        <v>161.30000000000001</v>
      </c>
      <c r="F42" s="13">
        <v>112.8</v>
      </c>
      <c r="G42" s="14">
        <f>365-(DATE(2010,12,31)-DATE(2010,3,19))</f>
        <v>78</v>
      </c>
      <c r="I42" s="21"/>
    </row>
    <row r="43" spans="1:9">
      <c r="A43" s="9">
        <v>42</v>
      </c>
      <c r="B43" s="12">
        <v>8.6999999999999993</v>
      </c>
      <c r="C43" s="12">
        <v>9.8000000000000007</v>
      </c>
      <c r="D43" s="15">
        <v>113.7</v>
      </c>
      <c r="E43" s="15">
        <v>50.9</v>
      </c>
      <c r="F43" s="13">
        <v>149.1</v>
      </c>
      <c r="G43" s="14">
        <f>365-(DATE(2009,12,31)-DATE(2009,3,19))</f>
        <v>78</v>
      </c>
      <c r="I43" s="21"/>
    </row>
    <row r="44" spans="1:9">
      <c r="A44" s="9">
        <v>43</v>
      </c>
      <c r="B44" s="12">
        <v>5.0999999999999996</v>
      </c>
      <c r="C44" s="12">
        <v>10</v>
      </c>
      <c r="D44" s="15">
        <v>31</v>
      </c>
      <c r="E44" s="15">
        <v>77.5</v>
      </c>
      <c r="F44" s="15">
        <v>188.9</v>
      </c>
      <c r="G44" s="14">
        <f>365-(DATE(2008,12,31)-DATE(2008,3,23))</f>
        <v>82</v>
      </c>
      <c r="I44" s="21"/>
    </row>
    <row r="45" spans="1:9">
      <c r="A45" s="9">
        <v>44</v>
      </c>
      <c r="B45" s="12">
        <v>9.1</v>
      </c>
      <c r="C45" s="12">
        <v>10.8</v>
      </c>
      <c r="D45" s="15">
        <v>61</v>
      </c>
      <c r="E45" s="15">
        <v>86.2</v>
      </c>
      <c r="F45" s="15">
        <v>136.30000000000001</v>
      </c>
      <c r="G45" s="14">
        <f>365-(DATE(2007,12,31)-DATE(2007,3,22))</f>
        <v>81</v>
      </c>
      <c r="I45" s="21"/>
    </row>
    <row r="46" spans="1:9">
      <c r="A46" s="9">
        <v>45</v>
      </c>
      <c r="B46" s="12">
        <v>6.3</v>
      </c>
      <c r="C46" s="12">
        <v>9.6999999999999993</v>
      </c>
      <c r="D46" s="15">
        <v>73.5</v>
      </c>
      <c r="E46" s="15">
        <v>43.8</v>
      </c>
      <c r="F46" s="13">
        <v>183.1</v>
      </c>
      <c r="G46" s="14">
        <f>365-(DATE(2006,12,31)-DATE(2006,3,25))</f>
        <v>84</v>
      </c>
      <c r="I46" s="21"/>
    </row>
    <row r="47" spans="1:9">
      <c r="A47" s="9">
        <v>46</v>
      </c>
      <c r="B47" s="12">
        <v>5.4</v>
      </c>
      <c r="C47" s="12">
        <v>8.4</v>
      </c>
      <c r="D47" s="15">
        <v>98.3</v>
      </c>
      <c r="E47" s="15">
        <v>84.6</v>
      </c>
      <c r="F47" s="13">
        <v>164.2</v>
      </c>
      <c r="G47" s="14">
        <f>365-(DATE(2005,12,31)-DATE(2005,4,3))</f>
        <v>93</v>
      </c>
      <c r="I47" s="21"/>
    </row>
    <row r="48" spans="1:9">
      <c r="A48" s="9">
        <v>47</v>
      </c>
      <c r="B48" s="12">
        <v>8.1</v>
      </c>
      <c r="C48" s="12">
        <v>10</v>
      </c>
      <c r="D48" s="15">
        <v>48</v>
      </c>
      <c r="E48" s="15">
        <v>57.7</v>
      </c>
      <c r="F48" s="15">
        <v>200.3</v>
      </c>
      <c r="G48" s="14">
        <f>365-(DATE(2004,12,31)-DATE(2004,3,17))</f>
        <v>76</v>
      </c>
      <c r="I48" s="21"/>
    </row>
    <row r="49" spans="1:9" ht="17.25" thickBot="1">
      <c r="A49" s="9">
        <v>48</v>
      </c>
      <c r="B49" s="16">
        <v>7.2</v>
      </c>
      <c r="C49" s="16">
        <v>9.1</v>
      </c>
      <c r="D49" s="17">
        <v>64.400000000000006</v>
      </c>
      <c r="E49" s="17">
        <v>164</v>
      </c>
      <c r="F49" s="17">
        <v>167.8</v>
      </c>
      <c r="G49" s="14">
        <f>365-(DATE(2003,12,31)-DATE(2003,3,23))</f>
        <v>82</v>
      </c>
      <c r="I49" s="21"/>
    </row>
    <row r="50" spans="1:9">
      <c r="A50" s="9">
        <v>49</v>
      </c>
      <c r="B50" s="12">
        <v>3.9</v>
      </c>
      <c r="C50" s="12">
        <v>10</v>
      </c>
      <c r="D50" s="12">
        <v>52.5</v>
      </c>
      <c r="E50" s="12">
        <v>206.1</v>
      </c>
      <c r="F50" s="13">
        <v>214.4</v>
      </c>
      <c r="G50" s="14">
        <f>365-(DATE(2018,12,31)-DATE(2018,3,27))</f>
        <v>86</v>
      </c>
    </row>
    <row r="51" spans="1:9">
      <c r="A51" s="9">
        <v>50</v>
      </c>
      <c r="B51" s="12">
        <v>5.5</v>
      </c>
      <c r="C51" s="12">
        <v>9</v>
      </c>
      <c r="D51" s="12">
        <v>33.799999999999997</v>
      </c>
      <c r="E51" s="12">
        <v>35.700000000000003</v>
      </c>
      <c r="F51" s="13">
        <v>174.9</v>
      </c>
      <c r="G51" s="14">
        <f>365-(DATE(2017,12,31)-DATE(2017,3,28))</f>
        <v>87</v>
      </c>
    </row>
    <row r="52" spans="1:9">
      <c r="A52" s="9">
        <v>51</v>
      </c>
      <c r="B52" s="12">
        <v>5.5</v>
      </c>
      <c r="C52" s="12">
        <v>9.9</v>
      </c>
      <c r="D52" s="15">
        <v>63.7</v>
      </c>
      <c r="E52" s="15">
        <v>133.5</v>
      </c>
      <c r="F52" s="15">
        <v>219.7</v>
      </c>
      <c r="G52" s="14">
        <f>365-(DATE(2016,12,31)-DATE(2016,3,28))</f>
        <v>87</v>
      </c>
    </row>
    <row r="53" spans="1:9">
      <c r="A53" s="9">
        <v>52</v>
      </c>
      <c r="B53" s="12">
        <v>5.4</v>
      </c>
      <c r="C53" s="12">
        <v>9.5</v>
      </c>
      <c r="D53" s="15">
        <v>30.5</v>
      </c>
      <c r="E53" s="15">
        <v>76.5</v>
      </c>
      <c r="F53" s="15">
        <v>274.3</v>
      </c>
      <c r="G53" s="14">
        <f>365-(DATE(2015,12,31)-DATE(2015,3,28))</f>
        <v>87</v>
      </c>
    </row>
    <row r="54" spans="1:9">
      <c r="A54" s="9">
        <v>53</v>
      </c>
      <c r="B54" s="12">
        <v>5.8</v>
      </c>
      <c r="C54" s="12">
        <v>9.8000000000000007</v>
      </c>
      <c r="D54" s="15">
        <v>44.1</v>
      </c>
      <c r="E54" s="15">
        <v>136.69999999999999</v>
      </c>
      <c r="F54" s="13">
        <v>215.5</v>
      </c>
      <c r="G54" s="14">
        <f>365-(DATE(2014,12,31)-DATE(2014,3,25))</f>
        <v>84</v>
      </c>
    </row>
    <row r="55" spans="1:9">
      <c r="A55" s="9">
        <v>54</v>
      </c>
      <c r="B55" s="12">
        <v>4.7</v>
      </c>
      <c r="C55" s="12">
        <v>10.199999999999999</v>
      </c>
      <c r="D55" s="15">
        <v>46.6</v>
      </c>
      <c r="E55" s="15">
        <v>93.7</v>
      </c>
      <c r="F55" s="15">
        <v>248.1</v>
      </c>
      <c r="G55" s="14">
        <f>365-(DATE(2013,12,31)-DATE(2013,3,21))</f>
        <v>80</v>
      </c>
    </row>
    <row r="56" spans="1:9">
      <c r="A56" s="9">
        <v>55</v>
      </c>
      <c r="B56" s="12">
        <v>2.8</v>
      </c>
      <c r="C56" s="12">
        <v>8.3000000000000007</v>
      </c>
      <c r="D56" s="15">
        <v>22.1</v>
      </c>
      <c r="E56" s="15">
        <v>173.9</v>
      </c>
      <c r="F56" s="13">
        <v>197</v>
      </c>
      <c r="G56" s="14">
        <f>365-(DATE(2012,12,31)-DATE(2012,4,5))</f>
        <v>95</v>
      </c>
      <c r="I56" s="18"/>
    </row>
    <row r="57" spans="1:9">
      <c r="A57" s="9">
        <v>56</v>
      </c>
      <c r="B57" s="12">
        <v>6.1</v>
      </c>
      <c r="C57" s="12">
        <v>7.4</v>
      </c>
      <c r="D57" s="15">
        <v>70.900000000000006</v>
      </c>
      <c r="E57" s="15">
        <v>31.2</v>
      </c>
      <c r="F57" s="15">
        <v>268.39999999999998</v>
      </c>
      <c r="G57" s="14">
        <f>365-(DATE(2011,12,31)-DATE(2011,4,1))</f>
        <v>91</v>
      </c>
      <c r="I57" s="18"/>
    </row>
    <row r="58" spans="1:9">
      <c r="A58" s="9">
        <v>57</v>
      </c>
      <c r="B58" s="12">
        <v>5.8</v>
      </c>
      <c r="C58" s="12">
        <v>7.8</v>
      </c>
      <c r="D58" s="15">
        <v>91.1</v>
      </c>
      <c r="E58" s="15">
        <v>132.9</v>
      </c>
      <c r="F58" s="13">
        <v>117.4</v>
      </c>
      <c r="G58" s="14">
        <f>365-(DATE(2010,12,31)-DATE(2010,3,30))</f>
        <v>89</v>
      </c>
      <c r="I58" s="18"/>
    </row>
    <row r="59" spans="1:9">
      <c r="A59" s="9">
        <v>58</v>
      </c>
      <c r="B59" s="12">
        <v>8.3000000000000007</v>
      </c>
      <c r="C59" s="12">
        <v>9.8000000000000007</v>
      </c>
      <c r="D59" s="15">
        <v>79</v>
      </c>
      <c r="E59" s="15">
        <v>72.7</v>
      </c>
      <c r="F59" s="13">
        <v>199.2</v>
      </c>
      <c r="G59" s="14">
        <f>365-(DATE(2009,12,31)-DATE(2009,3,20))</f>
        <v>79</v>
      </c>
      <c r="I59" s="18"/>
    </row>
    <row r="60" spans="1:9">
      <c r="A60" s="9">
        <v>59</v>
      </c>
      <c r="B60" s="12">
        <v>3.8</v>
      </c>
      <c r="C60" s="12">
        <v>9.5</v>
      </c>
      <c r="D60" s="15">
        <v>19.100000000000001</v>
      </c>
      <c r="E60" s="15">
        <v>73.7</v>
      </c>
      <c r="F60" s="15">
        <v>210.2</v>
      </c>
      <c r="G60" s="14">
        <f>365-(DATE(2008,12,31)-DATE(2008,3,25))</f>
        <v>84</v>
      </c>
      <c r="I60" s="18"/>
    </row>
    <row r="61" spans="1:9">
      <c r="A61" s="9">
        <v>60</v>
      </c>
      <c r="B61" s="12">
        <v>7.9</v>
      </c>
      <c r="C61" s="12">
        <v>9.1</v>
      </c>
      <c r="D61" s="15">
        <v>115</v>
      </c>
      <c r="E61" s="15">
        <v>75.5</v>
      </c>
      <c r="F61" s="15">
        <v>185.6</v>
      </c>
      <c r="G61" s="14">
        <f>365-(DATE(2007,12,31)-DATE(2007,3,25))</f>
        <v>84</v>
      </c>
      <c r="I61" s="18"/>
    </row>
    <row r="62" spans="1:9">
      <c r="A62" s="9">
        <v>61</v>
      </c>
      <c r="B62" s="12">
        <v>4</v>
      </c>
      <c r="C62" s="12">
        <v>8</v>
      </c>
      <c r="D62" s="15">
        <v>36.299999999999997</v>
      </c>
      <c r="E62" s="15">
        <v>24.7</v>
      </c>
      <c r="F62" s="13">
        <v>229.7</v>
      </c>
      <c r="G62" s="14">
        <f>365-(DATE(2006,12,31)-DATE(2006,3,27))</f>
        <v>86</v>
      </c>
      <c r="I62" s="18"/>
    </row>
    <row r="63" spans="1:9">
      <c r="A63" s="9">
        <v>62</v>
      </c>
      <c r="B63" s="12">
        <v>2.5</v>
      </c>
      <c r="C63" s="12">
        <v>7.1</v>
      </c>
      <c r="D63" s="15">
        <v>36.799999999999997</v>
      </c>
      <c r="E63" s="15">
        <v>142.4</v>
      </c>
      <c r="F63" s="13">
        <v>228.9</v>
      </c>
      <c r="G63" s="14">
        <f>365-(DATE(2005,12,31)-DATE(2005,4,3))</f>
        <v>93</v>
      </c>
      <c r="I63" s="18"/>
    </row>
    <row r="64" spans="1:9">
      <c r="A64" s="9">
        <v>63</v>
      </c>
      <c r="B64" s="12">
        <v>6.6</v>
      </c>
      <c r="C64" s="12">
        <v>8.8000000000000007</v>
      </c>
      <c r="D64" s="15">
        <v>77.5</v>
      </c>
      <c r="E64" s="15">
        <v>48.1</v>
      </c>
      <c r="F64" s="15">
        <v>226.7</v>
      </c>
      <c r="G64" s="14">
        <f>365-(DATE(2004,12,31)-DATE(2004,3,21))</f>
        <v>80</v>
      </c>
      <c r="I64" s="18"/>
    </row>
    <row r="65" spans="1:9" ht="17.25" thickBot="1">
      <c r="A65" s="9">
        <v>64</v>
      </c>
      <c r="B65" s="16">
        <v>6.3</v>
      </c>
      <c r="C65" s="16">
        <v>8.6</v>
      </c>
      <c r="D65" s="17">
        <v>51.6</v>
      </c>
      <c r="E65" s="17">
        <v>77.5</v>
      </c>
      <c r="F65" s="17">
        <v>152.69999999999999</v>
      </c>
      <c r="G65" s="14">
        <f>365-(DATE(2003,12,31)-DATE(2003,3,26))</f>
        <v>85</v>
      </c>
      <c r="I65" s="18"/>
    </row>
    <row r="66" spans="1:9">
      <c r="A66" s="9">
        <v>65</v>
      </c>
      <c r="B66" s="12">
        <v>2.6</v>
      </c>
      <c r="C66" s="12">
        <v>9.5</v>
      </c>
      <c r="D66" s="12">
        <v>44.8</v>
      </c>
      <c r="E66" s="12">
        <v>155.30000000000001</v>
      </c>
      <c r="F66" s="13">
        <v>223.3</v>
      </c>
      <c r="G66" s="14">
        <f>365-(DATE(2018,12,31)-DATE(2018,3,29))</f>
        <v>88</v>
      </c>
    </row>
    <row r="67" spans="1:9">
      <c r="A67" s="9">
        <v>66</v>
      </c>
      <c r="B67" s="12">
        <v>4.4000000000000004</v>
      </c>
      <c r="C67" s="12">
        <v>8</v>
      </c>
      <c r="D67" s="12">
        <v>23.6</v>
      </c>
      <c r="E67" s="12">
        <v>27.6</v>
      </c>
      <c r="F67" s="13">
        <v>233.3</v>
      </c>
      <c r="G67" s="14">
        <f>365-(DATE(2017,12,31)-DATE(2017,3,28))</f>
        <v>87</v>
      </c>
    </row>
    <row r="68" spans="1:9">
      <c r="A68" s="9">
        <v>67</v>
      </c>
      <c r="B68" s="12">
        <v>4.8</v>
      </c>
      <c r="C68" s="12">
        <v>9.1999999999999993</v>
      </c>
      <c r="D68" s="15">
        <v>32.4</v>
      </c>
      <c r="E68" s="15">
        <v>92.2</v>
      </c>
      <c r="F68" s="15">
        <v>203.7</v>
      </c>
      <c r="G68" s="14">
        <f>365-(DATE(2016,12,31)-DATE(2016,3,29))</f>
        <v>88</v>
      </c>
    </row>
    <row r="69" spans="1:9">
      <c r="A69" s="9">
        <v>68</v>
      </c>
      <c r="B69" s="12">
        <v>4.5</v>
      </c>
      <c r="C69" s="12">
        <v>8.9</v>
      </c>
      <c r="D69" s="15">
        <v>20.399999999999999</v>
      </c>
      <c r="E69" s="15">
        <v>51.7</v>
      </c>
      <c r="F69" s="15">
        <v>266.60000000000002</v>
      </c>
      <c r="G69" s="14">
        <f>365-(DATE(2015,12,31)-DATE(2015,3,29))</f>
        <v>88</v>
      </c>
    </row>
    <row r="70" spans="1:9">
      <c r="A70" s="9">
        <v>69</v>
      </c>
      <c r="B70" s="12">
        <v>4.8</v>
      </c>
      <c r="C70" s="12">
        <v>9.5</v>
      </c>
      <c r="D70" s="15">
        <v>98.5</v>
      </c>
      <c r="E70" s="15">
        <v>122.4</v>
      </c>
      <c r="F70" s="13">
        <v>204.6</v>
      </c>
      <c r="G70" s="14">
        <f>365-(DATE(2014,12,31)-DATE(2014,3,28))</f>
        <v>87</v>
      </c>
    </row>
    <row r="71" spans="1:9">
      <c r="A71" s="9">
        <v>70</v>
      </c>
      <c r="B71" s="12">
        <v>3.4</v>
      </c>
      <c r="C71" s="12">
        <v>9.4</v>
      </c>
      <c r="D71" s="15">
        <v>26.4</v>
      </c>
      <c r="E71" s="15">
        <v>78</v>
      </c>
      <c r="F71" s="15">
        <v>236.1</v>
      </c>
      <c r="G71" s="14">
        <f>365-(DATE(2013,12,31)-DATE(2013,3,21))</f>
        <v>80</v>
      </c>
    </row>
    <row r="72" spans="1:9">
      <c r="A72" s="9">
        <v>71</v>
      </c>
      <c r="B72" s="12">
        <v>1.5</v>
      </c>
      <c r="C72" s="12">
        <v>7.5</v>
      </c>
      <c r="D72" s="15">
        <v>12</v>
      </c>
      <c r="E72" s="15">
        <v>103.2</v>
      </c>
      <c r="F72" s="13">
        <v>179</v>
      </c>
      <c r="G72" s="14">
        <f>365-(DATE(2012,12,31)-DATE(2012,4,6))</f>
        <v>96</v>
      </c>
      <c r="I72" s="18"/>
    </row>
    <row r="73" spans="1:9">
      <c r="A73" s="9">
        <v>72</v>
      </c>
      <c r="B73" s="12">
        <v>4.3</v>
      </c>
      <c r="C73" s="12">
        <v>6.7</v>
      </c>
      <c r="D73" s="15">
        <v>76.099999999999994</v>
      </c>
      <c r="E73" s="15">
        <v>18.5</v>
      </c>
      <c r="F73" s="15">
        <v>272.60000000000002</v>
      </c>
      <c r="G73" s="14">
        <f>365-(DATE(2011,12,31)-DATE(2011,4,2))</f>
        <v>92</v>
      </c>
      <c r="I73" s="18"/>
    </row>
    <row r="74" spans="1:9">
      <c r="A74" s="9">
        <v>73</v>
      </c>
      <c r="B74" s="12">
        <v>4.4000000000000004</v>
      </c>
      <c r="C74" s="12">
        <v>7</v>
      </c>
      <c r="D74" s="15">
        <v>108</v>
      </c>
      <c r="E74" s="15">
        <v>98.9</v>
      </c>
      <c r="F74" s="13">
        <v>123.4</v>
      </c>
      <c r="G74" s="14">
        <f>365-(DATE(2010,12,31)-DATE(2010,4,3))</f>
        <v>93</v>
      </c>
      <c r="I74" s="18"/>
    </row>
    <row r="75" spans="1:9">
      <c r="A75" s="9">
        <v>74</v>
      </c>
      <c r="B75" s="12">
        <v>6.7</v>
      </c>
      <c r="C75" s="12">
        <v>8.8000000000000007</v>
      </c>
      <c r="D75" s="15">
        <v>48.6</v>
      </c>
      <c r="E75" s="15">
        <v>35</v>
      </c>
      <c r="F75" s="13">
        <v>195.2</v>
      </c>
      <c r="G75" s="14">
        <f>365-(DATE(2009,12,31)-DATE(2009,3,22))</f>
        <v>81</v>
      </c>
      <c r="I75" s="18"/>
    </row>
    <row r="76" spans="1:9">
      <c r="A76" s="9">
        <v>75</v>
      </c>
      <c r="B76" s="12">
        <v>2.2999999999999998</v>
      </c>
      <c r="C76" s="12">
        <v>8.5</v>
      </c>
      <c r="D76" s="15">
        <v>10</v>
      </c>
      <c r="E76" s="15">
        <v>47.9</v>
      </c>
      <c r="F76" s="15">
        <v>199.8</v>
      </c>
      <c r="G76" s="14">
        <f>365-(DATE(2008,12,31)-DATE(2008,3,26))</f>
        <v>85</v>
      </c>
      <c r="I76" s="18"/>
    </row>
    <row r="77" spans="1:9">
      <c r="A77" s="9">
        <v>76</v>
      </c>
      <c r="B77" s="12">
        <v>7.1</v>
      </c>
      <c r="C77" s="12">
        <v>8.8000000000000007</v>
      </c>
      <c r="D77" s="15">
        <v>49.3</v>
      </c>
      <c r="E77" s="15">
        <v>82.1</v>
      </c>
      <c r="F77" s="15">
        <v>187.3</v>
      </c>
      <c r="G77" s="14">
        <f>365-(DATE(2007,12,31)-DATE(2007,3,22))</f>
        <v>81</v>
      </c>
      <c r="I77" s="18"/>
    </row>
    <row r="78" spans="1:9">
      <c r="A78" s="9">
        <v>77</v>
      </c>
      <c r="B78" s="12">
        <v>4.0999999999999996</v>
      </c>
      <c r="C78" s="12">
        <v>8.4</v>
      </c>
      <c r="D78" s="15">
        <v>33.299999999999997</v>
      </c>
      <c r="E78" s="15">
        <v>21</v>
      </c>
      <c r="F78" s="13">
        <v>225.7</v>
      </c>
      <c r="G78" s="14">
        <f>365-(DATE(2006,12,31)-DATE(2006,3,27))</f>
        <v>86</v>
      </c>
      <c r="I78" s="18"/>
    </row>
    <row r="79" spans="1:9">
      <c r="A79" s="9">
        <v>78</v>
      </c>
      <c r="B79" s="12">
        <v>2.6</v>
      </c>
      <c r="C79" s="12">
        <v>7.4</v>
      </c>
      <c r="D79" s="15">
        <v>34.4</v>
      </c>
      <c r="E79" s="15">
        <v>102.9</v>
      </c>
      <c r="F79" s="13">
        <v>231.1</v>
      </c>
      <c r="G79" s="14">
        <f>365-(DATE(2005,12,31)-DATE(2005,4,5))</f>
        <v>95</v>
      </c>
      <c r="I79" s="18"/>
    </row>
    <row r="80" spans="1:9">
      <c r="A80" s="9">
        <v>79</v>
      </c>
      <c r="B80" s="12">
        <v>6.1</v>
      </c>
      <c r="C80" s="12">
        <v>8.9</v>
      </c>
      <c r="D80" s="15">
        <v>51.1</v>
      </c>
      <c r="E80" s="15">
        <v>20.5</v>
      </c>
      <c r="F80" s="15">
        <v>234.6</v>
      </c>
      <c r="G80" s="14">
        <f>365-(DATE(2004,12,31)-DATE(2004,3,24))</f>
        <v>83</v>
      </c>
      <c r="I80" s="18"/>
    </row>
    <row r="81" spans="1:9" ht="17.25" thickBot="1">
      <c r="A81" s="9">
        <v>80</v>
      </c>
      <c r="B81" s="16">
        <v>5</v>
      </c>
      <c r="C81" s="16">
        <v>8</v>
      </c>
      <c r="D81" s="17">
        <v>50.6</v>
      </c>
      <c r="E81" s="17">
        <v>40.4</v>
      </c>
      <c r="F81" s="17">
        <v>171.8</v>
      </c>
      <c r="G81" s="14">
        <f>365-(DATE(2003,12,31)-DATE(2003,3,28))</f>
        <v>87</v>
      </c>
      <c r="I81" s="18"/>
    </row>
    <row r="82" spans="1:9">
      <c r="A82" s="9">
        <v>81</v>
      </c>
      <c r="B82" s="12">
        <v>1.3</v>
      </c>
      <c r="C82" s="12">
        <v>9.1999999999999993</v>
      </c>
      <c r="D82" s="12">
        <v>25.1</v>
      </c>
      <c r="E82" s="12">
        <v>98.7</v>
      </c>
      <c r="F82" s="13">
        <v>219.3</v>
      </c>
      <c r="G82" s="14">
        <f>365-(DATE(2018,12,31)-DATE(2018,3,27))</f>
        <v>86</v>
      </c>
    </row>
    <row r="83" spans="1:9">
      <c r="A83" s="9">
        <v>82</v>
      </c>
      <c r="B83" s="12">
        <v>3.2</v>
      </c>
      <c r="C83" s="12">
        <v>7.9</v>
      </c>
      <c r="D83" s="12">
        <v>25.7</v>
      </c>
      <c r="E83" s="12">
        <v>38.4</v>
      </c>
      <c r="F83" s="13">
        <v>235.4</v>
      </c>
      <c r="G83" s="14">
        <f>365-(DATE(2017,12,31)-DATE(2017,3,29))</f>
        <v>88</v>
      </c>
    </row>
    <row r="84" spans="1:9">
      <c r="A84" s="9">
        <v>83</v>
      </c>
      <c r="B84" s="12">
        <v>3.1</v>
      </c>
      <c r="C84" s="12">
        <v>8.8000000000000007</v>
      </c>
      <c r="D84" s="15">
        <v>15.5</v>
      </c>
      <c r="E84" s="15">
        <v>67.5</v>
      </c>
      <c r="F84" s="15">
        <v>205.5</v>
      </c>
      <c r="G84" s="14">
        <f>365-(DATE(2016,12,31)-DATE(2016,3,25))</f>
        <v>84</v>
      </c>
    </row>
    <row r="85" spans="1:9">
      <c r="A85" s="9">
        <v>84</v>
      </c>
      <c r="B85" s="12">
        <v>3.8</v>
      </c>
      <c r="C85" s="12">
        <v>9.1999999999999993</v>
      </c>
      <c r="D85" s="15">
        <v>14.6</v>
      </c>
      <c r="E85" s="15">
        <v>50.5</v>
      </c>
      <c r="F85" s="15">
        <v>271.39999999999998</v>
      </c>
      <c r="G85" s="14">
        <f>365-(DATE(2015,12,31)-DATE(2015,3,28))</f>
        <v>87</v>
      </c>
    </row>
    <row r="86" spans="1:9">
      <c r="A86" s="9">
        <v>85</v>
      </c>
      <c r="B86" s="12">
        <v>4.5</v>
      </c>
      <c r="C86" s="12">
        <v>9.6999999999999993</v>
      </c>
      <c r="D86" s="15">
        <v>7</v>
      </c>
      <c r="E86" s="15">
        <v>110.5</v>
      </c>
      <c r="F86" s="13">
        <v>219.4</v>
      </c>
      <c r="G86" s="14">
        <f>365-(DATE(2014,12,31)-DATE(2014,3,27))</f>
        <v>86</v>
      </c>
    </row>
    <row r="87" spans="1:9">
      <c r="A87" s="9">
        <v>86</v>
      </c>
      <c r="B87" s="12">
        <v>2.6</v>
      </c>
      <c r="C87" s="12">
        <v>9.8000000000000007</v>
      </c>
      <c r="D87" s="15">
        <v>27.3</v>
      </c>
      <c r="E87" s="15">
        <v>55.1</v>
      </c>
      <c r="F87" s="15">
        <v>271.8</v>
      </c>
      <c r="G87" s="14">
        <f>365-(DATE(2013,12,31)-DATE(2013,3,23))</f>
        <v>82</v>
      </c>
    </row>
    <row r="88" spans="1:9">
      <c r="A88" s="9">
        <v>87</v>
      </c>
      <c r="B88" s="12">
        <v>1.1000000000000001</v>
      </c>
      <c r="C88" s="12">
        <v>7.7</v>
      </c>
      <c r="D88" s="15">
        <v>7.1</v>
      </c>
      <c r="E88" s="15">
        <v>82.1</v>
      </c>
      <c r="F88" s="13">
        <v>210.1</v>
      </c>
      <c r="G88" s="14">
        <f>365-(DATE(2012,12,31)-DATE(2012,4,4))</f>
        <v>94</v>
      </c>
    </row>
    <row r="89" spans="1:9">
      <c r="A89" s="9">
        <v>88</v>
      </c>
      <c r="B89" s="12">
        <v>4.2</v>
      </c>
      <c r="C89" s="12">
        <v>7</v>
      </c>
      <c r="D89" s="15">
        <v>64.400000000000006</v>
      </c>
      <c r="E89" s="15">
        <v>16.5</v>
      </c>
      <c r="F89" s="15">
        <v>260.8</v>
      </c>
      <c r="G89" s="14">
        <f>365-(DATE(2011,12,31)-DATE(2011,4,2))</f>
        <v>92</v>
      </c>
    </row>
    <row r="90" spans="1:9">
      <c r="A90" s="9">
        <v>89</v>
      </c>
      <c r="B90" s="12">
        <v>3.9</v>
      </c>
      <c r="C90" s="12">
        <v>6.9</v>
      </c>
      <c r="D90" s="15">
        <v>58.1</v>
      </c>
      <c r="E90" s="15">
        <v>59.1</v>
      </c>
      <c r="F90" s="13">
        <v>120</v>
      </c>
      <c r="G90" s="14">
        <f>365-(DATE(2010,12,31)-DATE(2010,4,5))</f>
        <v>95</v>
      </c>
    </row>
    <row r="91" spans="1:9">
      <c r="A91" s="9">
        <v>90</v>
      </c>
      <c r="B91" s="12">
        <v>6.4</v>
      </c>
      <c r="C91" s="12">
        <v>9</v>
      </c>
      <c r="D91" s="15">
        <v>23.5</v>
      </c>
      <c r="E91" s="15">
        <v>19.2</v>
      </c>
      <c r="F91" s="13">
        <v>209.8</v>
      </c>
      <c r="G91" s="14">
        <f>365-(DATE(2009,12,31)-DATE(2009,3,22))</f>
        <v>81</v>
      </c>
    </row>
    <row r="92" spans="1:9">
      <c r="A92" s="9">
        <v>91</v>
      </c>
      <c r="B92" s="12">
        <v>1.5</v>
      </c>
      <c r="C92" s="12">
        <v>9.1</v>
      </c>
      <c r="D92" s="15">
        <v>5</v>
      </c>
      <c r="E92" s="15">
        <v>23.8</v>
      </c>
      <c r="F92" s="15">
        <v>201.3</v>
      </c>
      <c r="G92" s="14">
        <f>365-(DATE(2008,12,31)-DATE(2008,3,27))</f>
        <v>86</v>
      </c>
    </row>
    <row r="93" spans="1:9">
      <c r="A93" s="9">
        <v>92</v>
      </c>
      <c r="B93" s="12">
        <v>6.2</v>
      </c>
      <c r="C93" s="12">
        <v>8.8000000000000007</v>
      </c>
      <c r="D93" s="15">
        <v>30</v>
      </c>
      <c r="E93" s="15">
        <v>64.7</v>
      </c>
      <c r="F93" s="15">
        <v>181.9</v>
      </c>
      <c r="G93" s="14">
        <f>365-(DATE(2007,12,31)-DATE(2007,3,24))</f>
        <v>83</v>
      </c>
    </row>
    <row r="94" spans="1:9">
      <c r="A94" s="9">
        <v>93</v>
      </c>
      <c r="B94" s="12">
        <v>3.1</v>
      </c>
      <c r="C94" s="12">
        <v>8.1999999999999993</v>
      </c>
      <c r="D94" s="15">
        <v>25.2</v>
      </c>
      <c r="E94" s="15">
        <v>11.5</v>
      </c>
      <c r="F94" s="13">
        <v>233</v>
      </c>
      <c r="G94" s="14">
        <f>365-(DATE(2006,12,31)-DATE(2006,3,28))</f>
        <v>87</v>
      </c>
    </row>
    <row r="95" spans="1:9">
      <c r="A95" s="9">
        <v>94</v>
      </c>
      <c r="B95" s="12">
        <v>1.4</v>
      </c>
      <c r="C95" s="12">
        <v>7.2</v>
      </c>
      <c r="D95" s="15">
        <v>16.600000000000001</v>
      </c>
      <c r="E95" s="15">
        <v>67.099999999999994</v>
      </c>
      <c r="F95" s="13">
        <v>244.8</v>
      </c>
      <c r="G95" s="14">
        <f>365-(DATE(2005,12,31)-DATE(2005,4,4))</f>
        <v>94</v>
      </c>
    </row>
    <row r="96" spans="1:9">
      <c r="A96" s="9">
        <v>95</v>
      </c>
      <c r="B96" s="12">
        <v>4.8</v>
      </c>
      <c r="C96" s="12">
        <v>8.4</v>
      </c>
      <c r="D96" s="15">
        <v>32.9</v>
      </c>
      <c r="E96" s="15">
        <v>12.5</v>
      </c>
      <c r="F96" s="15">
        <v>236.6</v>
      </c>
      <c r="G96" s="14">
        <f>365-(DATE(2004,12,31)-DATE(2004,3,23))</f>
        <v>82</v>
      </c>
    </row>
    <row r="97" spans="1:7" ht="17.25" thickBot="1">
      <c r="A97" s="9">
        <v>96</v>
      </c>
      <c r="B97" s="16">
        <v>4</v>
      </c>
      <c r="C97" s="16">
        <v>7.8</v>
      </c>
      <c r="D97" s="17">
        <v>41</v>
      </c>
      <c r="E97" s="17">
        <v>41.1</v>
      </c>
      <c r="F97" s="17">
        <v>179.3</v>
      </c>
      <c r="G97" s="14">
        <f>365-(DATE(2003,12,31)-DATE(2003,3,28))</f>
        <v>87</v>
      </c>
    </row>
    <row r="98" spans="1:7">
      <c r="A98" s="9">
        <v>97</v>
      </c>
      <c r="B98" s="12">
        <v>2.5</v>
      </c>
      <c r="C98" s="12">
        <v>10.199999999999999</v>
      </c>
      <c r="D98" s="12">
        <v>33.5</v>
      </c>
      <c r="E98" s="12">
        <v>153.69999999999999</v>
      </c>
      <c r="F98" s="13">
        <v>222.3</v>
      </c>
      <c r="G98" s="14">
        <f>365-(DATE(2018,12,31)-DATE(2018,3,27))</f>
        <v>86</v>
      </c>
    </row>
    <row r="99" spans="1:7">
      <c r="A99" s="9">
        <v>98</v>
      </c>
      <c r="B99" s="12">
        <v>4.5999999999999996</v>
      </c>
      <c r="C99" s="12">
        <v>8.6</v>
      </c>
      <c r="D99" s="12">
        <v>27.8</v>
      </c>
      <c r="E99" s="12">
        <v>13.4</v>
      </c>
      <c r="F99" s="13">
        <v>242.8</v>
      </c>
      <c r="G99" s="14">
        <f>365-(DATE(2017,12,31)-DATE(2017,3,28))</f>
        <v>87</v>
      </c>
    </row>
    <row r="100" spans="1:7">
      <c r="A100" s="9">
        <v>99</v>
      </c>
      <c r="B100" s="12">
        <v>4.2</v>
      </c>
      <c r="C100" s="12">
        <v>9.1</v>
      </c>
      <c r="D100" s="15">
        <v>14.4</v>
      </c>
      <c r="E100" s="15">
        <v>69.8</v>
      </c>
      <c r="F100" s="15">
        <v>199.8</v>
      </c>
      <c r="G100" s="14">
        <f>365-(DATE(2016,12,31)-DATE(2016,3,27))</f>
        <v>86</v>
      </c>
    </row>
    <row r="101" spans="1:7">
      <c r="A101" s="9">
        <v>100</v>
      </c>
      <c r="B101" s="12">
        <v>4.2</v>
      </c>
      <c r="C101" s="12">
        <v>8.8000000000000007</v>
      </c>
      <c r="D101" s="15">
        <v>12</v>
      </c>
      <c r="E101" s="15">
        <v>50</v>
      </c>
      <c r="F101" s="15">
        <v>272.3</v>
      </c>
      <c r="G101" s="14">
        <f>365-(DATE(2015,12,31)-DATE(2015,3,31))</f>
        <v>90</v>
      </c>
    </row>
    <row r="102" spans="1:7">
      <c r="A102" s="9">
        <v>101</v>
      </c>
      <c r="B102" s="12">
        <v>4.5</v>
      </c>
      <c r="C102" s="12">
        <v>9.1999999999999993</v>
      </c>
      <c r="D102" s="15">
        <v>118</v>
      </c>
      <c r="E102" s="15">
        <v>129.9</v>
      </c>
      <c r="F102" s="13">
        <v>199.5</v>
      </c>
      <c r="G102" s="14">
        <f>365-(DATE(2014,12,31)-DATE(2014,3,27))</f>
        <v>86</v>
      </c>
    </row>
    <row r="103" spans="1:7">
      <c r="A103" s="9">
        <v>102</v>
      </c>
      <c r="B103" s="12">
        <v>3.5</v>
      </c>
      <c r="C103" s="12">
        <v>9.6999999999999993</v>
      </c>
      <c r="D103" s="15">
        <v>19.5</v>
      </c>
      <c r="E103" s="15">
        <v>69.099999999999994</v>
      </c>
      <c r="F103" s="15">
        <v>219.2</v>
      </c>
      <c r="G103" s="14">
        <f>365-(DATE(2013,12,31)-DATE(2013,3,20))</f>
        <v>79</v>
      </c>
    </row>
    <row r="104" spans="1:7">
      <c r="A104" s="9">
        <v>103</v>
      </c>
      <c r="B104" s="12">
        <v>2.2000000000000002</v>
      </c>
      <c r="C104" s="12">
        <v>8</v>
      </c>
      <c r="D104" s="15">
        <v>6.5</v>
      </c>
      <c r="E104" s="15">
        <v>116.9</v>
      </c>
      <c r="F104" s="13">
        <v>176</v>
      </c>
      <c r="G104" s="14">
        <f>365-(DATE(2012,12,31)-DATE(2012,4,5))</f>
        <v>95</v>
      </c>
    </row>
    <row r="105" spans="1:7">
      <c r="A105" s="9">
        <v>104</v>
      </c>
      <c r="B105" s="12">
        <v>5</v>
      </c>
      <c r="C105" s="12">
        <v>7.4</v>
      </c>
      <c r="D105" s="15">
        <v>103.5</v>
      </c>
      <c r="E105" s="15">
        <v>15</v>
      </c>
      <c r="F105" s="15">
        <v>266.3</v>
      </c>
      <c r="G105" s="14">
        <f>365-(DATE(2011,12,31)-DATE(2011,4,2))</f>
        <v>92</v>
      </c>
    </row>
    <row r="106" spans="1:7">
      <c r="A106" s="9">
        <v>105</v>
      </c>
      <c r="B106" s="12">
        <v>5</v>
      </c>
      <c r="C106" s="12">
        <v>7.4</v>
      </c>
      <c r="D106" s="15">
        <v>67.7</v>
      </c>
      <c r="E106" s="15">
        <v>75.7</v>
      </c>
      <c r="F106" s="13">
        <v>117.7</v>
      </c>
      <c r="G106" s="14">
        <f>365-(DATE(2010,12,31)-DATE(2010,4,3))</f>
        <v>93</v>
      </c>
    </row>
    <row r="107" spans="1:7">
      <c r="A107" s="9">
        <v>106</v>
      </c>
      <c r="B107" s="12">
        <v>7.2</v>
      </c>
      <c r="C107" s="12">
        <v>9</v>
      </c>
      <c r="D107" s="15">
        <v>27.1</v>
      </c>
      <c r="E107" s="15">
        <v>35.200000000000003</v>
      </c>
      <c r="F107" s="13">
        <v>197</v>
      </c>
      <c r="G107" s="14">
        <f>365-(DATE(2009,12,31)-DATE(2009,3,20))</f>
        <v>79</v>
      </c>
    </row>
    <row r="108" spans="1:7">
      <c r="A108" s="9">
        <v>107</v>
      </c>
      <c r="B108" s="12">
        <v>2.1</v>
      </c>
      <c r="C108" s="12">
        <v>8.5</v>
      </c>
      <c r="D108" s="15">
        <v>4</v>
      </c>
      <c r="E108" s="15">
        <v>46.7</v>
      </c>
      <c r="F108" s="15">
        <v>194.8</v>
      </c>
      <c r="G108" s="14">
        <f>365-(DATE(2008,12,31)-DATE(2008,3,28))</f>
        <v>87</v>
      </c>
    </row>
    <row r="109" spans="1:7">
      <c r="A109" s="9">
        <v>108</v>
      </c>
      <c r="B109" s="12">
        <v>6.7</v>
      </c>
      <c r="C109" s="12">
        <v>8.6</v>
      </c>
      <c r="D109" s="15">
        <v>54.5</v>
      </c>
      <c r="E109" s="15">
        <v>71.5</v>
      </c>
      <c r="F109" s="15">
        <v>187</v>
      </c>
      <c r="G109" s="14">
        <f>365-(DATE(2007,12,31)-DATE(2007,3,23))</f>
        <v>82</v>
      </c>
    </row>
    <row r="110" spans="1:7">
      <c r="A110" s="9">
        <v>109</v>
      </c>
      <c r="B110" s="12">
        <v>3.6</v>
      </c>
      <c r="C110" s="12">
        <v>7.9</v>
      </c>
      <c r="D110" s="15">
        <v>34</v>
      </c>
      <c r="E110" s="15">
        <v>16.5</v>
      </c>
      <c r="F110" s="13">
        <v>222.1</v>
      </c>
      <c r="G110" s="14">
        <f>365-(DATE(2006,12,31)-DATE(2006,3,28))</f>
        <v>87</v>
      </c>
    </row>
    <row r="111" spans="1:7">
      <c r="A111" s="9">
        <v>110</v>
      </c>
      <c r="B111" s="12">
        <v>1.6</v>
      </c>
      <c r="C111" s="12">
        <v>6.8</v>
      </c>
      <c r="D111" s="15">
        <v>39.799999999999997</v>
      </c>
      <c r="E111" s="15">
        <v>84.9</v>
      </c>
      <c r="F111" s="13">
        <v>238</v>
      </c>
      <c r="G111" s="14">
        <f>365-(DATE(2005,12,31)-DATE(2005,4,5))</f>
        <v>95</v>
      </c>
    </row>
    <row r="112" spans="1:7">
      <c r="A112" s="9">
        <v>111</v>
      </c>
      <c r="B112" s="12">
        <v>6</v>
      </c>
      <c r="C112" s="12">
        <v>8.9</v>
      </c>
      <c r="D112" s="15">
        <v>21.5</v>
      </c>
      <c r="E112" s="15">
        <v>18.5</v>
      </c>
      <c r="F112" s="15">
        <v>238</v>
      </c>
      <c r="G112" s="14">
        <f>365-(DATE(2004,12,31)-DATE(2004,3,22))</f>
        <v>81</v>
      </c>
    </row>
    <row r="113" spans="1:7" ht="17.25" thickBot="1">
      <c r="A113" s="9">
        <v>112</v>
      </c>
      <c r="B113" s="16">
        <v>4.5</v>
      </c>
      <c r="C113" s="16">
        <v>7.8</v>
      </c>
      <c r="D113" s="17">
        <v>53</v>
      </c>
      <c r="E113" s="17">
        <v>68.8</v>
      </c>
      <c r="F113" s="17">
        <v>163.69999999999999</v>
      </c>
      <c r="G113" s="14">
        <f>365-(DATE(2003,12,31)-DATE(2003,3,26))</f>
        <v>85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박건욱</dc:creator>
  <cp:lastModifiedBy>박건욱</cp:lastModifiedBy>
  <dcterms:created xsi:type="dcterms:W3CDTF">2018-11-21T16:43:15Z</dcterms:created>
  <dcterms:modified xsi:type="dcterms:W3CDTF">2018-11-24T10:17:46Z</dcterms:modified>
</cp:coreProperties>
</file>