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wnloads\입,출국합계\"/>
    </mc:Choice>
  </mc:AlternateContent>
  <bookViews>
    <workbookView xWindow="0" yWindow="0" windowWidth="17256" windowHeight="5688"/>
  </bookViews>
  <sheets>
    <sheet name="Sheet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217" i="1" l="1"/>
  <c r="U217" i="1" s="1"/>
  <c r="J217" i="1"/>
  <c r="K217" i="1" s="1"/>
  <c r="H217" i="1"/>
  <c r="I217" i="1" s="1"/>
  <c r="F217" i="1"/>
  <c r="G217" i="1" s="1"/>
  <c r="C217" i="1"/>
  <c r="D217" i="1" s="1"/>
  <c r="AB216" i="1"/>
  <c r="AC216" i="1" s="1"/>
  <c r="T216" i="1"/>
  <c r="J216" i="1"/>
  <c r="K216" i="1" s="1"/>
  <c r="I216" i="1"/>
  <c r="H216" i="1"/>
  <c r="F216" i="1"/>
  <c r="G216" i="1" s="1"/>
  <c r="D216" i="1"/>
  <c r="C216" i="1"/>
  <c r="AB215" i="1"/>
  <c r="AC215" i="1" s="1"/>
  <c r="U215" i="1"/>
  <c r="T215" i="1"/>
  <c r="J215" i="1"/>
  <c r="K215" i="1" s="1"/>
  <c r="I215" i="1"/>
  <c r="H215" i="1"/>
  <c r="F215" i="1"/>
  <c r="G215" i="1" s="1"/>
  <c r="D215" i="1"/>
  <c r="C215" i="1"/>
  <c r="AB214" i="1"/>
  <c r="AC214" i="1" s="1"/>
  <c r="V214" i="1"/>
  <c r="T214" i="1"/>
  <c r="U214" i="1" s="1"/>
  <c r="R214" i="1"/>
  <c r="S214" i="1" s="1"/>
  <c r="N214" i="1"/>
  <c r="O214" i="1" s="1"/>
  <c r="J214" i="1"/>
  <c r="K214" i="1" s="1"/>
  <c r="H214" i="1"/>
  <c r="I214" i="1" s="1"/>
  <c r="F214" i="1"/>
  <c r="G214" i="1" s="1"/>
  <c r="C214" i="1"/>
  <c r="D214" i="1" s="1"/>
  <c r="AB213" i="1"/>
  <c r="AC213" i="1" s="1"/>
  <c r="X213" i="1"/>
  <c r="Y213" i="1" s="1"/>
  <c r="T213" i="1"/>
  <c r="U213" i="1" s="1"/>
  <c r="R213" i="1"/>
  <c r="S213" i="1" s="1"/>
  <c r="P213" i="1"/>
  <c r="Q213" i="1" s="1"/>
  <c r="N213" i="1"/>
  <c r="O213" i="1" s="1"/>
  <c r="L213" i="1"/>
  <c r="M213" i="1" s="1"/>
  <c r="J213" i="1"/>
  <c r="K213" i="1" s="1"/>
  <c r="H213" i="1"/>
  <c r="I213" i="1" s="1"/>
  <c r="F213" i="1"/>
  <c r="G213" i="1" s="1"/>
  <c r="C213" i="1"/>
  <c r="D213" i="1" s="1"/>
  <c r="AB212" i="1"/>
  <c r="AC212" i="1" s="1"/>
  <c r="X212" i="1"/>
  <c r="Y212" i="1" s="1"/>
  <c r="V212" i="1"/>
  <c r="W212" i="1" s="1"/>
  <c r="T212" i="1"/>
  <c r="U212" i="1" s="1"/>
  <c r="R212" i="1"/>
  <c r="S212" i="1" s="1"/>
  <c r="P212" i="1"/>
  <c r="Q212" i="1" s="1"/>
  <c r="N212" i="1"/>
  <c r="O212" i="1" s="1"/>
  <c r="L212" i="1"/>
  <c r="M212" i="1" s="1"/>
  <c r="J212" i="1"/>
  <c r="K212" i="1" s="1"/>
  <c r="H212" i="1"/>
  <c r="I212" i="1" s="1"/>
  <c r="F212" i="1"/>
  <c r="G212" i="1" s="1"/>
  <c r="C212" i="1"/>
  <c r="D212" i="1" s="1"/>
  <c r="AB211" i="1"/>
  <c r="AC211" i="1" s="1"/>
  <c r="Z211" i="1"/>
  <c r="AA211" i="1" s="1"/>
  <c r="X211" i="1"/>
  <c r="Y211" i="1" s="1"/>
  <c r="W211" i="1"/>
  <c r="U211" i="1"/>
  <c r="T211" i="1"/>
  <c r="R211" i="1"/>
  <c r="S211" i="1" s="1"/>
  <c r="Q211" i="1"/>
  <c r="P211" i="1"/>
  <c r="N211" i="1"/>
  <c r="O211" i="1" s="1"/>
  <c r="M211" i="1"/>
  <c r="L211" i="1"/>
  <c r="J211" i="1"/>
  <c r="K211" i="1" s="1"/>
  <c r="I211" i="1"/>
  <c r="H211" i="1"/>
  <c r="F211" i="1"/>
  <c r="G211" i="1" s="1"/>
  <c r="AB210" i="1"/>
  <c r="AC210" i="1" s="1"/>
  <c r="AA210" i="1"/>
  <c r="Z210" i="1"/>
  <c r="Y210" i="1"/>
  <c r="W210" i="1"/>
  <c r="U210" i="1"/>
  <c r="T210" i="1"/>
  <c r="R210" i="1"/>
  <c r="Q210" i="1"/>
  <c r="O210" i="1"/>
  <c r="L210" i="1"/>
  <c r="M210" i="1" s="1"/>
  <c r="J210" i="1"/>
  <c r="K210" i="1" s="1"/>
  <c r="H210" i="1"/>
  <c r="I210" i="1" s="1"/>
  <c r="F210" i="1"/>
  <c r="G210" i="1" s="1"/>
  <c r="C210" i="1"/>
  <c r="D210" i="1" s="1"/>
  <c r="AB209" i="1"/>
  <c r="AC209" i="1" s="1"/>
  <c r="Z209" i="1"/>
  <c r="AA209" i="1" s="1"/>
  <c r="Y209" i="1"/>
  <c r="W209" i="1"/>
  <c r="T209" i="1"/>
  <c r="U209" i="1" s="1"/>
  <c r="Q209" i="1"/>
  <c r="O209" i="1"/>
  <c r="L209" i="1"/>
  <c r="M209" i="1" s="1"/>
  <c r="J209" i="1"/>
  <c r="K209" i="1" s="1"/>
  <c r="H209" i="1"/>
  <c r="I209" i="1" s="1"/>
  <c r="F209" i="1"/>
  <c r="G209" i="1" s="1"/>
  <c r="D209" i="1"/>
  <c r="AB208" i="1"/>
  <c r="AC208" i="1" s="1"/>
  <c r="Z208" i="1"/>
  <c r="W208" i="1"/>
  <c r="T208" i="1"/>
  <c r="U208" i="1" s="1"/>
  <c r="Q208" i="1"/>
  <c r="O208" i="1"/>
  <c r="L208" i="1"/>
  <c r="M208" i="1" s="1"/>
  <c r="K208" i="1"/>
  <c r="J208" i="1"/>
  <c r="H208" i="1"/>
  <c r="I208" i="1" s="1"/>
  <c r="G208" i="1"/>
  <c r="F208" i="1"/>
  <c r="C208" i="1"/>
  <c r="D208" i="1" s="1"/>
  <c r="AC207" i="1"/>
  <c r="AB207" i="1"/>
  <c r="W207" i="1"/>
  <c r="T207" i="1"/>
  <c r="U207" i="1" s="1"/>
  <c r="Q207" i="1"/>
  <c r="O207" i="1"/>
  <c r="L207" i="1"/>
  <c r="M207" i="1" s="1"/>
  <c r="J207" i="1"/>
  <c r="K207" i="1" s="1"/>
  <c r="H207" i="1"/>
  <c r="I207" i="1" s="1"/>
  <c r="F207" i="1"/>
  <c r="G207" i="1" s="1"/>
  <c r="C207" i="1"/>
  <c r="D207" i="1" s="1"/>
  <c r="AB206" i="1"/>
  <c r="AC206" i="1" s="1"/>
  <c r="W206" i="1"/>
  <c r="T206" i="1"/>
  <c r="Q206" i="1"/>
  <c r="M206" i="1"/>
  <c r="J206" i="1"/>
  <c r="H206" i="1"/>
  <c r="I206" i="1" s="1"/>
  <c r="F206" i="1"/>
  <c r="C206" i="1"/>
  <c r="D206" i="1" s="1"/>
  <c r="AB205" i="1"/>
  <c r="W205" i="1"/>
  <c r="T205" i="1"/>
  <c r="U205" i="1" s="1"/>
  <c r="Q205" i="1"/>
  <c r="M205" i="1"/>
  <c r="J205" i="1"/>
  <c r="K206" i="1" s="1"/>
  <c r="H205" i="1"/>
  <c r="I205" i="1" s="1"/>
  <c r="F205" i="1"/>
  <c r="G206" i="1" s="1"/>
  <c r="C205" i="1"/>
  <c r="D205" i="1" s="1"/>
  <c r="AB204" i="1"/>
  <c r="AC204" i="1" s="1"/>
  <c r="W204" i="1"/>
  <c r="T204" i="1"/>
  <c r="U204" i="1" s="1"/>
  <c r="Q204" i="1"/>
  <c r="J204" i="1"/>
  <c r="K204" i="1" s="1"/>
  <c r="H204" i="1"/>
  <c r="I204" i="1" s="1"/>
  <c r="F204" i="1"/>
  <c r="G204" i="1" s="1"/>
  <c r="C204" i="1"/>
  <c r="D204" i="1" s="1"/>
  <c r="AB203" i="1"/>
  <c r="AC203" i="1" s="1"/>
  <c r="W203" i="1"/>
  <c r="U203" i="1"/>
  <c r="T203" i="1"/>
  <c r="J203" i="1"/>
  <c r="K203" i="1" s="1"/>
  <c r="H203" i="1"/>
  <c r="F203" i="1"/>
  <c r="G203" i="1" s="1"/>
  <c r="D203" i="1"/>
  <c r="C203" i="1"/>
  <c r="AB202" i="1"/>
  <c r="AC202" i="1" s="1"/>
  <c r="U202" i="1"/>
  <c r="T202" i="1"/>
  <c r="J202" i="1"/>
  <c r="H202" i="1"/>
  <c r="I203" i="1" s="1"/>
  <c r="F202" i="1"/>
  <c r="D202" i="1"/>
  <c r="U201" i="1"/>
  <c r="D201" i="1"/>
  <c r="U200" i="1"/>
  <c r="D200" i="1"/>
  <c r="U199" i="1"/>
  <c r="D199" i="1"/>
  <c r="U197" i="1"/>
  <c r="U196" i="1"/>
  <c r="U195" i="1"/>
  <c r="U194" i="1"/>
  <c r="U193" i="1"/>
  <c r="U192" i="1"/>
  <c r="U191" i="1"/>
  <c r="I191" i="1"/>
  <c r="D191" i="1"/>
  <c r="U190" i="1"/>
  <c r="K190" i="1"/>
  <c r="I190" i="1"/>
  <c r="G190" i="1"/>
  <c r="D190" i="1"/>
  <c r="U189" i="1"/>
  <c r="K189" i="1"/>
  <c r="I189" i="1"/>
  <c r="G189" i="1"/>
  <c r="D189" i="1"/>
  <c r="U188" i="1"/>
  <c r="K188" i="1"/>
  <c r="I188" i="1"/>
  <c r="G188" i="1"/>
  <c r="D188" i="1"/>
  <c r="U187" i="1"/>
  <c r="K187" i="1"/>
  <c r="I187" i="1"/>
  <c r="G187" i="1"/>
  <c r="D187" i="1"/>
  <c r="U186" i="1"/>
  <c r="K186" i="1"/>
  <c r="I186" i="1"/>
  <c r="G186" i="1"/>
  <c r="D186" i="1"/>
  <c r="K185" i="1"/>
  <c r="I185" i="1"/>
  <c r="G185" i="1"/>
  <c r="D185" i="1"/>
  <c r="U184" i="1"/>
  <c r="K184" i="1"/>
  <c r="I184" i="1"/>
  <c r="G184" i="1"/>
  <c r="D184" i="1"/>
  <c r="U183" i="1"/>
  <c r="K183" i="1"/>
  <c r="I183" i="1"/>
  <c r="G183" i="1"/>
  <c r="D183" i="1"/>
  <c r="U182" i="1"/>
  <c r="K182" i="1"/>
  <c r="I182" i="1"/>
  <c r="G182" i="1"/>
  <c r="D182" i="1"/>
  <c r="U181" i="1"/>
  <c r="K181" i="1"/>
  <c r="I181" i="1"/>
  <c r="G181" i="1"/>
  <c r="D181" i="1"/>
  <c r="U180" i="1"/>
  <c r="K180" i="1"/>
  <c r="I180" i="1"/>
  <c r="G180" i="1"/>
  <c r="D180" i="1"/>
  <c r="U179" i="1"/>
  <c r="K179" i="1"/>
  <c r="I179" i="1"/>
  <c r="G179" i="1"/>
  <c r="D179" i="1"/>
  <c r="U178" i="1"/>
  <c r="K178" i="1"/>
  <c r="I178" i="1"/>
  <c r="G178" i="1"/>
  <c r="D178" i="1"/>
  <c r="U177" i="1"/>
  <c r="K177" i="1"/>
  <c r="I177" i="1"/>
  <c r="G177" i="1"/>
  <c r="D177" i="1"/>
  <c r="U176" i="1"/>
  <c r="K176" i="1"/>
  <c r="I176" i="1"/>
  <c r="G176" i="1"/>
  <c r="D176" i="1"/>
  <c r="U175" i="1"/>
  <c r="K175" i="1"/>
  <c r="I175" i="1"/>
  <c r="G175" i="1"/>
  <c r="D175" i="1"/>
  <c r="AC174" i="1"/>
  <c r="U174" i="1"/>
  <c r="K174" i="1"/>
  <c r="I174" i="1"/>
  <c r="G174" i="1"/>
  <c r="D174" i="1"/>
  <c r="K173" i="1"/>
  <c r="I173" i="1"/>
  <c r="G173" i="1"/>
  <c r="D173" i="1"/>
  <c r="U172" i="1"/>
  <c r="K172" i="1"/>
  <c r="I172" i="1"/>
  <c r="G172" i="1"/>
  <c r="D172" i="1"/>
  <c r="U171" i="1"/>
  <c r="K171" i="1"/>
  <c r="I171" i="1"/>
  <c r="G171" i="1"/>
  <c r="D171" i="1"/>
  <c r="U170" i="1"/>
  <c r="K170" i="1"/>
  <c r="I170" i="1"/>
  <c r="G170" i="1"/>
  <c r="D170" i="1"/>
  <c r="U169" i="1"/>
  <c r="K169" i="1"/>
  <c r="I169" i="1"/>
  <c r="G169" i="1"/>
  <c r="D169" i="1"/>
  <c r="U168" i="1"/>
  <c r="K168" i="1"/>
  <c r="I168" i="1"/>
  <c r="G168" i="1"/>
  <c r="D168" i="1"/>
  <c r="U167" i="1"/>
  <c r="K167" i="1"/>
  <c r="I167" i="1"/>
  <c r="G167" i="1"/>
  <c r="D167" i="1"/>
  <c r="U166" i="1"/>
  <c r="K166" i="1"/>
  <c r="I166" i="1"/>
  <c r="G166" i="1"/>
  <c r="D166" i="1"/>
  <c r="U165" i="1"/>
  <c r="K165" i="1"/>
  <c r="I165" i="1"/>
  <c r="G165" i="1"/>
  <c r="D165" i="1"/>
  <c r="U164" i="1"/>
  <c r="K164" i="1"/>
  <c r="I164" i="1"/>
  <c r="G164" i="1"/>
  <c r="D164" i="1"/>
  <c r="U163" i="1"/>
  <c r="K163" i="1"/>
  <c r="I163" i="1"/>
  <c r="G163" i="1"/>
  <c r="D163" i="1"/>
  <c r="AC162" i="1"/>
  <c r="U162" i="1"/>
  <c r="K162" i="1"/>
  <c r="I162" i="1"/>
  <c r="G162" i="1"/>
  <c r="D162" i="1"/>
  <c r="U161" i="1"/>
  <c r="K161" i="1"/>
  <c r="I161" i="1"/>
  <c r="G161" i="1"/>
  <c r="D161" i="1"/>
  <c r="U160" i="1"/>
  <c r="K160" i="1"/>
  <c r="I160" i="1"/>
  <c r="G160" i="1"/>
  <c r="D160" i="1"/>
  <c r="U159" i="1"/>
  <c r="K159" i="1"/>
  <c r="I159" i="1"/>
  <c r="G159" i="1"/>
  <c r="D159" i="1"/>
  <c r="U158" i="1"/>
  <c r="K158" i="1"/>
  <c r="I158" i="1"/>
  <c r="G158" i="1"/>
  <c r="D158" i="1"/>
  <c r="U157" i="1"/>
  <c r="O157" i="1"/>
  <c r="K157" i="1"/>
  <c r="I157" i="1"/>
  <c r="G157" i="1"/>
  <c r="D157" i="1"/>
  <c r="U156" i="1"/>
  <c r="O156" i="1"/>
  <c r="K156" i="1"/>
  <c r="I156" i="1"/>
  <c r="G156" i="1"/>
  <c r="D156" i="1"/>
  <c r="U155" i="1"/>
  <c r="O155" i="1"/>
  <c r="K155" i="1"/>
  <c r="I155" i="1"/>
  <c r="G155" i="1"/>
  <c r="D155" i="1"/>
  <c r="U154" i="1"/>
  <c r="O154" i="1"/>
  <c r="K154" i="1"/>
  <c r="I154" i="1"/>
  <c r="G154" i="1"/>
  <c r="D154" i="1"/>
  <c r="U153" i="1"/>
  <c r="O153" i="1"/>
  <c r="K153" i="1"/>
  <c r="I153" i="1"/>
  <c r="G153" i="1"/>
  <c r="D153" i="1"/>
  <c r="U152" i="1"/>
  <c r="O152" i="1"/>
  <c r="K152" i="1"/>
  <c r="I152" i="1"/>
  <c r="G152" i="1"/>
  <c r="D152" i="1"/>
  <c r="U151" i="1"/>
  <c r="O151" i="1"/>
  <c r="K151" i="1"/>
  <c r="I151" i="1"/>
  <c r="G151" i="1"/>
  <c r="D151" i="1"/>
  <c r="AC150" i="1"/>
  <c r="U150" i="1"/>
  <c r="S150" i="1"/>
  <c r="O150" i="1"/>
  <c r="K150" i="1"/>
  <c r="I150" i="1"/>
  <c r="G150" i="1"/>
  <c r="D150" i="1"/>
  <c r="U149" i="1"/>
  <c r="S149" i="1"/>
  <c r="O149" i="1"/>
  <c r="K149" i="1"/>
  <c r="I149" i="1"/>
  <c r="G149" i="1"/>
  <c r="D149" i="1"/>
  <c r="U148" i="1"/>
  <c r="S148" i="1"/>
  <c r="O148" i="1"/>
  <c r="K148" i="1"/>
  <c r="I148" i="1"/>
  <c r="G148" i="1"/>
  <c r="D148" i="1"/>
  <c r="U147" i="1"/>
  <c r="S147" i="1"/>
  <c r="K147" i="1"/>
  <c r="I147" i="1"/>
  <c r="G147" i="1"/>
  <c r="D147" i="1"/>
  <c r="U146" i="1"/>
  <c r="S146" i="1"/>
  <c r="O146" i="1"/>
  <c r="K146" i="1"/>
  <c r="I146" i="1"/>
  <c r="G146" i="1"/>
  <c r="D146" i="1"/>
  <c r="U145" i="1"/>
  <c r="S145" i="1"/>
  <c r="O145" i="1"/>
  <c r="K145" i="1"/>
  <c r="I145" i="1"/>
  <c r="G145" i="1"/>
  <c r="D145" i="1"/>
  <c r="U144" i="1"/>
  <c r="S144" i="1"/>
  <c r="O144" i="1"/>
  <c r="M144" i="1"/>
  <c r="K144" i="1"/>
  <c r="I144" i="1"/>
  <c r="G144" i="1"/>
  <c r="D144" i="1"/>
  <c r="U143" i="1"/>
  <c r="S143" i="1"/>
  <c r="Q143" i="1"/>
  <c r="O143" i="1"/>
  <c r="M143" i="1"/>
  <c r="K143" i="1"/>
  <c r="I143" i="1"/>
  <c r="G143" i="1"/>
  <c r="D143" i="1"/>
  <c r="U142" i="1"/>
  <c r="S142" i="1"/>
  <c r="Q142" i="1"/>
  <c r="O142" i="1"/>
  <c r="M142" i="1"/>
  <c r="K142" i="1"/>
  <c r="I142" i="1"/>
  <c r="G142" i="1"/>
  <c r="D142" i="1"/>
  <c r="U141" i="1"/>
  <c r="S141" i="1"/>
  <c r="Q141" i="1"/>
  <c r="O141" i="1"/>
  <c r="M141" i="1"/>
  <c r="K141" i="1"/>
  <c r="I141" i="1"/>
  <c r="G141" i="1"/>
  <c r="D141" i="1"/>
  <c r="U140" i="1"/>
  <c r="S140" i="1"/>
  <c r="Q140" i="1"/>
  <c r="O140" i="1"/>
  <c r="M140" i="1"/>
  <c r="K140" i="1"/>
  <c r="I140" i="1"/>
  <c r="G140" i="1"/>
  <c r="D140" i="1"/>
  <c r="U139" i="1"/>
  <c r="S139" i="1"/>
  <c r="Q139" i="1"/>
  <c r="O139" i="1"/>
  <c r="M139" i="1"/>
  <c r="K139" i="1"/>
  <c r="I139" i="1"/>
  <c r="G139" i="1"/>
  <c r="D139" i="1"/>
  <c r="AC138" i="1"/>
  <c r="Y138" i="1"/>
  <c r="U138" i="1"/>
  <c r="S138" i="1"/>
  <c r="Q138" i="1"/>
  <c r="O138" i="1"/>
  <c r="M138" i="1"/>
  <c r="K138" i="1"/>
  <c r="I138" i="1"/>
  <c r="G138" i="1"/>
  <c r="D138" i="1"/>
  <c r="U137" i="1"/>
  <c r="S137" i="1"/>
  <c r="Q137" i="1"/>
  <c r="O137" i="1"/>
  <c r="M137" i="1"/>
  <c r="K137" i="1"/>
  <c r="I137" i="1"/>
  <c r="G137" i="1"/>
  <c r="D137" i="1"/>
  <c r="U136" i="1"/>
  <c r="S136" i="1"/>
  <c r="Q136" i="1"/>
  <c r="O136" i="1"/>
  <c r="M136" i="1"/>
  <c r="K136" i="1"/>
  <c r="I136" i="1"/>
  <c r="G136" i="1"/>
  <c r="D136" i="1"/>
  <c r="U135" i="1"/>
  <c r="S135" i="1"/>
  <c r="Q135" i="1"/>
  <c r="O135" i="1"/>
  <c r="M135" i="1"/>
  <c r="K135" i="1"/>
  <c r="I135" i="1"/>
  <c r="G135" i="1"/>
  <c r="D135" i="1"/>
  <c r="U134" i="1"/>
  <c r="S134" i="1"/>
  <c r="Q134" i="1"/>
  <c r="O134" i="1"/>
  <c r="M134" i="1"/>
  <c r="K134" i="1"/>
  <c r="I134" i="1"/>
  <c r="G134" i="1"/>
  <c r="D134" i="1"/>
  <c r="U133" i="1"/>
  <c r="S133" i="1"/>
  <c r="Q133" i="1"/>
  <c r="O133" i="1"/>
  <c r="M133" i="1"/>
  <c r="K133" i="1"/>
  <c r="I133" i="1"/>
  <c r="G133" i="1"/>
  <c r="D133" i="1"/>
  <c r="U132" i="1"/>
  <c r="S132" i="1"/>
  <c r="Q132" i="1"/>
  <c r="O132" i="1"/>
  <c r="M132" i="1"/>
  <c r="K132" i="1"/>
  <c r="I132" i="1"/>
  <c r="G132" i="1"/>
  <c r="D132" i="1"/>
  <c r="U131" i="1"/>
  <c r="S131" i="1"/>
  <c r="Q131" i="1"/>
  <c r="O131" i="1"/>
  <c r="M131" i="1"/>
  <c r="K131" i="1"/>
  <c r="I131" i="1"/>
  <c r="G131" i="1"/>
  <c r="D131" i="1"/>
  <c r="U130" i="1"/>
  <c r="S130" i="1"/>
  <c r="Q130" i="1"/>
  <c r="O130" i="1"/>
  <c r="M130" i="1"/>
  <c r="K130" i="1"/>
  <c r="I130" i="1"/>
  <c r="G130" i="1"/>
  <c r="D130" i="1"/>
  <c r="U129" i="1"/>
  <c r="S129" i="1"/>
  <c r="Q129" i="1"/>
  <c r="O129" i="1"/>
  <c r="M129" i="1"/>
  <c r="K129" i="1"/>
  <c r="I129" i="1"/>
  <c r="G129" i="1"/>
  <c r="U128" i="1"/>
  <c r="S128" i="1"/>
  <c r="Q128" i="1"/>
  <c r="O128" i="1"/>
  <c r="M128" i="1"/>
  <c r="K128" i="1"/>
  <c r="I128" i="1"/>
  <c r="G128" i="1"/>
  <c r="D128" i="1"/>
  <c r="U127" i="1"/>
  <c r="S127" i="1"/>
  <c r="Q127" i="1"/>
  <c r="O127" i="1"/>
  <c r="M127" i="1"/>
  <c r="K127" i="1"/>
  <c r="I127" i="1"/>
  <c r="G127" i="1"/>
  <c r="D127" i="1"/>
  <c r="AC126" i="1"/>
  <c r="Y126" i="1"/>
  <c r="W126" i="1"/>
  <c r="U126" i="1"/>
  <c r="S126" i="1"/>
  <c r="Q126" i="1"/>
  <c r="O126" i="1"/>
  <c r="M126" i="1"/>
  <c r="K126" i="1"/>
  <c r="I126" i="1"/>
  <c r="G126" i="1"/>
  <c r="D126" i="1"/>
  <c r="AA125" i="1"/>
  <c r="U125" i="1"/>
  <c r="S125" i="1"/>
  <c r="Q125" i="1"/>
  <c r="O125" i="1"/>
  <c r="M125" i="1"/>
  <c r="K125" i="1"/>
  <c r="I125" i="1"/>
  <c r="G125" i="1"/>
  <c r="D125" i="1"/>
  <c r="AA124" i="1"/>
  <c r="U124" i="1"/>
  <c r="S124" i="1"/>
  <c r="Q124" i="1"/>
  <c r="O124" i="1"/>
  <c r="M124" i="1"/>
  <c r="K124" i="1"/>
  <c r="I124" i="1"/>
  <c r="G124" i="1"/>
  <c r="D124" i="1"/>
  <c r="AA123" i="1"/>
  <c r="U123" i="1"/>
  <c r="S123" i="1"/>
  <c r="Q123" i="1"/>
  <c r="O123" i="1"/>
  <c r="M123" i="1"/>
  <c r="K123" i="1"/>
  <c r="I123" i="1"/>
  <c r="G123" i="1"/>
  <c r="D123" i="1"/>
  <c r="AA122" i="1"/>
  <c r="U122" i="1"/>
  <c r="S122" i="1"/>
  <c r="Q122" i="1"/>
  <c r="O122" i="1"/>
  <c r="M122" i="1"/>
  <c r="K122" i="1"/>
  <c r="I122" i="1"/>
  <c r="G122" i="1"/>
  <c r="D122" i="1"/>
  <c r="AA121" i="1"/>
  <c r="U121" i="1"/>
  <c r="S121" i="1"/>
  <c r="Q121" i="1"/>
  <c r="O121" i="1"/>
  <c r="M121" i="1"/>
  <c r="K121" i="1"/>
  <c r="I121" i="1"/>
  <c r="G121" i="1"/>
  <c r="D121" i="1"/>
  <c r="AA120" i="1"/>
  <c r="U120" i="1"/>
  <c r="S120" i="1"/>
  <c r="Q120" i="1"/>
  <c r="O120" i="1"/>
  <c r="M120" i="1"/>
  <c r="K120" i="1"/>
  <c r="I120" i="1"/>
  <c r="G120" i="1"/>
  <c r="D120" i="1"/>
  <c r="AA119" i="1"/>
  <c r="U119" i="1"/>
  <c r="S119" i="1"/>
  <c r="Q119" i="1"/>
  <c r="O119" i="1"/>
  <c r="M119" i="1"/>
  <c r="K119" i="1"/>
  <c r="I119" i="1"/>
  <c r="G119" i="1"/>
  <c r="D119" i="1"/>
  <c r="AA118" i="1"/>
  <c r="U118" i="1"/>
  <c r="S118" i="1"/>
  <c r="Q118" i="1"/>
  <c r="O118" i="1"/>
  <c r="M118" i="1"/>
  <c r="K118" i="1"/>
  <c r="I118" i="1"/>
  <c r="G118" i="1"/>
  <c r="D118" i="1"/>
  <c r="AA117" i="1"/>
  <c r="U117" i="1"/>
  <c r="S117" i="1"/>
  <c r="Q117" i="1"/>
  <c r="O117" i="1"/>
  <c r="M117" i="1"/>
  <c r="K117" i="1"/>
  <c r="I117" i="1"/>
  <c r="G117" i="1"/>
  <c r="C117" i="1"/>
  <c r="C211" i="1" s="1"/>
  <c r="D211" i="1" s="1"/>
  <c r="AA116" i="1"/>
  <c r="U116" i="1"/>
  <c r="S116" i="1"/>
  <c r="Q116" i="1"/>
  <c r="O116" i="1"/>
  <c r="M116" i="1"/>
  <c r="K116" i="1"/>
  <c r="I116" i="1"/>
  <c r="G116" i="1"/>
  <c r="D116" i="1"/>
  <c r="AA115" i="1"/>
  <c r="U115" i="1"/>
  <c r="S115" i="1"/>
  <c r="Q115" i="1"/>
  <c r="O115" i="1"/>
  <c r="M115" i="1"/>
  <c r="K115" i="1"/>
  <c r="I115" i="1"/>
  <c r="G115" i="1"/>
  <c r="D115" i="1"/>
  <c r="AC114" i="1"/>
  <c r="AA114" i="1"/>
  <c r="Y114" i="1"/>
  <c r="W114" i="1"/>
  <c r="U114" i="1"/>
  <c r="S114" i="1"/>
  <c r="Q114" i="1"/>
  <c r="O114" i="1"/>
  <c r="M114" i="1"/>
  <c r="K114" i="1"/>
  <c r="I114" i="1"/>
  <c r="G114" i="1"/>
  <c r="D114" i="1"/>
  <c r="AC113" i="1"/>
  <c r="AA113" i="1"/>
  <c r="U113" i="1"/>
  <c r="Q113" i="1"/>
  <c r="O113" i="1"/>
  <c r="M113" i="1"/>
  <c r="K113" i="1"/>
  <c r="I113" i="1"/>
  <c r="G113" i="1"/>
  <c r="D113" i="1"/>
  <c r="AC112" i="1"/>
  <c r="AA112" i="1"/>
  <c r="U112" i="1"/>
  <c r="Q112" i="1"/>
  <c r="O112" i="1"/>
  <c r="M112" i="1"/>
  <c r="K112" i="1"/>
  <c r="I112" i="1"/>
  <c r="G112" i="1"/>
  <c r="D112" i="1"/>
  <c r="AC111" i="1"/>
  <c r="AA111" i="1"/>
  <c r="U111" i="1"/>
  <c r="Q111" i="1"/>
  <c r="O111" i="1"/>
  <c r="M111" i="1"/>
  <c r="K111" i="1"/>
  <c r="I111" i="1"/>
  <c r="G111" i="1"/>
  <c r="D111" i="1"/>
  <c r="AC110" i="1"/>
  <c r="AA110" i="1"/>
  <c r="U110" i="1"/>
  <c r="Q110" i="1"/>
  <c r="O110" i="1"/>
  <c r="M110" i="1"/>
  <c r="K110" i="1"/>
  <c r="I110" i="1"/>
  <c r="G110" i="1"/>
  <c r="D110" i="1"/>
  <c r="AC109" i="1"/>
  <c r="AA109" i="1"/>
  <c r="U109" i="1"/>
  <c r="Q109" i="1"/>
  <c r="O109" i="1"/>
  <c r="M109" i="1"/>
  <c r="K109" i="1"/>
  <c r="I109" i="1"/>
  <c r="G109" i="1"/>
  <c r="D109" i="1"/>
  <c r="AC108" i="1"/>
  <c r="AA108" i="1"/>
  <c r="U108" i="1"/>
  <c r="Q108" i="1"/>
  <c r="O108" i="1"/>
  <c r="M108" i="1"/>
  <c r="K108" i="1"/>
  <c r="I108" i="1"/>
  <c r="G108" i="1"/>
  <c r="D108" i="1"/>
  <c r="AC107" i="1"/>
  <c r="AA107" i="1"/>
  <c r="U107" i="1"/>
  <c r="Q107" i="1"/>
  <c r="O107" i="1"/>
  <c r="M107" i="1"/>
  <c r="K107" i="1"/>
  <c r="I107" i="1"/>
  <c r="G107" i="1"/>
  <c r="D107" i="1"/>
  <c r="AC106" i="1"/>
  <c r="AA106" i="1"/>
  <c r="U106" i="1"/>
  <c r="Q106" i="1"/>
  <c r="O106" i="1"/>
  <c r="M106" i="1"/>
  <c r="K106" i="1"/>
  <c r="I106" i="1"/>
  <c r="G106" i="1"/>
  <c r="D106" i="1"/>
  <c r="AC105" i="1"/>
  <c r="AA105" i="1"/>
  <c r="U105" i="1"/>
  <c r="Q105" i="1"/>
  <c r="O105" i="1"/>
  <c r="M105" i="1"/>
  <c r="K105" i="1"/>
  <c r="I105" i="1"/>
  <c r="G105" i="1"/>
  <c r="D105" i="1"/>
  <c r="AC104" i="1"/>
  <c r="AA104" i="1"/>
  <c r="U104" i="1"/>
  <c r="Q104" i="1"/>
  <c r="O104" i="1"/>
  <c r="M104" i="1"/>
  <c r="K104" i="1"/>
  <c r="I104" i="1"/>
  <c r="G104" i="1"/>
  <c r="D104" i="1"/>
  <c r="AC103" i="1"/>
  <c r="AA103" i="1"/>
  <c r="U103" i="1"/>
  <c r="Q103" i="1"/>
  <c r="O103" i="1"/>
  <c r="M103" i="1"/>
  <c r="K103" i="1"/>
  <c r="I103" i="1"/>
  <c r="G103" i="1"/>
  <c r="D103" i="1"/>
  <c r="AC102" i="1"/>
  <c r="AA102" i="1"/>
  <c r="W102" i="1"/>
  <c r="U102" i="1"/>
  <c r="Q102" i="1"/>
  <c r="O102" i="1"/>
  <c r="M102" i="1"/>
  <c r="K102" i="1"/>
  <c r="I102" i="1"/>
  <c r="G102" i="1"/>
  <c r="D102" i="1"/>
  <c r="AC101" i="1"/>
  <c r="AA101" i="1"/>
  <c r="U101" i="1"/>
  <c r="Q101" i="1"/>
  <c r="O101" i="1"/>
  <c r="M101" i="1"/>
  <c r="K101" i="1"/>
  <c r="I101" i="1"/>
  <c r="G101" i="1"/>
  <c r="D101" i="1"/>
  <c r="AC100" i="1"/>
  <c r="AA100" i="1"/>
  <c r="U100" i="1"/>
  <c r="Q100" i="1"/>
  <c r="O100" i="1"/>
  <c r="M100" i="1"/>
  <c r="K100" i="1"/>
  <c r="I100" i="1"/>
  <c r="G100" i="1"/>
  <c r="D100" i="1"/>
  <c r="AC99" i="1"/>
  <c r="AA99" i="1"/>
  <c r="U99" i="1"/>
  <c r="Q99" i="1"/>
  <c r="O99" i="1"/>
  <c r="M99" i="1"/>
  <c r="K99" i="1"/>
  <c r="I99" i="1"/>
  <c r="G99" i="1"/>
  <c r="D99" i="1"/>
  <c r="AC98" i="1"/>
  <c r="AA98" i="1"/>
  <c r="U98" i="1"/>
  <c r="Q98" i="1"/>
  <c r="O98" i="1"/>
  <c r="M98" i="1"/>
  <c r="K98" i="1"/>
  <c r="I98" i="1"/>
  <c r="G98" i="1"/>
  <c r="D98" i="1"/>
  <c r="AC97" i="1"/>
  <c r="AA97" i="1"/>
  <c r="U97" i="1"/>
  <c r="Q97" i="1"/>
  <c r="O97" i="1"/>
  <c r="M97" i="1"/>
  <c r="K97" i="1"/>
  <c r="I97" i="1"/>
  <c r="G97" i="1"/>
  <c r="D97" i="1"/>
  <c r="AC96" i="1"/>
  <c r="AA96" i="1"/>
  <c r="U96" i="1"/>
  <c r="Q96" i="1"/>
  <c r="O96" i="1"/>
  <c r="M96" i="1"/>
  <c r="K96" i="1"/>
  <c r="I96" i="1"/>
  <c r="G96" i="1"/>
  <c r="D96" i="1"/>
  <c r="AC95" i="1"/>
  <c r="AA95" i="1"/>
  <c r="U95" i="1"/>
  <c r="Q95" i="1"/>
  <c r="O95" i="1"/>
  <c r="M95" i="1"/>
  <c r="K95" i="1"/>
  <c r="I95" i="1"/>
  <c r="G95" i="1"/>
  <c r="D95" i="1"/>
  <c r="AC94" i="1"/>
  <c r="AA94" i="1"/>
  <c r="U94" i="1"/>
  <c r="Q94" i="1"/>
  <c r="O94" i="1"/>
  <c r="M94" i="1"/>
  <c r="K94" i="1"/>
  <c r="I94" i="1"/>
  <c r="G94" i="1"/>
  <c r="D94" i="1"/>
  <c r="AC93" i="1"/>
  <c r="AA93" i="1"/>
  <c r="U93" i="1"/>
  <c r="Q93" i="1"/>
  <c r="O93" i="1"/>
  <c r="M93" i="1"/>
  <c r="K93" i="1"/>
  <c r="I93" i="1"/>
  <c r="G93" i="1"/>
  <c r="D93" i="1"/>
  <c r="U92" i="1"/>
  <c r="Q92" i="1"/>
  <c r="O92" i="1"/>
  <c r="G92" i="1"/>
  <c r="D92" i="1"/>
  <c r="AC91" i="1"/>
  <c r="AA91" i="1"/>
  <c r="U91" i="1"/>
  <c r="Q91" i="1"/>
  <c r="O91" i="1"/>
  <c r="M91" i="1"/>
  <c r="K91" i="1"/>
  <c r="I91" i="1"/>
  <c r="G91" i="1"/>
  <c r="D91" i="1"/>
  <c r="AC90" i="1"/>
  <c r="AA90" i="1"/>
  <c r="W90" i="1"/>
  <c r="U90" i="1"/>
  <c r="Q90" i="1"/>
  <c r="O90" i="1"/>
  <c r="M90" i="1"/>
  <c r="K90" i="1"/>
  <c r="I90" i="1"/>
  <c r="G90" i="1"/>
  <c r="U89" i="1"/>
  <c r="Q89" i="1"/>
  <c r="O89" i="1"/>
  <c r="U88" i="1"/>
  <c r="Q88" i="1"/>
  <c r="O88" i="1"/>
  <c r="U87" i="1"/>
  <c r="Q87" i="1"/>
  <c r="O87" i="1"/>
  <c r="AC86" i="1"/>
  <c r="U86" i="1"/>
  <c r="Q86" i="1"/>
  <c r="O86" i="1"/>
  <c r="M86" i="1"/>
  <c r="K86" i="1"/>
  <c r="I86" i="1"/>
  <c r="G86" i="1"/>
  <c r="AC85" i="1"/>
  <c r="U85" i="1"/>
  <c r="Q85" i="1"/>
  <c r="O85" i="1"/>
  <c r="M85" i="1"/>
  <c r="K85" i="1"/>
  <c r="I85" i="1"/>
  <c r="G85" i="1"/>
  <c r="AC84" i="1"/>
  <c r="U84" i="1"/>
  <c r="Q84" i="1"/>
  <c r="O84" i="1"/>
  <c r="M84" i="1"/>
  <c r="K84" i="1"/>
  <c r="I84" i="1"/>
  <c r="G84" i="1"/>
  <c r="AC83" i="1"/>
  <c r="U83" i="1"/>
  <c r="Q83" i="1"/>
  <c r="O83" i="1"/>
  <c r="M83" i="1"/>
  <c r="K83" i="1"/>
  <c r="I83" i="1"/>
  <c r="G83" i="1"/>
  <c r="AC82" i="1"/>
  <c r="U82" i="1"/>
  <c r="Q82" i="1"/>
  <c r="O82" i="1"/>
  <c r="M82" i="1"/>
  <c r="K82" i="1"/>
  <c r="I82" i="1"/>
  <c r="G82" i="1"/>
  <c r="AC81" i="1"/>
  <c r="U81" i="1"/>
  <c r="Q81" i="1"/>
  <c r="O81" i="1"/>
  <c r="M81" i="1"/>
  <c r="K81" i="1"/>
  <c r="I81" i="1"/>
  <c r="G81" i="1"/>
  <c r="AC80" i="1"/>
  <c r="U80" i="1"/>
  <c r="Q80" i="1"/>
  <c r="O80" i="1"/>
  <c r="M80" i="1"/>
  <c r="K80" i="1"/>
  <c r="I80" i="1"/>
  <c r="G80" i="1"/>
  <c r="AC79" i="1"/>
  <c r="U79" i="1"/>
  <c r="Q79" i="1"/>
  <c r="O79" i="1"/>
  <c r="M79" i="1"/>
  <c r="K79" i="1"/>
  <c r="I79" i="1"/>
  <c r="G79" i="1"/>
  <c r="AC78" i="1"/>
  <c r="W78" i="1"/>
  <c r="U78" i="1"/>
  <c r="Q78" i="1"/>
  <c r="O78" i="1"/>
  <c r="M78" i="1"/>
  <c r="K78" i="1"/>
  <c r="I78" i="1"/>
  <c r="G78" i="1"/>
  <c r="AC77" i="1"/>
  <c r="U77" i="1"/>
  <c r="Q77" i="1"/>
  <c r="O77" i="1"/>
  <c r="K77" i="1"/>
  <c r="I77" i="1"/>
  <c r="G77" i="1"/>
  <c r="AC76" i="1"/>
  <c r="U76" i="1"/>
  <c r="Q76" i="1"/>
  <c r="O76" i="1"/>
  <c r="K76" i="1"/>
  <c r="I76" i="1"/>
  <c r="G76" i="1"/>
  <c r="AC75" i="1"/>
  <c r="U75" i="1"/>
  <c r="Q75" i="1"/>
  <c r="O75" i="1"/>
  <c r="K75" i="1"/>
  <c r="I75" i="1"/>
  <c r="G75" i="1"/>
  <c r="AC74" i="1"/>
  <c r="U74" i="1"/>
  <c r="Q74" i="1"/>
  <c r="O74" i="1"/>
  <c r="K74" i="1"/>
  <c r="I74" i="1"/>
  <c r="G74" i="1"/>
  <c r="AC73" i="1"/>
  <c r="U73" i="1"/>
  <c r="Q73" i="1"/>
  <c r="O73" i="1"/>
  <c r="K73" i="1"/>
  <c r="I73" i="1"/>
  <c r="G73" i="1"/>
  <c r="AC72" i="1"/>
  <c r="U72" i="1"/>
  <c r="Q72" i="1"/>
  <c r="O72" i="1"/>
  <c r="K72" i="1"/>
  <c r="I72" i="1"/>
  <c r="G72" i="1"/>
  <c r="AC71" i="1"/>
  <c r="U71" i="1"/>
  <c r="Q71" i="1"/>
  <c r="O71" i="1"/>
  <c r="K71" i="1"/>
  <c r="I71" i="1"/>
  <c r="G71" i="1"/>
  <c r="AC70" i="1"/>
  <c r="U70" i="1"/>
  <c r="Q70" i="1"/>
  <c r="O70" i="1"/>
  <c r="K70" i="1"/>
  <c r="I70" i="1"/>
  <c r="G70" i="1"/>
  <c r="AC69" i="1"/>
  <c r="U69" i="1"/>
  <c r="Q69" i="1"/>
  <c r="O69" i="1"/>
  <c r="K69" i="1"/>
  <c r="I69" i="1"/>
  <c r="G69" i="1"/>
  <c r="AC68" i="1"/>
  <c r="U68" i="1"/>
  <c r="Q68" i="1"/>
  <c r="O68" i="1"/>
  <c r="K68" i="1"/>
  <c r="I68" i="1"/>
  <c r="G68" i="1"/>
  <c r="AC67" i="1"/>
  <c r="U67" i="1"/>
  <c r="Q67" i="1"/>
  <c r="O67" i="1"/>
  <c r="K67" i="1"/>
  <c r="I67" i="1"/>
  <c r="G67" i="1"/>
  <c r="AC66" i="1"/>
  <c r="W66" i="1"/>
  <c r="U66" i="1"/>
  <c r="Q66" i="1"/>
  <c r="O66" i="1"/>
  <c r="K66" i="1"/>
  <c r="I66" i="1"/>
  <c r="G66" i="1"/>
  <c r="AC65" i="1"/>
  <c r="U65" i="1"/>
  <c r="Q65" i="1"/>
  <c r="K65" i="1"/>
  <c r="I65" i="1"/>
  <c r="G65" i="1"/>
  <c r="AC64" i="1"/>
  <c r="U64" i="1"/>
  <c r="Q64" i="1"/>
  <c r="K64" i="1"/>
  <c r="I64" i="1"/>
  <c r="G64" i="1"/>
  <c r="AC63" i="1"/>
  <c r="U63" i="1"/>
  <c r="Q63" i="1"/>
  <c r="K63" i="1"/>
  <c r="I63" i="1"/>
  <c r="G63" i="1"/>
  <c r="AC62" i="1"/>
  <c r="U62" i="1"/>
  <c r="Q62" i="1"/>
  <c r="K62" i="1"/>
  <c r="I62" i="1"/>
  <c r="G62" i="1"/>
  <c r="AC61" i="1"/>
  <c r="U61" i="1"/>
  <c r="Q61" i="1"/>
  <c r="K61" i="1"/>
  <c r="I61" i="1"/>
  <c r="G61" i="1"/>
  <c r="AC60" i="1"/>
  <c r="U60" i="1"/>
  <c r="Q60" i="1"/>
  <c r="K60" i="1"/>
  <c r="I60" i="1"/>
  <c r="G60" i="1"/>
  <c r="AC59" i="1"/>
  <c r="U59" i="1"/>
  <c r="Q59" i="1"/>
  <c r="K59" i="1"/>
  <c r="I59" i="1"/>
  <c r="G59" i="1"/>
  <c r="AC58" i="1"/>
  <c r="U58" i="1"/>
  <c r="Q58" i="1"/>
  <c r="K58" i="1"/>
  <c r="I58" i="1"/>
  <c r="G58" i="1"/>
  <c r="U57" i="1"/>
  <c r="Q57" i="1"/>
  <c r="G57" i="1"/>
  <c r="U56" i="1"/>
  <c r="Q56" i="1"/>
  <c r="G56" i="1"/>
  <c r="U55" i="1"/>
  <c r="Q55" i="1"/>
  <c r="G55" i="1"/>
  <c r="W54" i="1"/>
  <c r="U54" i="1"/>
  <c r="Q54" i="1"/>
  <c r="G54" i="1"/>
  <c r="AC53" i="1"/>
  <c r="U53" i="1"/>
  <c r="Q53" i="1"/>
  <c r="K53" i="1"/>
  <c r="I53" i="1"/>
  <c r="G53" i="1"/>
  <c r="AC52" i="1"/>
  <c r="U52" i="1"/>
  <c r="Q52" i="1"/>
  <c r="K52" i="1"/>
  <c r="I52" i="1"/>
  <c r="G52" i="1"/>
  <c r="AC51" i="1"/>
  <c r="U51" i="1"/>
  <c r="Q51" i="1"/>
  <c r="K51" i="1"/>
  <c r="I51" i="1"/>
  <c r="G51" i="1"/>
  <c r="AC50" i="1"/>
  <c r="U50" i="1"/>
  <c r="Q50" i="1"/>
  <c r="K50" i="1"/>
  <c r="I50" i="1"/>
  <c r="G50" i="1"/>
  <c r="AC49" i="1"/>
  <c r="U49" i="1"/>
  <c r="Q49" i="1"/>
  <c r="K49" i="1"/>
  <c r="I49" i="1"/>
  <c r="G49" i="1"/>
  <c r="AC48" i="1"/>
  <c r="U48" i="1"/>
  <c r="Q48" i="1"/>
  <c r="K48" i="1"/>
  <c r="I48" i="1"/>
  <c r="G48" i="1"/>
  <c r="AC47" i="1"/>
  <c r="U47" i="1"/>
  <c r="Q47" i="1"/>
  <c r="K47" i="1"/>
  <c r="I47" i="1"/>
  <c r="G47" i="1"/>
  <c r="AC46" i="1"/>
  <c r="U46" i="1"/>
  <c r="Q46" i="1"/>
  <c r="K46" i="1"/>
  <c r="I46" i="1"/>
  <c r="G46" i="1"/>
  <c r="AC45" i="1"/>
  <c r="U45" i="1"/>
  <c r="Q45" i="1"/>
  <c r="K45" i="1"/>
  <c r="I45" i="1"/>
  <c r="G45" i="1"/>
  <c r="AC44" i="1"/>
  <c r="U44" i="1"/>
  <c r="Q44" i="1"/>
  <c r="K44" i="1"/>
  <c r="I44" i="1"/>
  <c r="G44" i="1"/>
  <c r="AC43" i="1"/>
  <c r="U43" i="1"/>
  <c r="Q43" i="1"/>
  <c r="K43" i="1"/>
  <c r="I43" i="1"/>
  <c r="G43" i="1"/>
  <c r="D43" i="1"/>
  <c r="AC42" i="1"/>
  <c r="W42" i="1"/>
  <c r="U42" i="1"/>
  <c r="Q42" i="1"/>
  <c r="K42" i="1"/>
  <c r="I42" i="1"/>
  <c r="G42" i="1"/>
  <c r="D42" i="1"/>
  <c r="U41" i="1"/>
  <c r="Q41" i="1"/>
  <c r="G41" i="1"/>
  <c r="D41" i="1"/>
  <c r="U40" i="1"/>
  <c r="Q40" i="1"/>
  <c r="G40" i="1"/>
  <c r="D40" i="1"/>
  <c r="U39" i="1"/>
  <c r="Q39" i="1"/>
  <c r="G39" i="1"/>
  <c r="D39" i="1"/>
  <c r="AC38" i="1"/>
  <c r="U38" i="1"/>
  <c r="Q38" i="1"/>
  <c r="K38" i="1"/>
  <c r="I38" i="1"/>
  <c r="G38" i="1"/>
  <c r="D38" i="1"/>
  <c r="AC37" i="1"/>
  <c r="U37" i="1"/>
  <c r="Q37" i="1"/>
  <c r="K37" i="1"/>
  <c r="I37" i="1"/>
  <c r="G37" i="1"/>
  <c r="D37" i="1"/>
  <c r="AC36" i="1"/>
  <c r="U36" i="1"/>
  <c r="Q36" i="1"/>
  <c r="K36" i="1"/>
  <c r="I36" i="1"/>
  <c r="G36" i="1"/>
  <c r="D36" i="1"/>
  <c r="AC35" i="1"/>
  <c r="U35" i="1"/>
  <c r="Q35" i="1"/>
  <c r="K35" i="1"/>
  <c r="I35" i="1"/>
  <c r="G35" i="1"/>
  <c r="D35" i="1"/>
  <c r="AC34" i="1"/>
  <c r="U34" i="1"/>
  <c r="Q34" i="1"/>
  <c r="K34" i="1"/>
  <c r="I34" i="1"/>
  <c r="G34" i="1"/>
  <c r="D34" i="1"/>
  <c r="AC33" i="1"/>
  <c r="U33" i="1"/>
  <c r="Q33" i="1"/>
  <c r="K33" i="1"/>
  <c r="I33" i="1"/>
  <c r="G33" i="1"/>
  <c r="D33" i="1"/>
  <c r="AC32" i="1"/>
  <c r="U32" i="1"/>
  <c r="Q32" i="1"/>
  <c r="K32" i="1"/>
  <c r="I32" i="1"/>
  <c r="G32" i="1"/>
  <c r="D32" i="1"/>
  <c r="AC31" i="1"/>
  <c r="U31" i="1"/>
  <c r="Q31" i="1"/>
  <c r="K31" i="1"/>
  <c r="I31" i="1"/>
  <c r="G31" i="1"/>
  <c r="D31" i="1"/>
  <c r="AC30" i="1"/>
  <c r="W30" i="1"/>
  <c r="U30" i="1"/>
  <c r="Q30" i="1"/>
  <c r="K30" i="1"/>
  <c r="I30" i="1"/>
  <c r="G30" i="1"/>
  <c r="D30" i="1"/>
  <c r="AC29" i="1"/>
  <c r="U29" i="1"/>
  <c r="K29" i="1"/>
  <c r="I29" i="1"/>
  <c r="G29" i="1"/>
  <c r="D29" i="1"/>
  <c r="AC28" i="1"/>
  <c r="U28" i="1"/>
  <c r="K28" i="1"/>
  <c r="I28" i="1"/>
  <c r="G28" i="1"/>
  <c r="D28" i="1"/>
  <c r="AC27" i="1"/>
  <c r="U27" i="1"/>
  <c r="K27" i="1"/>
  <c r="I27" i="1"/>
  <c r="G27" i="1"/>
  <c r="D27" i="1"/>
  <c r="AC26" i="1"/>
  <c r="U26" i="1"/>
  <c r="K26" i="1"/>
  <c r="I26" i="1"/>
  <c r="G26" i="1"/>
  <c r="D26" i="1"/>
  <c r="AC25" i="1"/>
  <c r="U25" i="1"/>
  <c r="K25" i="1"/>
  <c r="I25" i="1"/>
  <c r="G25" i="1"/>
  <c r="D25" i="1"/>
  <c r="AC24" i="1"/>
  <c r="U24" i="1"/>
  <c r="K24" i="1"/>
  <c r="I24" i="1"/>
  <c r="G24" i="1"/>
  <c r="D24" i="1"/>
  <c r="AC23" i="1"/>
  <c r="U23" i="1"/>
  <c r="K23" i="1"/>
  <c r="I23" i="1"/>
  <c r="G23" i="1"/>
  <c r="D23" i="1"/>
  <c r="AC22" i="1"/>
  <c r="U22" i="1"/>
  <c r="K22" i="1"/>
  <c r="I22" i="1"/>
  <c r="G22" i="1"/>
  <c r="D22" i="1"/>
  <c r="AC21" i="1"/>
  <c r="U21" i="1"/>
  <c r="K21" i="1"/>
  <c r="I21" i="1"/>
  <c r="G21" i="1"/>
  <c r="D21" i="1"/>
  <c r="AC20" i="1"/>
  <c r="U20" i="1"/>
  <c r="K20" i="1"/>
  <c r="I20" i="1"/>
  <c r="G20" i="1"/>
  <c r="D20" i="1"/>
  <c r="AC19" i="1"/>
  <c r="U19" i="1"/>
  <c r="K19" i="1"/>
  <c r="I19" i="1"/>
  <c r="G19" i="1"/>
  <c r="D19" i="1"/>
  <c r="AC18" i="1"/>
  <c r="W18" i="1"/>
  <c r="U18" i="1"/>
  <c r="K18" i="1"/>
  <c r="I18" i="1"/>
  <c r="G18" i="1"/>
  <c r="D18" i="1"/>
  <c r="AC205" i="1" l="1"/>
  <c r="U206" i="1"/>
  <c r="D129" i="1"/>
  <c r="I202" i="1"/>
  <c r="G205" i="1"/>
  <c r="K205" i="1"/>
  <c r="D117" i="1"/>
</calcChain>
</file>

<file path=xl/sharedStrings.xml><?xml version="1.0" encoding="utf-8"?>
<sst xmlns="http://schemas.openxmlformats.org/spreadsheetml/2006/main" count="377" uniqueCount="98">
  <si>
    <r>
      <t xml:space="preserve">주요국 한국인 출국 통계 </t>
    </r>
    <r>
      <rPr>
        <b/>
        <sz val="10"/>
        <rFont val="맑은 고딕"/>
        <family val="3"/>
        <charset val="129"/>
      </rPr>
      <t>(관광빅데이터센터, 2019.08.01)</t>
    </r>
    <phoneticPr fontId="6" type="noConversion"/>
  </si>
  <si>
    <t>한국인 출국자수</t>
  </si>
  <si>
    <t>법무부・KTO</t>
  </si>
  <si>
    <t>출국자수</t>
  </si>
  <si>
    <t>국적기준</t>
  </si>
  <si>
    <t>입국자 수</t>
  </si>
  <si>
    <t>거주지 기준</t>
  </si>
  <si>
    <t>명수</t>
  </si>
  <si>
    <t>전년대비</t>
  </si>
  <si>
    <t>2004년</t>
    <phoneticPr fontId="6" type="noConversion"/>
  </si>
  <si>
    <t>1월</t>
    <phoneticPr fontId="6" type="noConversion"/>
  </si>
  <si>
    <t>2월</t>
    <phoneticPr fontId="6" type="noConversion"/>
  </si>
  <si>
    <t>3월</t>
  </si>
  <si>
    <t>4월</t>
  </si>
  <si>
    <t>5월</t>
  </si>
  <si>
    <t>6월</t>
  </si>
  <si>
    <t>7월</t>
  </si>
  <si>
    <t>8월</t>
  </si>
  <si>
    <t>9월</t>
  </si>
  <si>
    <t>10월</t>
  </si>
  <si>
    <t>11월</t>
  </si>
  <si>
    <t>12월</t>
  </si>
  <si>
    <t>2006년</t>
    <phoneticPr fontId="6" type="noConversion"/>
  </si>
  <si>
    <t>2007년</t>
    <phoneticPr fontId="6" type="noConversion"/>
  </si>
  <si>
    <t>2월</t>
  </si>
  <si>
    <t>3월</t>
    <phoneticPr fontId="6" type="noConversion"/>
  </si>
  <si>
    <t>4월</t>
    <phoneticPr fontId="6" type="noConversion"/>
  </si>
  <si>
    <t>5월</t>
    <phoneticPr fontId="6" type="noConversion"/>
  </si>
  <si>
    <t>6월</t>
    <phoneticPr fontId="6" type="noConversion"/>
  </si>
  <si>
    <t>7월</t>
    <phoneticPr fontId="6" type="noConversion"/>
  </si>
  <si>
    <t>8월</t>
    <phoneticPr fontId="6" type="noConversion"/>
  </si>
  <si>
    <t>9월</t>
    <phoneticPr fontId="6" type="noConversion"/>
  </si>
  <si>
    <t>10월</t>
    <phoneticPr fontId="6" type="noConversion"/>
  </si>
  <si>
    <t>12월</t>
    <phoneticPr fontId="6" type="noConversion"/>
  </si>
  <si>
    <t>2008년</t>
    <phoneticPr fontId="6" type="noConversion"/>
  </si>
  <si>
    <t>2009년</t>
    <phoneticPr fontId="6" type="noConversion"/>
  </si>
  <si>
    <t>2010년</t>
    <phoneticPr fontId="6" type="noConversion"/>
  </si>
  <si>
    <t>11월</t>
    <phoneticPr fontId="6" type="noConversion"/>
  </si>
  <si>
    <t>2011년</t>
    <phoneticPr fontId="6" type="noConversion"/>
  </si>
  <si>
    <t>2012년</t>
    <phoneticPr fontId="6" type="noConversion"/>
  </si>
  <si>
    <t>2017년</t>
    <phoneticPr fontId="6" type="noConversion"/>
  </si>
  <si>
    <t>2000년</t>
    <phoneticPr fontId="6" type="noConversion"/>
  </si>
  <si>
    <t>누계</t>
  </si>
  <si>
    <t>-</t>
  </si>
  <si>
    <t>-</t>
    <phoneticPr fontId="6" type="noConversion"/>
  </si>
  <si>
    <t>2001년</t>
    <phoneticPr fontId="6" type="noConversion"/>
  </si>
  <si>
    <t>2002년</t>
  </si>
  <si>
    <t>2003년</t>
  </si>
  <si>
    <t>2004년</t>
  </si>
  <si>
    <t>2005년</t>
  </si>
  <si>
    <t>2006년</t>
  </si>
  <si>
    <t>2007년</t>
  </si>
  <si>
    <t>누계</t>
    <phoneticPr fontId="6" type="noConversion"/>
  </si>
  <si>
    <t>2013년</t>
    <phoneticPr fontId="6" type="noConversion"/>
  </si>
  <si>
    <t>2014년</t>
    <phoneticPr fontId="6" type="noConversion"/>
  </si>
  <si>
    <t>2015년</t>
    <phoneticPr fontId="6" type="noConversion"/>
  </si>
  <si>
    <t>2016년</t>
    <phoneticPr fontId="6" type="noConversion"/>
  </si>
  <si>
    <t>2018년</t>
    <phoneticPr fontId="6" type="noConversion"/>
  </si>
  <si>
    <t>2019년</t>
    <phoneticPr fontId="6" type="noConversion"/>
  </si>
  <si>
    <r>
      <t xml:space="preserve">아메리카 </t>
    </r>
    <r>
      <rPr>
        <b/>
        <sz val="10"/>
        <rFont val="맑은 고딕"/>
        <family val="3"/>
        <charset val="129"/>
      </rPr>
      <t>(12개국)</t>
    </r>
    <phoneticPr fontId="6" type="noConversion"/>
  </si>
  <si>
    <t>캐나다 관광위원회</t>
  </si>
  <si>
    <t>미국 ITA</t>
    <phoneticPr fontId="6" type="noConversion"/>
  </si>
  <si>
    <t>자메이카 관광국</t>
    <phoneticPr fontId="6" type="noConversion"/>
  </si>
  <si>
    <t>과테말라 관광국</t>
    <phoneticPr fontId="6" type="noConversion"/>
  </si>
  <si>
    <t>칠레 통계청</t>
    <phoneticPr fontId="6" type="noConversion"/>
  </si>
  <si>
    <t>코스타리카 관광국</t>
    <phoneticPr fontId="6" type="noConversion"/>
  </si>
  <si>
    <t>파나마</t>
    <phoneticPr fontId="6" type="noConversion"/>
  </si>
  <si>
    <t>도미니카 은행</t>
    <phoneticPr fontId="6" type="noConversion"/>
  </si>
  <si>
    <t>페루 관광국</t>
    <phoneticPr fontId="6" type="noConversion"/>
  </si>
  <si>
    <t>멕시코 관광국</t>
    <phoneticPr fontId="6" type="noConversion"/>
  </si>
  <si>
    <t>에콰도르 관광국</t>
    <phoneticPr fontId="6" type="noConversion"/>
  </si>
  <si>
    <t>브라질 관광국</t>
    <phoneticPr fontId="6" type="noConversion"/>
  </si>
  <si>
    <t>숙박입국자수</t>
  </si>
  <si>
    <t>거주지 기준</t>
    <phoneticPr fontId="6" type="noConversion"/>
  </si>
  <si>
    <t>2005년</t>
    <phoneticPr fontId="6" type="noConversion"/>
  </si>
  <si>
    <t>1월</t>
    <phoneticPr fontId="6" type="noConversion"/>
  </si>
  <si>
    <t>2월</t>
    <phoneticPr fontId="6" type="noConversion"/>
  </si>
  <si>
    <t>4월</t>
    <phoneticPr fontId="6" type="noConversion"/>
  </si>
  <si>
    <t>8월</t>
    <phoneticPr fontId="6" type="noConversion"/>
  </si>
  <si>
    <t>12월</t>
    <phoneticPr fontId="6" type="noConversion"/>
  </si>
  <si>
    <t>1월</t>
    <phoneticPr fontId="6" type="noConversion"/>
  </si>
  <si>
    <t>4월</t>
    <phoneticPr fontId="6" type="noConversion"/>
  </si>
  <si>
    <t>5월</t>
    <phoneticPr fontId="6" type="noConversion"/>
  </si>
  <si>
    <t>6월</t>
    <phoneticPr fontId="6" type="noConversion"/>
  </si>
  <si>
    <t>8월</t>
    <phoneticPr fontId="6" type="noConversion"/>
  </si>
  <si>
    <t>11월</t>
    <phoneticPr fontId="6" type="noConversion"/>
  </si>
  <si>
    <t>2011년</t>
    <phoneticPr fontId="6" type="noConversion"/>
  </si>
  <si>
    <t>2월</t>
    <phoneticPr fontId="6" type="noConversion"/>
  </si>
  <si>
    <t>2012년</t>
    <phoneticPr fontId="6" type="noConversion"/>
  </si>
  <si>
    <t>2016년</t>
    <phoneticPr fontId="6" type="noConversion"/>
  </si>
  <si>
    <t>누계</t>
    <phoneticPr fontId="6" type="noConversion"/>
  </si>
  <si>
    <t>-</t>
    <phoneticPr fontId="6" type="noConversion"/>
  </si>
  <si>
    <t>2017년</t>
    <phoneticPr fontId="6" type="noConversion"/>
  </si>
  <si>
    <t>누계</t>
    <phoneticPr fontId="6" type="noConversion"/>
  </si>
  <si>
    <t>※ 캐나다 관광청의 2016년 월별통계와 총계가 다소 다름</t>
    <phoneticPr fontId="6" type="noConversion"/>
  </si>
  <si>
    <t>※ 2017년은 11월까지</t>
    <phoneticPr fontId="6" type="noConversion"/>
  </si>
  <si>
    <t>※ 2014, 2015년 잠정치</t>
    <phoneticPr fontId="6" type="noConversion"/>
  </si>
  <si>
    <r>
      <rPr>
        <sz val="10"/>
        <rFont val="맑은 고딕"/>
        <family val="3"/>
        <charset val="129"/>
      </rPr>
      <t>※ 2015년 항공기 도착 잠정치</t>
    </r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</si>
</sst>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1" formatCode="_-* #,##0_-;\-* #,##0_-;_-* &quot;-&quot;_-;_-@_-"/>
    <numFmt numFmtId="43" formatCode="_-* #,##0.00_-;\-* #,##0.00_-;_-* &quot;-&quot;??_-;_-@_-"/>
    <numFmt numFmtId="176" formatCode="#,##0_ "/>
    <numFmt numFmtId="177" formatCode="0.0%"/>
    <numFmt numFmtId="179" formatCode="_(* #,##0_);_(* \(#,##0\);_(* &quot;-&quot;??_);_(@_)"/>
    <numFmt numFmtId="181" formatCode="#,##0.0_ "/>
  </numFmts>
  <fonts count="14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20"/>
      <name val="맑은 고딕"/>
      <family val="3"/>
      <charset val="129"/>
      <scheme val="minor"/>
    </font>
    <font>
      <b/>
      <sz val="10"/>
      <name val="맑은 고딕"/>
      <family val="3"/>
      <charset val="129"/>
    </font>
    <font>
      <sz val="8"/>
      <name val="돋움"/>
      <family val="3"/>
      <charset val="129"/>
    </font>
    <font>
      <sz val="10"/>
      <name val="굴림"/>
      <family val="3"/>
      <charset val="129"/>
    </font>
    <font>
      <b/>
      <sz val="12"/>
      <name val="맑은 고딕"/>
      <family val="3"/>
      <charset val="129"/>
      <scheme val="minor"/>
    </font>
    <font>
      <b/>
      <sz val="15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0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</fills>
  <borders count="55">
    <border>
      <left/>
      <right/>
      <top/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71">
    <xf numFmtId="0" fontId="0" fillId="0" borderId="0" xfId="0">
      <alignment vertical="center"/>
    </xf>
    <xf numFmtId="176" fontId="2" fillId="0" borderId="1" xfId="0" applyNumberFormat="1" applyFont="1" applyFill="1" applyBorder="1">
      <alignment vertical="center"/>
    </xf>
    <xf numFmtId="0" fontId="2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2" fillId="2" borderId="0" xfId="0" applyFont="1" applyFill="1">
      <alignment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vertical="center"/>
    </xf>
    <xf numFmtId="0" fontId="9" fillId="3" borderId="5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8" fillId="4" borderId="11" xfId="0" applyFont="1" applyFill="1" applyBorder="1" applyAlignment="1">
      <alignment horizontal="center" vertical="center"/>
    </xf>
    <xf numFmtId="0" fontId="8" fillId="4" borderId="12" xfId="0" applyFont="1" applyFill="1" applyBorder="1" applyAlignment="1">
      <alignment horizontal="center" vertical="center"/>
    </xf>
    <xf numFmtId="0" fontId="8" fillId="4" borderId="13" xfId="0" applyFont="1" applyFill="1" applyBorder="1" applyAlignment="1">
      <alignment horizontal="center" vertical="center"/>
    </xf>
    <xf numFmtId="0" fontId="8" fillId="4" borderId="14" xfId="0" applyFont="1" applyFill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176" fontId="2" fillId="0" borderId="9" xfId="0" applyNumberFormat="1" applyFont="1" applyBorder="1">
      <alignment vertical="center"/>
    </xf>
    <xf numFmtId="0" fontId="2" fillId="0" borderId="20" xfId="0" applyFont="1" applyBorder="1">
      <alignment vertical="center"/>
    </xf>
    <xf numFmtId="176" fontId="2" fillId="0" borderId="21" xfId="0" applyNumberFormat="1" applyFont="1" applyBorder="1">
      <alignment vertical="center"/>
    </xf>
    <xf numFmtId="0" fontId="2" fillId="0" borderId="10" xfId="0" applyFont="1" applyBorder="1">
      <alignment vertical="center"/>
    </xf>
    <xf numFmtId="176" fontId="2" fillId="0" borderId="0" xfId="0" applyNumberFormat="1" applyFont="1" applyBorder="1">
      <alignment vertical="center"/>
    </xf>
    <xf numFmtId="0" fontId="2" fillId="0" borderId="22" xfId="0" applyFont="1" applyBorder="1">
      <alignment vertical="center"/>
    </xf>
    <xf numFmtId="177" fontId="2" fillId="0" borderId="20" xfId="0" applyNumberFormat="1" applyFont="1" applyBorder="1">
      <alignment vertical="center"/>
    </xf>
    <xf numFmtId="0" fontId="2" fillId="0" borderId="26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176" fontId="2" fillId="0" borderId="13" xfId="0" applyNumberFormat="1" applyFont="1" applyBorder="1">
      <alignment vertical="center"/>
    </xf>
    <xf numFmtId="177" fontId="2" fillId="0" borderId="28" xfId="0" applyNumberFormat="1" applyFont="1" applyBorder="1">
      <alignment vertical="center"/>
    </xf>
    <xf numFmtId="0" fontId="2" fillId="0" borderId="31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176" fontId="2" fillId="0" borderId="23" xfId="0" applyNumberFormat="1" applyFont="1" applyBorder="1">
      <alignment vertical="center"/>
    </xf>
    <xf numFmtId="177" fontId="2" fillId="0" borderId="33" xfId="0" applyNumberFormat="1" applyFont="1" applyBorder="1">
      <alignment vertical="center"/>
    </xf>
    <xf numFmtId="176" fontId="2" fillId="0" borderId="34" xfId="0" applyNumberFormat="1" applyFont="1" applyBorder="1">
      <alignment vertical="center"/>
    </xf>
    <xf numFmtId="177" fontId="2" fillId="0" borderId="24" xfId="0" applyNumberFormat="1" applyFont="1" applyBorder="1">
      <alignment vertical="center"/>
    </xf>
    <xf numFmtId="176" fontId="2" fillId="0" borderId="35" xfId="0" applyNumberFormat="1" applyFont="1" applyBorder="1">
      <alignment vertical="center"/>
    </xf>
    <xf numFmtId="177" fontId="2" fillId="0" borderId="36" xfId="0" applyNumberFormat="1" applyFont="1" applyBorder="1">
      <alignment vertical="center"/>
    </xf>
    <xf numFmtId="177" fontId="2" fillId="0" borderId="33" xfId="0" applyNumberFormat="1" applyFont="1" applyBorder="1" applyAlignment="1">
      <alignment vertical="center"/>
    </xf>
    <xf numFmtId="176" fontId="2" fillId="0" borderId="34" xfId="0" applyNumberFormat="1" applyFont="1" applyBorder="1" applyAlignment="1">
      <alignment vertical="center"/>
    </xf>
    <xf numFmtId="177" fontId="2" fillId="0" borderId="10" xfId="0" applyNumberFormat="1" applyFont="1" applyBorder="1">
      <alignment vertical="center"/>
    </xf>
    <xf numFmtId="177" fontId="2" fillId="0" borderId="22" xfId="0" applyNumberFormat="1" applyFont="1" applyBorder="1">
      <alignment vertical="center"/>
    </xf>
    <xf numFmtId="177" fontId="2" fillId="0" borderId="20" xfId="0" applyNumberFormat="1" applyFont="1" applyBorder="1" applyAlignment="1">
      <alignment vertical="center"/>
    </xf>
    <xf numFmtId="176" fontId="2" fillId="0" borderId="21" xfId="0" applyNumberFormat="1" applyFont="1" applyBorder="1" applyAlignment="1">
      <alignment vertical="center"/>
    </xf>
    <xf numFmtId="0" fontId="2" fillId="0" borderId="37" xfId="0" applyFont="1" applyBorder="1" applyAlignment="1">
      <alignment horizontal="center" vertical="center"/>
    </xf>
    <xf numFmtId="176" fontId="2" fillId="0" borderId="29" xfId="0" applyNumberFormat="1" applyFont="1" applyBorder="1">
      <alignment vertical="center"/>
    </xf>
    <xf numFmtId="177" fontId="2" fillId="0" borderId="39" xfId="0" applyNumberFormat="1" applyFont="1" applyBorder="1">
      <alignment vertical="center"/>
    </xf>
    <xf numFmtId="176" fontId="2" fillId="0" borderId="30" xfId="0" applyNumberFormat="1" applyFont="1" applyBorder="1">
      <alignment vertical="center"/>
    </xf>
    <xf numFmtId="176" fontId="2" fillId="0" borderId="34" xfId="0" applyNumberFormat="1" applyFont="1" applyBorder="1" applyAlignment="1">
      <alignment horizontal="center" vertical="center"/>
    </xf>
    <xf numFmtId="176" fontId="2" fillId="0" borderId="21" xfId="0" applyNumberFormat="1" applyFont="1" applyBorder="1" applyAlignment="1">
      <alignment horizontal="center" vertical="center"/>
    </xf>
    <xf numFmtId="176" fontId="2" fillId="0" borderId="40" xfId="0" applyNumberFormat="1" applyFont="1" applyBorder="1">
      <alignment vertical="center"/>
    </xf>
    <xf numFmtId="3" fontId="2" fillId="0" borderId="21" xfId="0" applyNumberFormat="1" applyFont="1" applyBorder="1" applyAlignment="1">
      <alignment horizontal="right" vertical="center"/>
    </xf>
    <xf numFmtId="176" fontId="2" fillId="0" borderId="29" xfId="0" applyNumberFormat="1" applyFont="1" applyBorder="1" applyAlignment="1">
      <alignment horizontal="center" vertical="center"/>
    </xf>
    <xf numFmtId="176" fontId="2" fillId="0" borderId="41" xfId="0" applyNumberFormat="1" applyFont="1" applyBorder="1">
      <alignment vertical="center"/>
    </xf>
    <xf numFmtId="0" fontId="2" fillId="2" borderId="42" xfId="0" applyFont="1" applyFill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177" fontId="2" fillId="0" borderId="33" xfId="0" applyNumberFormat="1" applyFont="1" applyBorder="1" applyAlignment="1">
      <alignment horizontal="center" vertical="center"/>
    </xf>
    <xf numFmtId="177" fontId="2" fillId="0" borderId="20" xfId="0" applyNumberFormat="1" applyFont="1" applyBorder="1" applyAlignment="1">
      <alignment horizontal="center" vertical="center"/>
    </xf>
    <xf numFmtId="176" fontId="2" fillId="0" borderId="21" xfId="0" applyNumberFormat="1" applyFont="1" applyFill="1" applyBorder="1">
      <alignment vertical="center"/>
    </xf>
    <xf numFmtId="176" fontId="2" fillId="0" borderId="40" xfId="0" applyNumberFormat="1" applyFont="1" applyFill="1" applyBorder="1">
      <alignment vertical="center"/>
    </xf>
    <xf numFmtId="0" fontId="2" fillId="0" borderId="19" xfId="0" applyFont="1" applyFill="1" applyBorder="1" applyAlignment="1">
      <alignment horizontal="center" vertical="center"/>
    </xf>
    <xf numFmtId="177" fontId="2" fillId="0" borderId="20" xfId="0" applyNumberFormat="1" applyFont="1" applyFill="1" applyBorder="1">
      <alignment vertical="center"/>
    </xf>
    <xf numFmtId="176" fontId="2" fillId="0" borderId="9" xfId="0" applyNumberFormat="1" applyFont="1" applyFill="1" applyBorder="1">
      <alignment vertical="center"/>
    </xf>
    <xf numFmtId="177" fontId="2" fillId="0" borderId="28" xfId="0" applyNumberFormat="1" applyFont="1" applyFill="1" applyBorder="1">
      <alignment vertical="center"/>
    </xf>
    <xf numFmtId="177" fontId="2" fillId="0" borderId="28" xfId="0" applyNumberFormat="1" applyFont="1" applyBorder="1" applyAlignment="1">
      <alignment horizontal="center" vertical="center"/>
    </xf>
    <xf numFmtId="177" fontId="2" fillId="0" borderId="20" xfId="0" applyNumberFormat="1" applyFont="1" applyFill="1" applyBorder="1" applyAlignment="1">
      <alignment horizontal="right" vertical="center"/>
    </xf>
    <xf numFmtId="176" fontId="2" fillId="0" borderId="21" xfId="0" applyNumberFormat="1" applyFont="1" applyFill="1" applyBorder="1" applyAlignment="1">
      <alignment horizontal="right" vertical="center"/>
    </xf>
    <xf numFmtId="177" fontId="2" fillId="0" borderId="28" xfId="0" applyNumberFormat="1" applyFont="1" applyFill="1" applyBorder="1" applyAlignment="1">
      <alignment horizontal="right" vertical="center"/>
    </xf>
    <xf numFmtId="176" fontId="2" fillId="0" borderId="0" xfId="0" applyNumberFormat="1" applyFont="1" applyFill="1" applyBorder="1">
      <alignment vertical="center"/>
    </xf>
    <xf numFmtId="0" fontId="2" fillId="0" borderId="26" xfId="0" applyFont="1" applyFill="1" applyBorder="1" applyAlignment="1">
      <alignment horizontal="center" vertical="center"/>
    </xf>
    <xf numFmtId="176" fontId="2" fillId="0" borderId="21" xfId="0" applyNumberFormat="1" applyFont="1" applyFill="1" applyBorder="1" applyAlignment="1">
      <alignment vertical="center"/>
    </xf>
    <xf numFmtId="177" fontId="2" fillId="0" borderId="20" xfId="0" applyNumberFormat="1" applyFont="1" applyFill="1" applyBorder="1" applyAlignment="1">
      <alignment vertical="center"/>
    </xf>
    <xf numFmtId="0" fontId="2" fillId="0" borderId="7" xfId="0" applyFont="1" applyFill="1" applyBorder="1" applyAlignment="1">
      <alignment vertical="center"/>
    </xf>
    <xf numFmtId="177" fontId="2" fillId="0" borderId="22" xfId="0" applyNumberFormat="1" applyFont="1" applyFill="1" applyBorder="1" applyAlignment="1">
      <alignment vertical="center"/>
    </xf>
    <xf numFmtId="0" fontId="7" fillId="2" borderId="0" xfId="0" applyFont="1" applyFill="1" applyAlignment="1">
      <alignment vertical="center"/>
    </xf>
    <xf numFmtId="176" fontId="2" fillId="0" borderId="9" xfId="0" applyNumberFormat="1" applyFont="1" applyFill="1" applyBorder="1" applyAlignment="1">
      <alignment vertical="center"/>
    </xf>
    <xf numFmtId="176" fontId="2" fillId="0" borderId="0" xfId="0" applyNumberFormat="1" applyFont="1" applyFill="1" applyBorder="1" applyAlignment="1">
      <alignment vertical="center"/>
    </xf>
    <xf numFmtId="0" fontId="2" fillId="0" borderId="43" xfId="0" applyFont="1" applyFill="1" applyBorder="1" applyAlignment="1">
      <alignment horizontal="center" vertical="center"/>
    </xf>
    <xf numFmtId="176" fontId="2" fillId="0" borderId="29" xfId="0" applyNumberFormat="1" applyFont="1" applyFill="1" applyBorder="1" applyAlignment="1">
      <alignment vertical="center"/>
    </xf>
    <xf numFmtId="0" fontId="2" fillId="0" borderId="31" xfId="0" applyFont="1" applyFill="1" applyBorder="1" applyAlignment="1">
      <alignment horizontal="center" vertical="center"/>
    </xf>
    <xf numFmtId="0" fontId="2" fillId="0" borderId="44" xfId="0" applyFont="1" applyFill="1" applyBorder="1" applyAlignment="1">
      <alignment horizontal="center" vertical="center"/>
    </xf>
    <xf numFmtId="3" fontId="2" fillId="0" borderId="35" xfId="0" applyNumberFormat="1" applyFont="1" applyFill="1" applyBorder="1" applyAlignment="1">
      <alignment vertical="center"/>
    </xf>
    <xf numFmtId="177" fontId="2" fillId="0" borderId="33" xfId="0" applyNumberFormat="1" applyFont="1" applyFill="1" applyBorder="1" applyAlignment="1">
      <alignment vertical="center"/>
    </xf>
    <xf numFmtId="176" fontId="2" fillId="0" borderId="34" xfId="0" applyNumberFormat="1" applyFont="1" applyFill="1" applyBorder="1" applyAlignment="1">
      <alignment vertical="center"/>
    </xf>
    <xf numFmtId="176" fontId="2" fillId="0" borderId="23" xfId="0" applyNumberFormat="1" applyFont="1" applyFill="1" applyBorder="1" applyAlignment="1">
      <alignment vertical="center"/>
    </xf>
    <xf numFmtId="176" fontId="2" fillId="0" borderId="35" xfId="0" applyNumberFormat="1" applyFont="1" applyFill="1" applyBorder="1" applyAlignment="1">
      <alignment vertical="center"/>
    </xf>
    <xf numFmtId="177" fontId="2" fillId="0" borderId="36" xfId="0" applyNumberFormat="1" applyFont="1" applyFill="1" applyBorder="1" applyAlignment="1">
      <alignment vertical="center"/>
    </xf>
    <xf numFmtId="3" fontId="2" fillId="0" borderId="0" xfId="0" applyNumberFormat="1" applyFont="1" applyFill="1" applyBorder="1" applyAlignment="1">
      <alignment vertical="center"/>
    </xf>
    <xf numFmtId="176" fontId="2" fillId="0" borderId="38" xfId="0" applyNumberFormat="1" applyFont="1" applyFill="1" applyBorder="1" applyAlignment="1">
      <alignment vertical="center"/>
    </xf>
    <xf numFmtId="177" fontId="2" fillId="0" borderId="28" xfId="0" applyNumberFormat="1" applyFont="1" applyFill="1" applyBorder="1" applyAlignment="1">
      <alignment vertical="center"/>
    </xf>
    <xf numFmtId="0" fontId="2" fillId="0" borderId="27" xfId="0" applyFont="1" applyFill="1" applyBorder="1" applyAlignment="1">
      <alignment horizontal="center" vertical="center"/>
    </xf>
    <xf numFmtId="0" fontId="2" fillId="0" borderId="45" xfId="0" applyFont="1" applyFill="1" applyBorder="1" applyAlignment="1">
      <alignment horizontal="center" vertical="center"/>
    </xf>
    <xf numFmtId="3" fontId="2" fillId="0" borderId="38" xfId="0" applyNumberFormat="1" applyFont="1" applyFill="1" applyBorder="1" applyAlignment="1">
      <alignment vertical="center"/>
    </xf>
    <xf numFmtId="176" fontId="2" fillId="0" borderId="13" xfId="0" applyNumberFormat="1" applyFont="1" applyFill="1" applyBorder="1" applyAlignment="1">
      <alignment vertical="center"/>
    </xf>
    <xf numFmtId="0" fontId="7" fillId="0" borderId="0" xfId="0" applyFont="1" applyFill="1" applyAlignment="1">
      <alignment vertical="center"/>
    </xf>
    <xf numFmtId="0" fontId="2" fillId="0" borderId="46" xfId="0" applyFont="1" applyFill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47" xfId="0" applyFont="1" applyBorder="1" applyAlignment="1">
      <alignment horizontal="center" vertical="center"/>
    </xf>
    <xf numFmtId="176" fontId="2" fillId="0" borderId="25" xfId="0" applyNumberFormat="1" applyFont="1" applyBorder="1">
      <alignment vertical="center"/>
    </xf>
    <xf numFmtId="177" fontId="2" fillId="0" borderId="48" xfId="0" applyNumberFormat="1" applyFont="1" applyBorder="1">
      <alignment vertical="center"/>
    </xf>
    <xf numFmtId="177" fontId="2" fillId="0" borderId="48" xfId="0" applyNumberFormat="1" applyFont="1" applyFill="1" applyBorder="1" applyAlignment="1">
      <alignment horizontal="right" vertical="center"/>
    </xf>
    <xf numFmtId="176" fontId="2" fillId="0" borderId="25" xfId="0" applyNumberFormat="1" applyFont="1" applyFill="1" applyBorder="1" applyAlignment="1">
      <alignment horizontal="right" vertical="center"/>
    </xf>
    <xf numFmtId="0" fontId="2" fillId="0" borderId="26" xfId="0" applyFont="1" applyBorder="1" applyAlignment="1">
      <alignment horizontal="center" vertical="center"/>
    </xf>
    <xf numFmtId="0" fontId="2" fillId="0" borderId="26" xfId="0" applyFont="1" applyFill="1" applyBorder="1" applyAlignment="1">
      <alignment horizontal="center" vertical="center"/>
    </xf>
    <xf numFmtId="177" fontId="2" fillId="0" borderId="20" xfId="2" applyNumberFormat="1" applyFont="1" applyFill="1" applyBorder="1">
      <alignment vertical="center"/>
    </xf>
    <xf numFmtId="0" fontId="2" fillId="0" borderId="49" xfId="0" applyFont="1" applyFill="1" applyBorder="1" applyAlignment="1">
      <alignment horizontal="center" vertical="center"/>
    </xf>
    <xf numFmtId="0" fontId="2" fillId="0" borderId="50" xfId="0" applyFont="1" applyFill="1" applyBorder="1" applyAlignment="1">
      <alignment horizontal="center" vertical="center"/>
    </xf>
    <xf numFmtId="177" fontId="2" fillId="0" borderId="51" xfId="2" applyNumberFormat="1" applyFont="1" applyFill="1" applyBorder="1">
      <alignment vertical="center"/>
    </xf>
    <xf numFmtId="177" fontId="2" fillId="0" borderId="51" xfId="2" applyNumberFormat="1" applyFont="1" applyFill="1" applyBorder="1" applyAlignment="1">
      <alignment horizontal="right" vertical="center"/>
    </xf>
    <xf numFmtId="0" fontId="4" fillId="2" borderId="2" xfId="0" applyFont="1" applyFill="1" applyBorder="1" applyAlignment="1">
      <alignment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0" borderId="52" xfId="0" applyFont="1" applyBorder="1" applyAlignment="1">
      <alignment horizontal="center" vertical="center"/>
    </xf>
    <xf numFmtId="0" fontId="2" fillId="0" borderId="53" xfId="0" applyFont="1" applyBorder="1" applyAlignment="1">
      <alignment horizontal="center" vertical="center"/>
    </xf>
    <xf numFmtId="176" fontId="2" fillId="0" borderId="9" xfId="0" applyNumberFormat="1" applyFont="1" applyBorder="1" applyAlignment="1">
      <alignment vertical="center"/>
    </xf>
    <xf numFmtId="0" fontId="2" fillId="0" borderId="43" xfId="0" applyFont="1" applyBorder="1" applyAlignment="1">
      <alignment horizontal="center" vertical="center"/>
    </xf>
    <xf numFmtId="3" fontId="2" fillId="0" borderId="0" xfId="0" applyNumberFormat="1" applyFont="1" applyAlignment="1">
      <alignment vertical="center"/>
    </xf>
    <xf numFmtId="177" fontId="2" fillId="0" borderId="33" xfId="0" applyNumberFormat="1" applyFont="1" applyFill="1" applyBorder="1">
      <alignment vertical="center"/>
    </xf>
    <xf numFmtId="176" fontId="2" fillId="0" borderId="23" xfId="0" applyNumberFormat="1" applyFont="1" applyFill="1" applyBorder="1">
      <alignment vertical="center"/>
    </xf>
    <xf numFmtId="3" fontId="2" fillId="0" borderId="0" xfId="0" applyNumberFormat="1" applyFont="1" applyBorder="1" applyAlignment="1">
      <alignment vertical="center"/>
    </xf>
    <xf numFmtId="3" fontId="2" fillId="0" borderId="13" xfId="0" applyNumberFormat="1" applyFont="1" applyFill="1" applyBorder="1" applyAlignment="1">
      <alignment vertical="center"/>
    </xf>
    <xf numFmtId="0" fontId="11" fillId="0" borderId="0" xfId="0" applyFont="1" applyFill="1">
      <alignment vertical="center"/>
    </xf>
    <xf numFmtId="0" fontId="11" fillId="2" borderId="0" xfId="0" applyFont="1" applyFill="1">
      <alignment vertical="center"/>
    </xf>
    <xf numFmtId="176" fontId="11" fillId="2" borderId="0" xfId="0" applyNumberFormat="1" applyFont="1" applyFill="1">
      <alignment vertical="center"/>
    </xf>
    <xf numFmtId="176" fontId="2" fillId="0" borderId="9" xfId="0" applyNumberFormat="1" applyFont="1" applyBorder="1" applyAlignment="1">
      <alignment horizontal="right" vertical="center"/>
    </xf>
    <xf numFmtId="0" fontId="11" fillId="0" borderId="0" xfId="0" applyFont="1">
      <alignment vertical="center"/>
    </xf>
    <xf numFmtId="176" fontId="2" fillId="0" borderId="21" xfId="0" applyNumberFormat="1" applyFont="1" applyBorder="1" applyAlignment="1">
      <alignment horizontal="right" vertical="center"/>
    </xf>
    <xf numFmtId="176" fontId="2" fillId="0" borderId="29" xfId="0" applyNumberFormat="1" applyFont="1" applyFill="1" applyBorder="1">
      <alignment vertical="center"/>
    </xf>
    <xf numFmtId="0" fontId="2" fillId="2" borderId="0" xfId="0" applyFont="1" applyFill="1" applyAlignment="1">
      <alignment horizontal="right" vertical="center"/>
    </xf>
    <xf numFmtId="0" fontId="8" fillId="3" borderId="8" xfId="0" applyFont="1" applyFill="1" applyBorder="1" applyAlignment="1">
      <alignment vertical="center"/>
    </xf>
    <xf numFmtId="0" fontId="8" fillId="3" borderId="6" xfId="0" applyFont="1" applyFill="1" applyBorder="1" applyAlignment="1">
      <alignment vertical="center"/>
    </xf>
    <xf numFmtId="0" fontId="2" fillId="0" borderId="38" xfId="0" applyFont="1" applyBorder="1" applyAlignment="1">
      <alignment horizontal="center" vertical="center"/>
    </xf>
    <xf numFmtId="0" fontId="2" fillId="0" borderId="54" xfId="0" applyFont="1" applyBorder="1" applyAlignment="1">
      <alignment horizontal="center" vertical="center"/>
    </xf>
    <xf numFmtId="0" fontId="2" fillId="0" borderId="33" xfId="0" applyFont="1" applyBorder="1">
      <alignment vertical="center"/>
    </xf>
    <xf numFmtId="0" fontId="2" fillId="0" borderId="33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176" fontId="2" fillId="0" borderId="23" xfId="0" applyNumberFormat="1" applyFont="1" applyBorder="1" applyAlignment="1">
      <alignment horizontal="right" vertical="center"/>
    </xf>
    <xf numFmtId="176" fontId="2" fillId="0" borderId="29" xfId="0" applyNumberFormat="1" applyFont="1" applyBorder="1" applyAlignment="1">
      <alignment horizontal="right" vertical="center"/>
    </xf>
    <xf numFmtId="176" fontId="2" fillId="0" borderId="34" xfId="0" applyNumberFormat="1" applyFont="1" applyBorder="1" applyAlignment="1">
      <alignment horizontal="right" vertical="center"/>
    </xf>
    <xf numFmtId="176" fontId="2" fillId="0" borderId="0" xfId="0" applyNumberFormat="1" applyFont="1">
      <alignment vertical="center"/>
    </xf>
    <xf numFmtId="0" fontId="0" fillId="0" borderId="20" xfId="0" applyFont="1" applyBorder="1">
      <alignment vertical="center"/>
    </xf>
    <xf numFmtId="176" fontId="2" fillId="0" borderId="13" xfId="0" applyNumberFormat="1" applyFont="1" applyBorder="1" applyAlignment="1">
      <alignment horizontal="right" vertical="center"/>
    </xf>
    <xf numFmtId="0" fontId="0" fillId="0" borderId="28" xfId="0" applyFont="1" applyBorder="1">
      <alignment vertical="center"/>
    </xf>
    <xf numFmtId="41" fontId="2" fillId="0" borderId="21" xfId="0" applyNumberFormat="1" applyFont="1" applyBorder="1" applyAlignment="1">
      <alignment vertical="center"/>
    </xf>
    <xf numFmtId="0" fontId="0" fillId="0" borderId="21" xfId="0" applyFont="1" applyBorder="1">
      <alignment vertical="center"/>
    </xf>
    <xf numFmtId="181" fontId="2" fillId="0" borderId="9" xfId="0" applyNumberFormat="1" applyFont="1" applyBorder="1">
      <alignment vertical="center"/>
    </xf>
    <xf numFmtId="176" fontId="2" fillId="0" borderId="21" xfId="0" applyNumberFormat="1" applyFont="1" applyBorder="1" applyAlignment="1">
      <alignment vertical="center"/>
    </xf>
    <xf numFmtId="177" fontId="2" fillId="0" borderId="20" xfId="0" applyNumberFormat="1" applyFont="1" applyBorder="1" applyAlignment="1">
      <alignment vertical="center"/>
    </xf>
    <xf numFmtId="0" fontId="2" fillId="2" borderId="35" xfId="0" applyFont="1" applyFill="1" applyBorder="1">
      <alignment vertical="center"/>
    </xf>
    <xf numFmtId="0" fontId="2" fillId="2" borderId="0" xfId="0" applyFont="1" applyFill="1" applyBorder="1">
      <alignment vertical="center"/>
    </xf>
    <xf numFmtId="177" fontId="2" fillId="0" borderId="39" xfId="0" applyNumberFormat="1" applyFont="1" applyFill="1" applyBorder="1" applyAlignment="1">
      <alignment vertical="center"/>
    </xf>
    <xf numFmtId="176" fontId="10" fillId="0" borderId="34" xfId="0" applyNumberFormat="1" applyFont="1" applyFill="1" applyBorder="1" applyAlignment="1">
      <alignment horizontal="center" vertical="center"/>
    </xf>
    <xf numFmtId="177" fontId="10" fillId="0" borderId="20" xfId="0" applyNumberFormat="1" applyFont="1" applyBorder="1" applyAlignment="1">
      <alignment horizontal="center" vertical="center"/>
    </xf>
    <xf numFmtId="176" fontId="10" fillId="0" borderId="21" xfId="0" applyNumberFormat="1" applyFont="1" applyFill="1" applyBorder="1" applyAlignment="1">
      <alignment horizontal="center" vertical="center"/>
    </xf>
    <xf numFmtId="176" fontId="10" fillId="0" borderId="29" xfId="0" applyNumberFormat="1" applyFont="1" applyFill="1" applyBorder="1" applyAlignment="1">
      <alignment horizontal="center" vertical="center"/>
    </xf>
    <xf numFmtId="177" fontId="10" fillId="0" borderId="28" xfId="0" applyNumberFormat="1" applyFont="1" applyBorder="1" applyAlignment="1">
      <alignment horizontal="center" vertical="center"/>
    </xf>
    <xf numFmtId="0" fontId="2" fillId="2" borderId="0" xfId="0" applyFont="1" applyFill="1" applyBorder="1" applyAlignment="1">
      <alignment vertical="center"/>
    </xf>
    <xf numFmtId="0" fontId="12" fillId="2" borderId="47" xfId="0" applyFont="1" applyFill="1" applyBorder="1" applyAlignment="1">
      <alignment horizontal="center" vertical="center" wrapText="1"/>
    </xf>
    <xf numFmtId="0" fontId="2" fillId="2" borderId="47" xfId="0" applyFont="1" applyFill="1" applyBorder="1" applyAlignment="1">
      <alignment horizontal="center" vertical="center" wrapText="1"/>
    </xf>
    <xf numFmtId="0" fontId="11" fillId="2" borderId="0" xfId="0" applyFont="1" applyFill="1" applyAlignment="1">
      <alignment horizontal="right" vertical="center"/>
    </xf>
    <xf numFmtId="176" fontId="2" fillId="2" borderId="0" xfId="0" applyNumberFormat="1" applyFont="1" applyFill="1">
      <alignment vertical="center"/>
    </xf>
    <xf numFmtId="3" fontId="13" fillId="2" borderId="0" xfId="0" applyNumberFormat="1" applyFont="1" applyFill="1" applyAlignment="1"/>
    <xf numFmtId="179" fontId="2" fillId="2" borderId="0" xfId="1" applyNumberFormat="1" applyFont="1" applyFill="1" applyBorder="1" applyAlignment="1"/>
    <xf numFmtId="179" fontId="2" fillId="2" borderId="0" xfId="1" quotePrefix="1" applyNumberFormat="1" applyFont="1" applyFill="1" applyBorder="1" applyAlignment="1">
      <alignment horizontal="right"/>
    </xf>
  </cellXfs>
  <cellStyles count="3">
    <cellStyle name="백분율" xfId="2" builtinId="5"/>
    <cellStyle name="쉼표" xfId="1" builtinId="3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41</xdr:row>
      <xdr:rowOff>0</xdr:rowOff>
    </xdr:from>
    <xdr:to>
      <xdr:col>3</xdr:col>
      <xdr:colOff>9525</xdr:colOff>
      <xdr:row>41</xdr:row>
      <xdr:rowOff>165735</xdr:rowOff>
    </xdr:to>
    <xdr:pic>
      <xdr:nvPicPr>
        <xdr:cNvPr id="2" name="Picture 1" descr="line_v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30680" y="7353300"/>
          <a:ext cx="9525" cy="19621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41</xdr:row>
      <xdr:rowOff>0</xdr:rowOff>
    </xdr:from>
    <xdr:to>
      <xdr:col>3</xdr:col>
      <xdr:colOff>9525</xdr:colOff>
      <xdr:row>42</xdr:row>
      <xdr:rowOff>28575</xdr:rowOff>
    </xdr:to>
    <xdr:pic>
      <xdr:nvPicPr>
        <xdr:cNvPr id="3" name="Picture 1" descr="line_v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07820" y="7376160"/>
          <a:ext cx="9525" cy="19621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41</xdr:row>
      <xdr:rowOff>0</xdr:rowOff>
    </xdr:from>
    <xdr:to>
      <xdr:col>3</xdr:col>
      <xdr:colOff>9525</xdr:colOff>
      <xdr:row>42</xdr:row>
      <xdr:rowOff>9525</xdr:rowOff>
    </xdr:to>
    <xdr:pic>
      <xdr:nvPicPr>
        <xdr:cNvPr id="4" name="Picture 1" descr="line_v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46860" y="7376160"/>
          <a:ext cx="9525" cy="1771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&#52636;&#44397;&#53685;&#44228;_20190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a"/>
      <sheetName val="Europe"/>
      <sheetName val="Africa"/>
      <sheetName val="America"/>
      <sheetName val="Oceania"/>
    </sheetNames>
    <sheetDataSet>
      <sheetData sheetId="0">
        <row r="117">
          <cell r="C117">
            <v>1097420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23"/>
  <sheetViews>
    <sheetView tabSelected="1" workbookViewId="0">
      <selection sqref="A1:XFD1048576"/>
    </sheetView>
  </sheetViews>
  <sheetFormatPr defaultColWidth="8.8984375" defaultRowHeight="17.399999999999999"/>
  <cols>
    <col min="1" max="1" width="6.09765625" style="128" bestFit="1" customWidth="1"/>
    <col min="2" max="2" width="4.59765625" style="128" bestFit="1" customWidth="1"/>
    <col min="3" max="3" width="9.59765625" style="128" bestFit="1" customWidth="1"/>
    <col min="4" max="4" width="7.3984375" style="128" bestFit="1" customWidth="1"/>
    <col min="5" max="5" width="2.59765625" style="128" customWidth="1"/>
    <col min="6" max="6" width="10.59765625" style="128" bestFit="1" customWidth="1"/>
    <col min="7" max="7" width="9.59765625" style="128" bestFit="1" customWidth="1"/>
    <col min="8" max="8" width="8.796875" style="128" bestFit="1" customWidth="1"/>
    <col min="9" max="9" width="9.59765625" style="128" bestFit="1" customWidth="1"/>
    <col min="10" max="10" width="7.8984375" style="128" bestFit="1" customWidth="1"/>
    <col min="11" max="11" width="9.59765625" style="128" bestFit="1" customWidth="1"/>
    <col min="12" max="12" width="7.8984375" style="128" bestFit="1" customWidth="1"/>
    <col min="13" max="13" width="9.59765625" style="128" bestFit="1" customWidth="1"/>
    <col min="14" max="14" width="7.8984375" style="128" bestFit="1" customWidth="1"/>
    <col min="15" max="15" width="9.59765625" style="128" bestFit="1" customWidth="1"/>
    <col min="16" max="16" width="7.8984375" style="128" bestFit="1" customWidth="1"/>
    <col min="17" max="17" width="9.59765625" style="128" bestFit="1" customWidth="1"/>
    <col min="18" max="18" width="7.8984375" style="166" bestFit="1" customWidth="1"/>
    <col min="19" max="19" width="9.59765625" style="128" bestFit="1" customWidth="1"/>
    <col min="20" max="20" width="7.8984375" style="128" bestFit="1" customWidth="1"/>
    <col min="21" max="21" width="9.59765625" style="128" bestFit="1" customWidth="1"/>
    <col min="22" max="22" width="7.8984375" style="128" bestFit="1" customWidth="1"/>
    <col min="23" max="23" width="9.59765625" style="128" bestFit="1" customWidth="1"/>
    <col min="24" max="24" width="7.8984375" style="128" bestFit="1" customWidth="1"/>
    <col min="25" max="25" width="9.59765625" style="128" bestFit="1" customWidth="1"/>
    <col min="26" max="26" width="7.8984375" style="128" bestFit="1" customWidth="1"/>
    <col min="27" max="27" width="9.3984375" style="128" bestFit="1" customWidth="1"/>
    <col min="28" max="28" width="7.796875" style="128" bestFit="1" customWidth="1"/>
    <col min="29" max="29" width="9.3984375" style="128" bestFit="1" customWidth="1"/>
    <col min="30" max="16384" width="8.8984375" style="128"/>
  </cols>
  <sheetData>
    <row r="1" spans="1:29" s="4" customFormat="1" ht="30.6" thickBot="1">
      <c r="A1" s="2"/>
      <c r="B1" s="2"/>
      <c r="C1" s="3" t="s">
        <v>0</v>
      </c>
      <c r="D1" s="3"/>
      <c r="E1" s="3"/>
      <c r="F1" s="3"/>
      <c r="G1" s="3"/>
      <c r="H1" s="3"/>
      <c r="I1" s="3"/>
      <c r="J1" s="3"/>
      <c r="K1" s="3"/>
      <c r="L1" s="114"/>
      <c r="M1" s="114"/>
      <c r="R1" s="134"/>
    </row>
    <row r="2" spans="1:29" s="4" customFormat="1" ht="24.6" thickBot="1">
      <c r="A2" s="5"/>
      <c r="B2" s="6"/>
      <c r="C2" s="7" t="s">
        <v>1</v>
      </c>
      <c r="D2" s="8"/>
      <c r="E2" s="9"/>
      <c r="F2" s="10" t="s">
        <v>59</v>
      </c>
      <c r="G2" s="11"/>
      <c r="H2" s="135"/>
      <c r="I2" s="135"/>
      <c r="J2" s="135"/>
      <c r="K2" s="135"/>
      <c r="L2" s="135"/>
      <c r="M2" s="135"/>
      <c r="N2" s="135"/>
      <c r="O2" s="135"/>
      <c r="P2" s="135"/>
      <c r="Q2" s="135"/>
      <c r="R2" s="135"/>
      <c r="S2" s="135"/>
      <c r="T2" s="135"/>
      <c r="U2" s="135"/>
      <c r="V2" s="135"/>
      <c r="W2" s="135"/>
      <c r="X2" s="135"/>
      <c r="Y2" s="135"/>
      <c r="Z2" s="135"/>
      <c r="AA2" s="135"/>
      <c r="AB2" s="135"/>
      <c r="AC2" s="136"/>
    </row>
    <row r="3" spans="1:29" s="4" customFormat="1" ht="19.2">
      <c r="A3" s="12"/>
      <c r="B3" s="13"/>
      <c r="C3" s="14" t="s">
        <v>2</v>
      </c>
      <c r="D3" s="15"/>
      <c r="E3" s="59"/>
      <c r="F3" s="14" t="s">
        <v>60</v>
      </c>
      <c r="G3" s="15"/>
      <c r="H3" s="14" t="s">
        <v>61</v>
      </c>
      <c r="I3" s="15"/>
      <c r="J3" s="14" t="s">
        <v>62</v>
      </c>
      <c r="K3" s="15"/>
      <c r="L3" s="14" t="s">
        <v>63</v>
      </c>
      <c r="M3" s="15"/>
      <c r="N3" s="14" t="s">
        <v>64</v>
      </c>
      <c r="O3" s="15"/>
      <c r="P3" s="14" t="s">
        <v>65</v>
      </c>
      <c r="Q3" s="15"/>
      <c r="R3" s="14" t="s">
        <v>66</v>
      </c>
      <c r="S3" s="15"/>
      <c r="T3" s="14" t="s">
        <v>67</v>
      </c>
      <c r="U3" s="15"/>
      <c r="V3" s="14" t="s">
        <v>68</v>
      </c>
      <c r="W3" s="15"/>
      <c r="X3" s="14" t="s">
        <v>69</v>
      </c>
      <c r="Y3" s="17"/>
      <c r="Z3" s="16" t="s">
        <v>70</v>
      </c>
      <c r="AA3" s="15"/>
      <c r="AB3" s="14" t="s">
        <v>71</v>
      </c>
      <c r="AC3" s="15"/>
    </row>
    <row r="4" spans="1:29" s="4" customFormat="1" ht="15.6">
      <c r="A4" s="12"/>
      <c r="B4" s="13"/>
      <c r="C4" s="21" t="s">
        <v>3</v>
      </c>
      <c r="D4" s="22" t="s">
        <v>4</v>
      </c>
      <c r="E4" s="9"/>
      <c r="F4" s="21" t="s">
        <v>72</v>
      </c>
      <c r="G4" s="22" t="s">
        <v>73</v>
      </c>
      <c r="H4" s="137" t="s">
        <v>5</v>
      </c>
      <c r="I4" s="137" t="s">
        <v>6</v>
      </c>
      <c r="J4" s="21" t="s">
        <v>5</v>
      </c>
      <c r="K4" s="22" t="s">
        <v>6</v>
      </c>
      <c r="L4" s="21" t="s">
        <v>5</v>
      </c>
      <c r="M4" s="22" t="s">
        <v>6</v>
      </c>
      <c r="N4" s="21" t="s">
        <v>5</v>
      </c>
      <c r="O4" s="22" t="s">
        <v>6</v>
      </c>
      <c r="P4" s="21" t="s">
        <v>5</v>
      </c>
      <c r="Q4" s="22" t="s">
        <v>6</v>
      </c>
      <c r="R4" s="21" t="s">
        <v>5</v>
      </c>
      <c r="S4" s="22" t="s">
        <v>6</v>
      </c>
      <c r="T4" s="21" t="s">
        <v>5</v>
      </c>
      <c r="U4" s="22" t="s">
        <v>6</v>
      </c>
      <c r="V4" s="21" t="s">
        <v>5</v>
      </c>
      <c r="W4" s="22" t="s">
        <v>6</v>
      </c>
      <c r="X4" s="21" t="s">
        <v>5</v>
      </c>
      <c r="Y4" s="22" t="s">
        <v>6</v>
      </c>
      <c r="Z4" s="21" t="s">
        <v>5</v>
      </c>
      <c r="AA4" s="22" t="s">
        <v>6</v>
      </c>
      <c r="AB4" s="21" t="s">
        <v>5</v>
      </c>
      <c r="AC4" s="22" t="s">
        <v>6</v>
      </c>
    </row>
    <row r="5" spans="1:29" s="4" customFormat="1" ht="15.6">
      <c r="A5" s="115"/>
      <c r="B5" s="116"/>
      <c r="C5" s="21" t="s">
        <v>7</v>
      </c>
      <c r="D5" s="117" t="s">
        <v>8</v>
      </c>
      <c r="E5" s="9"/>
      <c r="F5" s="119" t="s">
        <v>7</v>
      </c>
      <c r="G5" s="19" t="s">
        <v>8</v>
      </c>
      <c r="H5" s="20" t="s">
        <v>7</v>
      </c>
      <c r="I5" s="138" t="s">
        <v>8</v>
      </c>
      <c r="J5" s="18" t="s">
        <v>7</v>
      </c>
      <c r="K5" s="118" t="s">
        <v>8</v>
      </c>
      <c r="L5" s="18" t="s">
        <v>7</v>
      </c>
      <c r="M5" s="118" t="s">
        <v>8</v>
      </c>
      <c r="N5" s="18" t="s">
        <v>7</v>
      </c>
      <c r="O5" s="118" t="s">
        <v>8</v>
      </c>
      <c r="P5" s="18" t="s">
        <v>7</v>
      </c>
      <c r="Q5" s="118" t="s">
        <v>8</v>
      </c>
      <c r="R5" s="18" t="s">
        <v>7</v>
      </c>
      <c r="S5" s="118" t="s">
        <v>8</v>
      </c>
      <c r="T5" s="18" t="s">
        <v>7</v>
      </c>
      <c r="U5" s="118" t="s">
        <v>8</v>
      </c>
      <c r="V5" s="18" t="s">
        <v>7</v>
      </c>
      <c r="W5" s="118" t="s">
        <v>8</v>
      </c>
      <c r="X5" s="18" t="s">
        <v>7</v>
      </c>
      <c r="Y5" s="118" t="s">
        <v>8</v>
      </c>
      <c r="Z5" s="18" t="s">
        <v>7</v>
      </c>
      <c r="AA5" s="118" t="s">
        <v>8</v>
      </c>
      <c r="AB5" s="18" t="s">
        <v>7</v>
      </c>
      <c r="AC5" s="118" t="s">
        <v>8</v>
      </c>
    </row>
    <row r="6" spans="1:29" s="4" customFormat="1" ht="13.5" customHeight="1">
      <c r="A6" s="35" t="s">
        <v>9</v>
      </c>
      <c r="B6" s="23" t="s">
        <v>10</v>
      </c>
      <c r="C6" s="24">
        <v>793478</v>
      </c>
      <c r="D6" s="25"/>
      <c r="E6" s="9"/>
      <c r="F6" s="26">
        <v>11243</v>
      </c>
      <c r="G6" s="139"/>
      <c r="H6" s="41">
        <v>63341</v>
      </c>
      <c r="I6" s="139"/>
      <c r="J6" s="24">
        <v>32</v>
      </c>
      <c r="K6" s="25"/>
      <c r="L6" s="24"/>
      <c r="M6" s="25"/>
      <c r="N6" s="130"/>
      <c r="O6" s="30"/>
      <c r="P6" s="130"/>
      <c r="Q6" s="30"/>
      <c r="R6" s="24"/>
      <c r="S6" s="30"/>
      <c r="T6" s="24">
        <v>35</v>
      </c>
      <c r="U6" s="30"/>
      <c r="V6" s="53">
        <v>4641</v>
      </c>
      <c r="W6" s="140"/>
      <c r="X6" s="24"/>
      <c r="Y6" s="25"/>
      <c r="Z6" s="24"/>
      <c r="AA6" s="25"/>
      <c r="AB6" s="24">
        <v>2335</v>
      </c>
      <c r="AC6" s="25"/>
    </row>
    <row r="7" spans="1:29" s="4" customFormat="1" ht="13.5" customHeight="1">
      <c r="A7" s="31"/>
      <c r="B7" s="23" t="s">
        <v>11</v>
      </c>
      <c r="C7" s="24">
        <v>670447</v>
      </c>
      <c r="D7" s="25"/>
      <c r="E7" s="9"/>
      <c r="F7" s="26">
        <v>7927</v>
      </c>
      <c r="G7" s="27"/>
      <c r="H7" s="28">
        <v>47191</v>
      </c>
      <c r="I7" s="29"/>
      <c r="J7" s="24">
        <v>23</v>
      </c>
      <c r="K7" s="25"/>
      <c r="L7" s="24"/>
      <c r="M7" s="25"/>
      <c r="N7" s="130"/>
      <c r="O7" s="30"/>
      <c r="P7" s="130"/>
      <c r="Q7" s="30"/>
      <c r="R7" s="24"/>
      <c r="S7" s="30"/>
      <c r="T7" s="24">
        <v>53</v>
      </c>
      <c r="U7" s="30"/>
      <c r="V7" s="54"/>
      <c r="W7" s="141"/>
      <c r="X7" s="24"/>
      <c r="Y7" s="25"/>
      <c r="Z7" s="24"/>
      <c r="AA7" s="25"/>
      <c r="AB7" s="24">
        <v>2515</v>
      </c>
      <c r="AC7" s="25"/>
    </row>
    <row r="8" spans="1:29" s="4" customFormat="1" ht="13.5" customHeight="1">
      <c r="A8" s="31"/>
      <c r="B8" s="23" t="s">
        <v>12</v>
      </c>
      <c r="C8" s="24">
        <v>587629</v>
      </c>
      <c r="D8" s="25"/>
      <c r="E8" s="9"/>
      <c r="F8" s="26">
        <v>9243</v>
      </c>
      <c r="G8" s="27"/>
      <c r="H8" s="28">
        <v>43664</v>
      </c>
      <c r="I8" s="29"/>
      <c r="J8" s="24">
        <v>14</v>
      </c>
      <c r="K8" s="25"/>
      <c r="L8" s="24"/>
      <c r="M8" s="25"/>
      <c r="N8" s="130"/>
      <c r="O8" s="30"/>
      <c r="P8" s="130"/>
      <c r="Q8" s="30"/>
      <c r="R8" s="24"/>
      <c r="S8" s="30"/>
      <c r="T8" s="24">
        <v>51</v>
      </c>
      <c r="U8" s="30"/>
      <c r="V8" s="54"/>
      <c r="W8" s="141"/>
      <c r="X8" s="24"/>
      <c r="Y8" s="25"/>
      <c r="Z8" s="24"/>
      <c r="AA8" s="25"/>
      <c r="AB8" s="24">
        <v>1804</v>
      </c>
      <c r="AC8" s="25"/>
    </row>
    <row r="9" spans="1:29" s="4" customFormat="1" ht="13.5" customHeight="1">
      <c r="A9" s="31"/>
      <c r="B9" s="23" t="s">
        <v>13</v>
      </c>
      <c r="C9" s="24">
        <v>642413</v>
      </c>
      <c r="D9" s="25"/>
      <c r="E9" s="9"/>
      <c r="F9" s="26">
        <v>11723</v>
      </c>
      <c r="G9" s="27"/>
      <c r="H9" s="28">
        <v>40831</v>
      </c>
      <c r="I9" s="29"/>
      <c r="J9" s="24">
        <v>10</v>
      </c>
      <c r="K9" s="25"/>
      <c r="L9" s="24"/>
      <c r="M9" s="25"/>
      <c r="N9" s="130"/>
      <c r="O9" s="30"/>
      <c r="P9" s="130"/>
      <c r="Q9" s="30"/>
      <c r="R9" s="24"/>
      <c r="S9" s="30"/>
      <c r="T9" s="24">
        <v>157</v>
      </c>
      <c r="U9" s="30"/>
      <c r="V9" s="54"/>
      <c r="W9" s="141"/>
      <c r="X9" s="24"/>
      <c r="Y9" s="25"/>
      <c r="Z9" s="24"/>
      <c r="AA9" s="25"/>
      <c r="AB9" s="24">
        <v>1379</v>
      </c>
      <c r="AC9" s="25"/>
    </row>
    <row r="10" spans="1:29" s="4" customFormat="1" ht="13.5" customHeight="1">
      <c r="A10" s="31"/>
      <c r="B10" s="23" t="s">
        <v>14</v>
      </c>
      <c r="C10" s="24">
        <v>680185</v>
      </c>
      <c r="D10" s="25"/>
      <c r="E10" s="9"/>
      <c r="F10" s="26">
        <v>14088</v>
      </c>
      <c r="G10" s="27"/>
      <c r="H10" s="28">
        <v>52600</v>
      </c>
      <c r="I10" s="29"/>
      <c r="J10" s="24">
        <v>30</v>
      </c>
      <c r="K10" s="25"/>
      <c r="L10" s="24"/>
      <c r="M10" s="25"/>
      <c r="N10" s="130"/>
      <c r="O10" s="30"/>
      <c r="P10" s="130"/>
      <c r="Q10" s="30"/>
      <c r="R10" s="24"/>
      <c r="S10" s="30"/>
      <c r="T10" s="24">
        <v>44</v>
      </c>
      <c r="U10" s="30"/>
      <c r="V10" s="54"/>
      <c r="W10" s="141"/>
      <c r="X10" s="24"/>
      <c r="Y10" s="25"/>
      <c r="Z10" s="24"/>
      <c r="AA10" s="25"/>
      <c r="AB10" s="24">
        <v>1668</v>
      </c>
      <c r="AC10" s="25"/>
    </row>
    <row r="11" spans="1:29" s="4" customFormat="1" ht="13.5" customHeight="1">
      <c r="A11" s="31"/>
      <c r="B11" s="23" t="s">
        <v>15</v>
      </c>
      <c r="C11" s="24">
        <v>712260</v>
      </c>
      <c r="D11" s="25"/>
      <c r="E11" s="9"/>
      <c r="F11" s="26">
        <v>20079</v>
      </c>
      <c r="G11" s="27"/>
      <c r="H11" s="28">
        <v>62410</v>
      </c>
      <c r="I11" s="29"/>
      <c r="J11" s="24">
        <v>7</v>
      </c>
      <c r="K11" s="25"/>
      <c r="L11" s="24"/>
      <c r="M11" s="25"/>
      <c r="N11" s="130"/>
      <c r="O11" s="30"/>
      <c r="P11" s="130"/>
      <c r="Q11" s="30"/>
      <c r="R11" s="24"/>
      <c r="S11" s="30"/>
      <c r="T11" s="24">
        <v>43</v>
      </c>
      <c r="U11" s="30"/>
      <c r="V11" s="54"/>
      <c r="W11" s="141"/>
      <c r="X11" s="24"/>
      <c r="Y11" s="25"/>
      <c r="Z11" s="24"/>
      <c r="AA11" s="25"/>
      <c r="AB11" s="24">
        <v>1754</v>
      </c>
      <c r="AC11" s="25"/>
    </row>
    <row r="12" spans="1:29" s="4" customFormat="1" ht="13.5" customHeight="1">
      <c r="A12" s="31"/>
      <c r="B12" s="23" t="s">
        <v>16</v>
      </c>
      <c r="C12" s="24">
        <v>897234</v>
      </c>
      <c r="D12" s="25"/>
      <c r="E12" s="9"/>
      <c r="F12" s="26">
        <v>27171</v>
      </c>
      <c r="G12" s="27"/>
      <c r="H12" s="28">
        <v>70805</v>
      </c>
      <c r="I12" s="29"/>
      <c r="J12" s="24">
        <v>20</v>
      </c>
      <c r="K12" s="25"/>
      <c r="L12" s="24"/>
      <c r="M12" s="25"/>
      <c r="N12" s="130"/>
      <c r="O12" s="30"/>
      <c r="P12" s="130"/>
      <c r="Q12" s="30"/>
      <c r="R12" s="24"/>
      <c r="S12" s="30"/>
      <c r="T12" s="24">
        <v>52</v>
      </c>
      <c r="U12" s="30"/>
      <c r="V12" s="54"/>
      <c r="W12" s="141"/>
      <c r="X12" s="24"/>
      <c r="Y12" s="25"/>
      <c r="Z12" s="24"/>
      <c r="AA12" s="25"/>
      <c r="AB12" s="24">
        <v>1553</v>
      </c>
      <c r="AC12" s="25"/>
    </row>
    <row r="13" spans="1:29" s="4" customFormat="1" ht="13.5" customHeight="1">
      <c r="A13" s="31"/>
      <c r="B13" s="23" t="s">
        <v>17</v>
      </c>
      <c r="C13" s="24">
        <v>930573</v>
      </c>
      <c r="D13" s="25"/>
      <c r="E13" s="9"/>
      <c r="F13" s="26">
        <v>24351</v>
      </c>
      <c r="G13" s="27"/>
      <c r="H13" s="28">
        <v>66825</v>
      </c>
      <c r="I13" s="29"/>
      <c r="J13" s="24">
        <v>20</v>
      </c>
      <c r="K13" s="25"/>
      <c r="L13" s="24"/>
      <c r="M13" s="25"/>
      <c r="N13" s="130"/>
      <c r="O13" s="30"/>
      <c r="P13" s="130"/>
      <c r="Q13" s="30"/>
      <c r="R13" s="24"/>
      <c r="S13" s="30"/>
      <c r="T13" s="24">
        <v>119</v>
      </c>
      <c r="U13" s="30"/>
      <c r="V13" s="54"/>
      <c r="W13" s="141"/>
      <c r="X13" s="24"/>
      <c r="Y13" s="25"/>
      <c r="Z13" s="24"/>
      <c r="AA13" s="25"/>
      <c r="AB13" s="24">
        <v>1806</v>
      </c>
      <c r="AC13" s="25"/>
    </row>
    <row r="14" spans="1:29" s="4" customFormat="1" ht="13.5" customHeight="1">
      <c r="A14" s="31"/>
      <c r="B14" s="23" t="s">
        <v>18</v>
      </c>
      <c r="C14" s="24">
        <v>682244</v>
      </c>
      <c r="D14" s="25"/>
      <c r="E14" s="9"/>
      <c r="F14" s="26">
        <v>24295</v>
      </c>
      <c r="G14" s="27"/>
      <c r="H14" s="28">
        <v>48594</v>
      </c>
      <c r="I14" s="29"/>
      <c r="J14" s="24">
        <v>8</v>
      </c>
      <c r="K14" s="25"/>
      <c r="L14" s="24"/>
      <c r="M14" s="25"/>
      <c r="N14" s="130"/>
      <c r="O14" s="30"/>
      <c r="P14" s="130"/>
      <c r="Q14" s="30"/>
      <c r="R14" s="24"/>
      <c r="S14" s="30"/>
      <c r="T14" s="24">
        <v>40</v>
      </c>
      <c r="U14" s="30"/>
      <c r="V14" s="54"/>
      <c r="W14" s="141"/>
      <c r="X14" s="24"/>
      <c r="Y14" s="25"/>
      <c r="Z14" s="24"/>
      <c r="AA14" s="25"/>
      <c r="AB14" s="24">
        <v>2053</v>
      </c>
      <c r="AC14" s="25"/>
    </row>
    <row r="15" spans="1:29" s="4" customFormat="1" ht="13.5" customHeight="1">
      <c r="A15" s="31"/>
      <c r="B15" s="23" t="s">
        <v>19</v>
      </c>
      <c r="C15" s="24">
        <v>757538</v>
      </c>
      <c r="D15" s="25"/>
      <c r="E15" s="9"/>
      <c r="F15" s="26">
        <v>20684</v>
      </c>
      <c r="G15" s="27"/>
      <c r="H15" s="28">
        <v>40976</v>
      </c>
      <c r="I15" s="29"/>
      <c r="J15" s="24">
        <v>16</v>
      </c>
      <c r="K15" s="25"/>
      <c r="L15" s="24"/>
      <c r="M15" s="25"/>
      <c r="N15" s="130"/>
      <c r="O15" s="30"/>
      <c r="P15" s="130"/>
      <c r="Q15" s="30"/>
      <c r="R15" s="24"/>
      <c r="S15" s="30"/>
      <c r="T15" s="24">
        <v>11</v>
      </c>
      <c r="U15" s="30"/>
      <c r="V15" s="54"/>
      <c r="W15" s="141"/>
      <c r="X15" s="24"/>
      <c r="Y15" s="25"/>
      <c r="Z15" s="24"/>
      <c r="AA15" s="25"/>
      <c r="AB15" s="24">
        <v>1820</v>
      </c>
      <c r="AC15" s="25"/>
    </row>
    <row r="16" spans="1:29" s="4" customFormat="1" ht="13.5" customHeight="1">
      <c r="A16" s="31"/>
      <c r="B16" s="23" t="s">
        <v>20</v>
      </c>
      <c r="C16" s="24">
        <v>745887</v>
      </c>
      <c r="D16" s="25"/>
      <c r="E16" s="9"/>
      <c r="F16" s="26">
        <v>8084</v>
      </c>
      <c r="G16" s="27"/>
      <c r="H16" s="28">
        <v>39303</v>
      </c>
      <c r="I16" s="29"/>
      <c r="J16" s="24">
        <v>17</v>
      </c>
      <c r="K16" s="25"/>
      <c r="L16" s="24"/>
      <c r="M16" s="25"/>
      <c r="N16" s="130"/>
      <c r="O16" s="30"/>
      <c r="P16" s="130"/>
      <c r="Q16" s="30"/>
      <c r="R16" s="24"/>
      <c r="S16" s="30"/>
      <c r="T16" s="24">
        <v>61</v>
      </c>
      <c r="U16" s="30"/>
      <c r="V16" s="54"/>
      <c r="W16" s="141"/>
      <c r="X16" s="24"/>
      <c r="Y16" s="25"/>
      <c r="Z16" s="24"/>
      <c r="AA16" s="25"/>
      <c r="AB16" s="24">
        <v>1438</v>
      </c>
      <c r="AC16" s="25"/>
    </row>
    <row r="17" spans="1:29" s="4" customFormat="1" ht="13.5" customHeight="1">
      <c r="A17" s="32"/>
      <c r="B17" s="23" t="s">
        <v>21</v>
      </c>
      <c r="C17" s="24">
        <v>725697</v>
      </c>
      <c r="D17" s="25"/>
      <c r="E17" s="9"/>
      <c r="F17" s="26">
        <v>12094</v>
      </c>
      <c r="G17" s="27"/>
      <c r="H17" s="28">
        <v>50055</v>
      </c>
      <c r="I17" s="29"/>
      <c r="J17" s="24">
        <v>16</v>
      </c>
      <c r="K17" s="25"/>
      <c r="L17" s="24"/>
      <c r="M17" s="25"/>
      <c r="N17" s="130"/>
      <c r="O17" s="34"/>
      <c r="P17" s="130"/>
      <c r="Q17" s="34"/>
      <c r="R17" s="24"/>
      <c r="S17" s="34"/>
      <c r="T17" s="24">
        <v>73</v>
      </c>
      <c r="U17" s="34"/>
      <c r="V17" s="57"/>
      <c r="W17" s="142"/>
      <c r="X17" s="24"/>
      <c r="Y17" s="25"/>
      <c r="Z17" s="24"/>
      <c r="AA17" s="25"/>
      <c r="AB17" s="24">
        <v>1228</v>
      </c>
      <c r="AC17" s="25"/>
    </row>
    <row r="18" spans="1:29" s="4" customFormat="1" ht="13.5" customHeight="1">
      <c r="A18" s="35" t="s">
        <v>74</v>
      </c>
      <c r="B18" s="36" t="s">
        <v>75</v>
      </c>
      <c r="C18" s="37">
        <v>897406</v>
      </c>
      <c r="D18" s="38">
        <f t="shared" ref="D18:D43" si="0">(C18-C6)/C6</f>
        <v>0.13097779648585089</v>
      </c>
      <c r="E18" s="9"/>
      <c r="F18" s="37">
        <v>12476</v>
      </c>
      <c r="G18" s="38">
        <f t="shared" ref="G18:G56" si="1">(F18-F6)/F6</f>
        <v>0.10966823801476475</v>
      </c>
      <c r="H18" s="41">
        <v>68439</v>
      </c>
      <c r="I18" s="42">
        <f t="shared" ref="I18:I38" si="2">(H18-H6)/H6</f>
        <v>8.0484993921788414E-2</v>
      </c>
      <c r="J18" s="37">
        <v>16</v>
      </c>
      <c r="K18" s="38">
        <f t="shared" ref="K18:K38" si="3">(J18-J6)/J6</f>
        <v>-0.5</v>
      </c>
      <c r="L18" s="37"/>
      <c r="M18" s="38"/>
      <c r="N18" s="143"/>
      <c r="O18" s="30"/>
      <c r="P18" s="143">
        <v>228</v>
      </c>
      <c r="Q18" s="30"/>
      <c r="R18" s="37"/>
      <c r="S18" s="30"/>
      <c r="T18" s="37">
        <v>60</v>
      </c>
      <c r="U18" s="30">
        <f>(T18/T6-1)</f>
        <v>0.71428571428571419</v>
      </c>
      <c r="V18" s="53">
        <v>5668</v>
      </c>
      <c r="W18" s="61">
        <f>(V18/V6-1)</f>
        <v>0.22128851540616257</v>
      </c>
      <c r="X18" s="37"/>
      <c r="Y18" s="38"/>
      <c r="Z18" s="37"/>
      <c r="AA18" s="38"/>
      <c r="AB18" s="37">
        <v>2148</v>
      </c>
      <c r="AC18" s="38">
        <f t="shared" ref="AC18:AC38" si="4">(AB18-AB6)/AB6</f>
        <v>-8.0085653104925048E-2</v>
      </c>
    </row>
    <row r="19" spans="1:29" s="4" customFormat="1" ht="13.5" customHeight="1">
      <c r="A19" s="31"/>
      <c r="B19" s="23" t="s">
        <v>11</v>
      </c>
      <c r="C19" s="24">
        <v>745998</v>
      </c>
      <c r="D19" s="30">
        <f t="shared" si="0"/>
        <v>0.1126875055000619</v>
      </c>
      <c r="E19" s="9"/>
      <c r="F19" s="26">
        <v>9290</v>
      </c>
      <c r="G19" s="45">
        <f t="shared" si="1"/>
        <v>0.17194398889870063</v>
      </c>
      <c r="H19" s="28">
        <v>47573</v>
      </c>
      <c r="I19" s="46">
        <f t="shared" si="2"/>
        <v>8.0947638320866266E-3</v>
      </c>
      <c r="J19" s="24">
        <v>14</v>
      </c>
      <c r="K19" s="30">
        <f t="shared" si="3"/>
        <v>-0.39130434782608697</v>
      </c>
      <c r="L19" s="24"/>
      <c r="M19" s="30"/>
      <c r="N19" s="130"/>
      <c r="O19" s="30"/>
      <c r="P19" s="130">
        <v>175</v>
      </c>
      <c r="Q19" s="30"/>
      <c r="R19" s="24"/>
      <c r="S19" s="30"/>
      <c r="T19" s="24">
        <v>40</v>
      </c>
      <c r="U19" s="30">
        <f t="shared" ref="U19:U82" si="5">(T19/T7-1)</f>
        <v>-0.24528301886792447</v>
      </c>
      <c r="V19" s="54"/>
      <c r="W19" s="62"/>
      <c r="X19" s="24"/>
      <c r="Y19" s="30"/>
      <c r="Z19" s="24"/>
      <c r="AA19" s="30"/>
      <c r="AB19" s="24">
        <v>2425</v>
      </c>
      <c r="AC19" s="30">
        <f t="shared" si="4"/>
        <v>-3.5785288270377733E-2</v>
      </c>
    </row>
    <row r="20" spans="1:29" s="4" customFormat="1" ht="13.5" customHeight="1">
      <c r="A20" s="31"/>
      <c r="B20" s="23" t="s">
        <v>12</v>
      </c>
      <c r="C20" s="24">
        <v>707058</v>
      </c>
      <c r="D20" s="30">
        <f t="shared" si="0"/>
        <v>0.20323877820869971</v>
      </c>
      <c r="E20" s="9"/>
      <c r="F20" s="26">
        <v>11085</v>
      </c>
      <c r="G20" s="45">
        <f t="shared" si="1"/>
        <v>0.19928594612138917</v>
      </c>
      <c r="H20" s="28">
        <v>45616</v>
      </c>
      <c r="I20" s="46">
        <f t="shared" si="2"/>
        <v>4.4705020153902528E-2</v>
      </c>
      <c r="J20" s="24">
        <v>14</v>
      </c>
      <c r="K20" s="30">
        <f t="shared" si="3"/>
        <v>0</v>
      </c>
      <c r="L20" s="24"/>
      <c r="M20" s="30"/>
      <c r="N20" s="130"/>
      <c r="O20" s="30"/>
      <c r="P20" s="130">
        <v>302</v>
      </c>
      <c r="Q20" s="30"/>
      <c r="R20" s="24"/>
      <c r="S20" s="30"/>
      <c r="T20" s="24">
        <v>97</v>
      </c>
      <c r="U20" s="30">
        <f t="shared" si="5"/>
        <v>0.90196078431372539</v>
      </c>
      <c r="V20" s="54"/>
      <c r="W20" s="62"/>
      <c r="X20" s="24"/>
      <c r="Y20" s="30"/>
      <c r="Z20" s="24"/>
      <c r="AA20" s="30"/>
      <c r="AB20" s="24">
        <v>1805</v>
      </c>
      <c r="AC20" s="30">
        <f t="shared" si="4"/>
        <v>5.5432372505543237E-4</v>
      </c>
    </row>
    <row r="21" spans="1:29" s="4" customFormat="1" ht="13.5" customHeight="1">
      <c r="A21" s="31"/>
      <c r="B21" s="23" t="s">
        <v>13</v>
      </c>
      <c r="C21" s="24">
        <v>762096</v>
      </c>
      <c r="D21" s="30">
        <f t="shared" si="0"/>
        <v>0.18630226972368244</v>
      </c>
      <c r="E21" s="9"/>
      <c r="F21" s="26">
        <v>13189</v>
      </c>
      <c r="G21" s="45">
        <f t="shared" si="1"/>
        <v>0.12505331399812336</v>
      </c>
      <c r="H21" s="28">
        <v>48850</v>
      </c>
      <c r="I21" s="46">
        <f t="shared" si="2"/>
        <v>0.19639489603487545</v>
      </c>
      <c r="J21" s="24">
        <v>10</v>
      </c>
      <c r="K21" s="30">
        <f t="shared" si="3"/>
        <v>0</v>
      </c>
      <c r="L21" s="24"/>
      <c r="M21" s="30"/>
      <c r="N21" s="130"/>
      <c r="O21" s="30"/>
      <c r="P21" s="130">
        <v>167</v>
      </c>
      <c r="Q21" s="30"/>
      <c r="R21" s="24"/>
      <c r="S21" s="30"/>
      <c r="T21" s="24">
        <v>60</v>
      </c>
      <c r="U21" s="30">
        <f t="shared" si="5"/>
        <v>-0.61783439490445857</v>
      </c>
      <c r="V21" s="54"/>
      <c r="W21" s="62"/>
      <c r="X21" s="24"/>
      <c r="Y21" s="30"/>
      <c r="Z21" s="24"/>
      <c r="AA21" s="30"/>
      <c r="AB21" s="24">
        <v>1578</v>
      </c>
      <c r="AC21" s="30">
        <f t="shared" si="4"/>
        <v>0.14430746918056564</v>
      </c>
    </row>
    <row r="22" spans="1:29" s="4" customFormat="1" ht="13.5" customHeight="1">
      <c r="A22" s="31"/>
      <c r="B22" s="23" t="s">
        <v>14</v>
      </c>
      <c r="C22" s="24">
        <v>802497</v>
      </c>
      <c r="D22" s="30">
        <f t="shared" si="0"/>
        <v>0.17982166616435236</v>
      </c>
      <c r="E22" s="9"/>
      <c r="F22" s="26">
        <v>15066</v>
      </c>
      <c r="G22" s="45">
        <f t="shared" si="1"/>
        <v>6.9420783645655876E-2</v>
      </c>
      <c r="H22" s="28">
        <v>60066</v>
      </c>
      <c r="I22" s="46">
        <f t="shared" si="2"/>
        <v>0.14193916349809885</v>
      </c>
      <c r="J22" s="24">
        <v>26</v>
      </c>
      <c r="K22" s="30">
        <f t="shared" si="3"/>
        <v>-0.13333333333333333</v>
      </c>
      <c r="L22" s="24"/>
      <c r="M22" s="30"/>
      <c r="N22" s="130"/>
      <c r="O22" s="30"/>
      <c r="P22" s="130">
        <v>254</v>
      </c>
      <c r="Q22" s="30"/>
      <c r="R22" s="24"/>
      <c r="S22" s="30"/>
      <c r="T22" s="24">
        <v>70</v>
      </c>
      <c r="U22" s="30">
        <f t="shared" si="5"/>
        <v>0.59090909090909083</v>
      </c>
      <c r="V22" s="54"/>
      <c r="W22" s="62"/>
      <c r="X22" s="24"/>
      <c r="Y22" s="30"/>
      <c r="Z22" s="24"/>
      <c r="AA22" s="30"/>
      <c r="AB22" s="24">
        <v>2067</v>
      </c>
      <c r="AC22" s="30">
        <f t="shared" si="4"/>
        <v>0.23920863309352519</v>
      </c>
    </row>
    <row r="23" spans="1:29" s="4" customFormat="1" ht="13.5" customHeight="1">
      <c r="A23" s="31"/>
      <c r="B23" s="23" t="s">
        <v>15</v>
      </c>
      <c r="C23" s="24">
        <v>865693</v>
      </c>
      <c r="D23" s="30">
        <f t="shared" si="0"/>
        <v>0.21541712296071661</v>
      </c>
      <c r="E23" s="9"/>
      <c r="F23" s="26">
        <v>22328</v>
      </c>
      <c r="G23" s="45">
        <f t="shared" si="1"/>
        <v>0.11200757009811245</v>
      </c>
      <c r="H23" s="28">
        <v>68844</v>
      </c>
      <c r="I23" s="46">
        <f t="shared" si="2"/>
        <v>0.10309245313251082</v>
      </c>
      <c r="J23" s="24">
        <v>22</v>
      </c>
      <c r="K23" s="30">
        <f t="shared" si="3"/>
        <v>2.1428571428571428</v>
      </c>
      <c r="L23" s="24"/>
      <c r="M23" s="30"/>
      <c r="N23" s="130"/>
      <c r="O23" s="30"/>
      <c r="P23" s="130">
        <v>256</v>
      </c>
      <c r="Q23" s="30"/>
      <c r="R23" s="24"/>
      <c r="S23" s="30"/>
      <c r="T23" s="24">
        <v>59</v>
      </c>
      <c r="U23" s="30">
        <f t="shared" si="5"/>
        <v>0.37209302325581395</v>
      </c>
      <c r="V23" s="54"/>
      <c r="W23" s="62"/>
      <c r="X23" s="24"/>
      <c r="Y23" s="30"/>
      <c r="Z23" s="24"/>
      <c r="AA23" s="30"/>
      <c r="AB23" s="24">
        <v>2190</v>
      </c>
      <c r="AC23" s="30">
        <f t="shared" si="4"/>
        <v>0.24857468643101482</v>
      </c>
    </row>
    <row r="24" spans="1:29" s="4" customFormat="1" ht="13.5" customHeight="1">
      <c r="A24" s="31"/>
      <c r="B24" s="23" t="s">
        <v>16</v>
      </c>
      <c r="C24" s="24">
        <v>1020757</v>
      </c>
      <c r="D24" s="30">
        <f t="shared" si="0"/>
        <v>0.13767088630167826</v>
      </c>
      <c r="E24" s="9"/>
      <c r="F24" s="26">
        <v>30118</v>
      </c>
      <c r="G24" s="45">
        <f t="shared" si="1"/>
        <v>0.10846122704353907</v>
      </c>
      <c r="H24" s="28">
        <v>80141</v>
      </c>
      <c r="I24" s="46">
        <f t="shared" si="2"/>
        <v>0.13185509497916814</v>
      </c>
      <c r="J24" s="24">
        <v>16</v>
      </c>
      <c r="K24" s="30">
        <f t="shared" si="3"/>
        <v>-0.2</v>
      </c>
      <c r="L24" s="24"/>
      <c r="M24" s="30"/>
      <c r="N24" s="130"/>
      <c r="O24" s="30"/>
      <c r="P24" s="130">
        <v>352</v>
      </c>
      <c r="Q24" s="30"/>
      <c r="R24" s="24"/>
      <c r="S24" s="30"/>
      <c r="T24" s="24">
        <v>130</v>
      </c>
      <c r="U24" s="30">
        <f t="shared" si="5"/>
        <v>1.5</v>
      </c>
      <c r="V24" s="54"/>
      <c r="W24" s="62"/>
      <c r="X24" s="24"/>
      <c r="Y24" s="30"/>
      <c r="Z24" s="24"/>
      <c r="AA24" s="30"/>
      <c r="AB24" s="24">
        <v>2139</v>
      </c>
      <c r="AC24" s="30">
        <f t="shared" si="4"/>
        <v>0.37733419188667094</v>
      </c>
    </row>
    <row r="25" spans="1:29" s="4" customFormat="1" ht="13.5" customHeight="1">
      <c r="A25" s="31"/>
      <c r="B25" s="23" t="s">
        <v>17</v>
      </c>
      <c r="C25" s="24">
        <v>1070289</v>
      </c>
      <c r="D25" s="30">
        <f t="shared" si="0"/>
        <v>0.15013975260404075</v>
      </c>
      <c r="E25" s="9"/>
      <c r="F25" s="26">
        <v>25081</v>
      </c>
      <c r="G25" s="45">
        <f t="shared" si="1"/>
        <v>2.9978234980082955E-2</v>
      </c>
      <c r="H25" s="28">
        <v>80891</v>
      </c>
      <c r="I25" s="46">
        <f t="shared" si="2"/>
        <v>0.21049008604564159</v>
      </c>
      <c r="J25" s="24">
        <v>20</v>
      </c>
      <c r="K25" s="30">
        <f t="shared" si="3"/>
        <v>0</v>
      </c>
      <c r="L25" s="24"/>
      <c r="M25" s="30"/>
      <c r="N25" s="130"/>
      <c r="O25" s="30"/>
      <c r="P25" s="130">
        <v>267</v>
      </c>
      <c r="Q25" s="30"/>
      <c r="R25" s="24"/>
      <c r="S25" s="30"/>
      <c r="T25" s="24">
        <v>80</v>
      </c>
      <c r="U25" s="30">
        <f t="shared" si="5"/>
        <v>-0.32773109243697474</v>
      </c>
      <c r="V25" s="54"/>
      <c r="W25" s="62"/>
      <c r="X25" s="24"/>
      <c r="Y25" s="30"/>
      <c r="Z25" s="24"/>
      <c r="AA25" s="30"/>
      <c r="AB25" s="24">
        <v>2421</v>
      </c>
      <c r="AC25" s="30">
        <f t="shared" si="4"/>
        <v>0.34053156146179403</v>
      </c>
    </row>
    <row r="26" spans="1:29" s="4" customFormat="1" ht="13.5" customHeight="1">
      <c r="A26" s="31"/>
      <c r="B26" s="23" t="s">
        <v>18</v>
      </c>
      <c r="C26" s="24">
        <v>785549</v>
      </c>
      <c r="D26" s="30">
        <f t="shared" si="0"/>
        <v>0.15141943351645451</v>
      </c>
      <c r="E26" s="9"/>
      <c r="F26" s="26">
        <v>17799</v>
      </c>
      <c r="G26" s="45">
        <f t="shared" si="1"/>
        <v>-0.26738011936612471</v>
      </c>
      <c r="H26" s="28">
        <v>53737</v>
      </c>
      <c r="I26" s="46">
        <f t="shared" si="2"/>
        <v>0.10583611145408899</v>
      </c>
      <c r="J26" s="24">
        <v>12</v>
      </c>
      <c r="K26" s="30">
        <f t="shared" si="3"/>
        <v>0.5</v>
      </c>
      <c r="L26" s="24"/>
      <c r="M26" s="30"/>
      <c r="N26" s="130"/>
      <c r="O26" s="30"/>
      <c r="P26" s="130">
        <v>587</v>
      </c>
      <c r="Q26" s="30"/>
      <c r="R26" s="24"/>
      <c r="S26" s="30"/>
      <c r="T26" s="24">
        <v>90</v>
      </c>
      <c r="U26" s="30">
        <f t="shared" si="5"/>
        <v>1.25</v>
      </c>
      <c r="V26" s="54"/>
      <c r="W26" s="62"/>
      <c r="X26" s="24"/>
      <c r="Y26" s="30"/>
      <c r="Z26" s="24"/>
      <c r="AA26" s="30"/>
      <c r="AB26" s="24">
        <v>2422</v>
      </c>
      <c r="AC26" s="30">
        <f t="shared" si="4"/>
        <v>0.17973697028738431</v>
      </c>
    </row>
    <row r="27" spans="1:29" s="4" customFormat="1" ht="13.5" customHeight="1">
      <c r="A27" s="31"/>
      <c r="B27" s="23" t="s">
        <v>19</v>
      </c>
      <c r="C27" s="24">
        <v>848088</v>
      </c>
      <c r="D27" s="30">
        <f t="shared" si="0"/>
        <v>0.11953195747276044</v>
      </c>
      <c r="E27" s="9"/>
      <c r="F27" s="26">
        <v>13635</v>
      </c>
      <c r="G27" s="45">
        <f t="shared" si="1"/>
        <v>-0.34079481725004834</v>
      </c>
      <c r="H27" s="28">
        <v>50346</v>
      </c>
      <c r="I27" s="46">
        <f t="shared" si="2"/>
        <v>0.22867044123389302</v>
      </c>
      <c r="J27" s="24">
        <v>7</v>
      </c>
      <c r="K27" s="30">
        <f t="shared" si="3"/>
        <v>-0.5625</v>
      </c>
      <c r="L27" s="24"/>
      <c r="M27" s="30"/>
      <c r="N27" s="130"/>
      <c r="O27" s="30"/>
      <c r="P27" s="130">
        <v>158</v>
      </c>
      <c r="Q27" s="30"/>
      <c r="R27" s="24"/>
      <c r="S27" s="30"/>
      <c r="T27" s="24">
        <v>121</v>
      </c>
      <c r="U27" s="30">
        <f t="shared" si="5"/>
        <v>10</v>
      </c>
      <c r="V27" s="54"/>
      <c r="W27" s="62"/>
      <c r="X27" s="24"/>
      <c r="Y27" s="30"/>
      <c r="Z27" s="24"/>
      <c r="AA27" s="30"/>
      <c r="AB27" s="24">
        <v>1910</v>
      </c>
      <c r="AC27" s="30">
        <f t="shared" si="4"/>
        <v>4.9450549450549448E-2</v>
      </c>
    </row>
    <row r="28" spans="1:29" s="4" customFormat="1" ht="13.5" customHeight="1">
      <c r="A28" s="31"/>
      <c r="B28" s="23" t="s">
        <v>20</v>
      </c>
      <c r="C28" s="24">
        <v>784031</v>
      </c>
      <c r="D28" s="30">
        <f t="shared" si="0"/>
        <v>5.1139113565459644E-2</v>
      </c>
      <c r="E28" s="9"/>
      <c r="F28" s="26">
        <v>8542</v>
      </c>
      <c r="G28" s="45">
        <f t="shared" si="1"/>
        <v>5.6655121227115288E-2</v>
      </c>
      <c r="H28" s="28">
        <v>43692</v>
      </c>
      <c r="I28" s="46">
        <f t="shared" si="2"/>
        <v>0.11167086481947942</v>
      </c>
      <c r="J28" s="24">
        <v>14</v>
      </c>
      <c r="K28" s="30">
        <f t="shared" si="3"/>
        <v>-0.17647058823529413</v>
      </c>
      <c r="L28" s="24"/>
      <c r="M28" s="30"/>
      <c r="N28" s="130"/>
      <c r="O28" s="30"/>
      <c r="P28" s="130">
        <v>207</v>
      </c>
      <c r="Q28" s="30"/>
      <c r="R28" s="24"/>
      <c r="S28" s="30"/>
      <c r="T28" s="24">
        <v>90</v>
      </c>
      <c r="U28" s="30">
        <f t="shared" si="5"/>
        <v>0.47540983606557385</v>
      </c>
      <c r="V28" s="54"/>
      <c r="W28" s="62"/>
      <c r="X28" s="24"/>
      <c r="Y28" s="30"/>
      <c r="Z28" s="24"/>
      <c r="AA28" s="30"/>
      <c r="AB28" s="24">
        <v>1897</v>
      </c>
      <c r="AC28" s="30">
        <f t="shared" si="4"/>
        <v>0.3191933240611961</v>
      </c>
    </row>
    <row r="29" spans="1:29" s="4" customFormat="1" ht="13.5" customHeight="1">
      <c r="A29" s="32"/>
      <c r="B29" s="49" t="s">
        <v>21</v>
      </c>
      <c r="C29" s="33">
        <v>790681</v>
      </c>
      <c r="D29" s="34">
        <f t="shared" si="0"/>
        <v>8.9547014800943098E-2</v>
      </c>
      <c r="E29" s="9"/>
      <c r="F29" s="26">
        <v>12710</v>
      </c>
      <c r="G29" s="45">
        <f t="shared" si="1"/>
        <v>5.0934347610385317E-2</v>
      </c>
      <c r="H29" s="28">
        <v>56898</v>
      </c>
      <c r="I29" s="46">
        <f t="shared" si="2"/>
        <v>0.13670961941863949</v>
      </c>
      <c r="J29" s="24">
        <v>11</v>
      </c>
      <c r="K29" s="30">
        <f t="shared" si="3"/>
        <v>-0.3125</v>
      </c>
      <c r="L29" s="24"/>
      <c r="M29" s="30"/>
      <c r="N29" s="130"/>
      <c r="O29" s="34"/>
      <c r="P29" s="130">
        <v>285</v>
      </c>
      <c r="Q29" s="34"/>
      <c r="R29" s="24"/>
      <c r="S29" s="34"/>
      <c r="T29" s="24">
        <v>71</v>
      </c>
      <c r="U29" s="34">
        <f t="shared" si="5"/>
        <v>-2.7397260273972601E-2</v>
      </c>
      <c r="V29" s="57"/>
      <c r="W29" s="69"/>
      <c r="X29" s="24"/>
      <c r="Y29" s="30"/>
      <c r="Z29" s="24"/>
      <c r="AA29" s="30"/>
      <c r="AB29" s="24">
        <v>1313</v>
      </c>
      <c r="AC29" s="30">
        <f t="shared" si="4"/>
        <v>6.921824104234528E-2</v>
      </c>
    </row>
    <row r="30" spans="1:29" s="4" customFormat="1" ht="13.5" customHeight="1">
      <c r="A30" s="35" t="s">
        <v>22</v>
      </c>
      <c r="B30" s="23" t="s">
        <v>10</v>
      </c>
      <c r="C30" s="24">
        <v>985287</v>
      </c>
      <c r="D30" s="30">
        <f t="shared" si="0"/>
        <v>9.7927805252026393E-2</v>
      </c>
      <c r="E30" s="9"/>
      <c r="F30" s="39">
        <v>12570</v>
      </c>
      <c r="G30" s="40">
        <f t="shared" si="1"/>
        <v>7.5344661750561077E-3</v>
      </c>
      <c r="H30" s="41">
        <v>75034</v>
      </c>
      <c r="I30" s="42">
        <f t="shared" si="2"/>
        <v>9.6363184733850582E-2</v>
      </c>
      <c r="J30" s="37">
        <v>35</v>
      </c>
      <c r="K30" s="38">
        <f t="shared" si="3"/>
        <v>1.1875</v>
      </c>
      <c r="L30" s="37"/>
      <c r="M30" s="38"/>
      <c r="N30" s="143"/>
      <c r="O30" s="30"/>
      <c r="P30" s="143">
        <v>244</v>
      </c>
      <c r="Q30" s="30">
        <f t="shared" ref="Q30:Q93" si="6">(P30/P18-1)</f>
        <v>7.0175438596491224E-2</v>
      </c>
      <c r="R30" s="37"/>
      <c r="S30" s="30"/>
      <c r="T30" s="37">
        <v>120</v>
      </c>
      <c r="U30" s="30">
        <f t="shared" si="5"/>
        <v>1</v>
      </c>
      <c r="V30" s="53">
        <v>6587</v>
      </c>
      <c r="W30" s="61">
        <f>(V30/V18-1)</f>
        <v>0.16213832039520115</v>
      </c>
      <c r="X30" s="37"/>
      <c r="Y30" s="38"/>
      <c r="Z30" s="37"/>
      <c r="AA30" s="38"/>
      <c r="AB30" s="37">
        <v>3643</v>
      </c>
      <c r="AC30" s="38">
        <f t="shared" si="4"/>
        <v>0.69599627560521415</v>
      </c>
    </row>
    <row r="31" spans="1:29" s="4" customFormat="1" ht="13.5" customHeight="1">
      <c r="A31" s="31"/>
      <c r="B31" s="23" t="s">
        <v>76</v>
      </c>
      <c r="C31" s="24">
        <v>944596</v>
      </c>
      <c r="D31" s="30">
        <f t="shared" si="0"/>
        <v>0.2662178718977799</v>
      </c>
      <c r="E31" s="9"/>
      <c r="F31" s="26">
        <v>10281</v>
      </c>
      <c r="G31" s="45">
        <f t="shared" si="1"/>
        <v>0.10667384284176534</v>
      </c>
      <c r="H31" s="28">
        <v>48303</v>
      </c>
      <c r="I31" s="46">
        <f t="shared" si="2"/>
        <v>1.534483845878965E-2</v>
      </c>
      <c r="J31" s="24">
        <v>32</v>
      </c>
      <c r="K31" s="30">
        <f t="shared" si="3"/>
        <v>1.2857142857142858</v>
      </c>
      <c r="L31" s="24"/>
      <c r="M31" s="30"/>
      <c r="N31" s="130"/>
      <c r="O31" s="30"/>
      <c r="P31" s="130">
        <v>237</v>
      </c>
      <c r="Q31" s="30">
        <f t="shared" si="6"/>
        <v>0.35428571428571431</v>
      </c>
      <c r="R31" s="24"/>
      <c r="S31" s="30"/>
      <c r="T31" s="24">
        <v>101</v>
      </c>
      <c r="U31" s="30">
        <f t="shared" si="5"/>
        <v>1.5249999999999999</v>
      </c>
      <c r="V31" s="54"/>
      <c r="W31" s="62"/>
      <c r="X31" s="24"/>
      <c r="Y31" s="30"/>
      <c r="Z31" s="24"/>
      <c r="AA31" s="30"/>
      <c r="AB31" s="24">
        <v>2523</v>
      </c>
      <c r="AC31" s="30">
        <f t="shared" si="4"/>
        <v>4.0412371134020617E-2</v>
      </c>
    </row>
    <row r="32" spans="1:29" s="4" customFormat="1" ht="13.5" customHeight="1">
      <c r="A32" s="31"/>
      <c r="B32" s="23" t="s">
        <v>12</v>
      </c>
      <c r="C32" s="24">
        <v>823918</v>
      </c>
      <c r="D32" s="30">
        <f t="shared" si="0"/>
        <v>0.16527639882442458</v>
      </c>
      <c r="E32" s="9"/>
      <c r="F32" s="26">
        <v>11318</v>
      </c>
      <c r="G32" s="45">
        <f t="shared" si="1"/>
        <v>2.1019395579612087E-2</v>
      </c>
      <c r="H32" s="28">
        <v>50135</v>
      </c>
      <c r="I32" s="46">
        <f t="shared" si="2"/>
        <v>9.9066117151876534E-2</v>
      </c>
      <c r="J32" s="24">
        <v>14</v>
      </c>
      <c r="K32" s="30">
        <f t="shared" si="3"/>
        <v>0</v>
      </c>
      <c r="L32" s="24"/>
      <c r="M32" s="30"/>
      <c r="N32" s="130"/>
      <c r="O32" s="30"/>
      <c r="P32" s="130">
        <v>208</v>
      </c>
      <c r="Q32" s="30">
        <f t="shared" si="6"/>
        <v>-0.3112582781456954</v>
      </c>
      <c r="R32" s="24"/>
      <c r="S32" s="30"/>
      <c r="T32" s="24">
        <v>101</v>
      </c>
      <c r="U32" s="30">
        <f t="shared" si="5"/>
        <v>4.1237113402061931E-2</v>
      </c>
      <c r="V32" s="54"/>
      <c r="W32" s="62"/>
      <c r="X32" s="24"/>
      <c r="Y32" s="30"/>
      <c r="Z32" s="24"/>
      <c r="AA32" s="30"/>
      <c r="AB32" s="24">
        <v>2745</v>
      </c>
      <c r="AC32" s="30">
        <f t="shared" si="4"/>
        <v>0.52077562326869808</v>
      </c>
    </row>
    <row r="33" spans="1:29" s="4" customFormat="1" ht="13.5" customHeight="1">
      <c r="A33" s="31"/>
      <c r="B33" s="23" t="s">
        <v>13</v>
      </c>
      <c r="C33" s="24">
        <v>855083</v>
      </c>
      <c r="D33" s="30">
        <f t="shared" si="0"/>
        <v>0.12201481178224266</v>
      </c>
      <c r="E33" s="9"/>
      <c r="F33" s="26">
        <v>12012</v>
      </c>
      <c r="G33" s="45">
        <f t="shared" si="1"/>
        <v>-8.9241034195162633E-2</v>
      </c>
      <c r="H33" s="28">
        <v>53992</v>
      </c>
      <c r="I33" s="46">
        <f t="shared" si="2"/>
        <v>0.10526100307062436</v>
      </c>
      <c r="J33" s="24">
        <v>16</v>
      </c>
      <c r="K33" s="30">
        <f t="shared" si="3"/>
        <v>0.6</v>
      </c>
      <c r="L33" s="24"/>
      <c r="M33" s="30"/>
      <c r="N33" s="130"/>
      <c r="O33" s="30"/>
      <c r="P33" s="130">
        <v>256</v>
      </c>
      <c r="Q33" s="30">
        <f t="shared" si="6"/>
        <v>0.53293413173652704</v>
      </c>
      <c r="R33" s="24"/>
      <c r="S33" s="30"/>
      <c r="T33" s="24">
        <v>100</v>
      </c>
      <c r="U33" s="30">
        <f t="shared" si="5"/>
        <v>0.66666666666666674</v>
      </c>
      <c r="V33" s="54"/>
      <c r="W33" s="62"/>
      <c r="X33" s="24"/>
      <c r="Y33" s="30"/>
      <c r="Z33" s="24"/>
      <c r="AA33" s="30"/>
      <c r="AB33" s="24">
        <v>3179</v>
      </c>
      <c r="AC33" s="30">
        <f t="shared" si="4"/>
        <v>1.0145754119138151</v>
      </c>
    </row>
    <row r="34" spans="1:29" s="4" customFormat="1" ht="13.5" customHeight="1">
      <c r="A34" s="31"/>
      <c r="B34" s="23" t="s">
        <v>14</v>
      </c>
      <c r="C34" s="24">
        <v>906482</v>
      </c>
      <c r="D34" s="30">
        <f t="shared" si="0"/>
        <v>0.12957680838682262</v>
      </c>
      <c r="E34" s="9"/>
      <c r="F34" s="26">
        <v>16558</v>
      </c>
      <c r="G34" s="45">
        <f t="shared" si="1"/>
        <v>9.9030930572149206E-2</v>
      </c>
      <c r="H34" s="28">
        <v>61946</v>
      </c>
      <c r="I34" s="46">
        <f t="shared" si="2"/>
        <v>3.1298904538341159E-2</v>
      </c>
      <c r="J34" s="24">
        <v>11</v>
      </c>
      <c r="K34" s="30">
        <f t="shared" si="3"/>
        <v>-0.57692307692307687</v>
      </c>
      <c r="L34" s="24"/>
      <c r="M34" s="30"/>
      <c r="N34" s="130"/>
      <c r="O34" s="30"/>
      <c r="P34" s="130">
        <v>138</v>
      </c>
      <c r="Q34" s="30">
        <f t="shared" si="6"/>
        <v>-0.45669291338582674</v>
      </c>
      <c r="R34" s="24"/>
      <c r="S34" s="30"/>
      <c r="T34" s="24">
        <v>80</v>
      </c>
      <c r="U34" s="30">
        <f t="shared" si="5"/>
        <v>0.14285714285714279</v>
      </c>
      <c r="V34" s="54"/>
      <c r="W34" s="62"/>
      <c r="X34" s="24"/>
      <c r="Y34" s="30"/>
      <c r="Z34" s="24"/>
      <c r="AA34" s="30"/>
      <c r="AB34" s="24">
        <v>2596</v>
      </c>
      <c r="AC34" s="30">
        <f t="shared" si="4"/>
        <v>0.25592646347363329</v>
      </c>
    </row>
    <row r="35" spans="1:29" s="4" customFormat="1" ht="13.5" customHeight="1">
      <c r="A35" s="31"/>
      <c r="B35" s="23" t="s">
        <v>15</v>
      </c>
      <c r="C35" s="24">
        <v>915942</v>
      </c>
      <c r="D35" s="30">
        <f t="shared" si="0"/>
        <v>5.8044826514711337E-2</v>
      </c>
      <c r="E35" s="9"/>
      <c r="F35" s="26">
        <v>22994</v>
      </c>
      <c r="G35" s="45">
        <f t="shared" si="1"/>
        <v>2.9828018631314943E-2</v>
      </c>
      <c r="H35" s="28">
        <v>67493</v>
      </c>
      <c r="I35" s="46">
        <f t="shared" si="2"/>
        <v>-1.9624077624774854E-2</v>
      </c>
      <c r="J35" s="24">
        <v>14</v>
      </c>
      <c r="K35" s="30">
        <f t="shared" si="3"/>
        <v>-0.36363636363636365</v>
      </c>
      <c r="L35" s="24"/>
      <c r="M35" s="30"/>
      <c r="N35" s="130"/>
      <c r="O35" s="30"/>
      <c r="P35" s="130">
        <v>205</v>
      </c>
      <c r="Q35" s="30">
        <f t="shared" si="6"/>
        <v>-0.19921875</v>
      </c>
      <c r="R35" s="24"/>
      <c r="S35" s="30"/>
      <c r="T35" s="24">
        <v>200</v>
      </c>
      <c r="U35" s="30">
        <f t="shared" si="5"/>
        <v>2.3898305084745761</v>
      </c>
      <c r="V35" s="54"/>
      <c r="W35" s="62"/>
      <c r="X35" s="24"/>
      <c r="Y35" s="30"/>
      <c r="Z35" s="24"/>
      <c r="AA35" s="30"/>
      <c r="AB35" s="24">
        <v>2289</v>
      </c>
      <c r="AC35" s="30">
        <f t="shared" si="4"/>
        <v>4.5205479452054796E-2</v>
      </c>
    </row>
    <row r="36" spans="1:29" s="4" customFormat="1" ht="13.5" customHeight="1">
      <c r="A36" s="31"/>
      <c r="B36" s="23" t="s">
        <v>16</v>
      </c>
      <c r="C36" s="24">
        <v>1098740</v>
      </c>
      <c r="D36" s="30">
        <f t="shared" si="0"/>
        <v>7.6397222845398072E-2</v>
      </c>
      <c r="E36" s="9"/>
      <c r="F36" s="26">
        <v>31063</v>
      </c>
      <c r="G36" s="45">
        <f t="shared" si="1"/>
        <v>3.1376585430639488E-2</v>
      </c>
      <c r="H36" s="28">
        <v>82749</v>
      </c>
      <c r="I36" s="46">
        <f t="shared" si="2"/>
        <v>3.2542643590671438E-2</v>
      </c>
      <c r="J36" s="24">
        <v>5</v>
      </c>
      <c r="K36" s="30">
        <f t="shared" si="3"/>
        <v>-0.6875</v>
      </c>
      <c r="L36" s="24"/>
      <c r="M36" s="30"/>
      <c r="N36" s="130"/>
      <c r="O36" s="30"/>
      <c r="P36" s="130">
        <v>255</v>
      </c>
      <c r="Q36" s="30">
        <f t="shared" si="6"/>
        <v>-0.27556818181818177</v>
      </c>
      <c r="R36" s="24"/>
      <c r="S36" s="30"/>
      <c r="T36" s="24">
        <v>211</v>
      </c>
      <c r="U36" s="30">
        <f t="shared" si="5"/>
        <v>0.62307692307692308</v>
      </c>
      <c r="V36" s="54"/>
      <c r="W36" s="62"/>
      <c r="X36" s="24"/>
      <c r="Y36" s="30"/>
      <c r="Z36" s="24"/>
      <c r="AA36" s="30"/>
      <c r="AB36" s="24">
        <v>3115</v>
      </c>
      <c r="AC36" s="30">
        <f t="shared" si="4"/>
        <v>0.45628798503973822</v>
      </c>
    </row>
    <row r="37" spans="1:29" s="4" customFormat="1" ht="13.5" customHeight="1">
      <c r="A37" s="31"/>
      <c r="B37" s="23" t="s">
        <v>17</v>
      </c>
      <c r="C37" s="24">
        <v>1159874</v>
      </c>
      <c r="D37" s="30">
        <f t="shared" si="0"/>
        <v>8.3701691786050303E-2</v>
      </c>
      <c r="E37" s="9"/>
      <c r="F37" s="26">
        <v>24164</v>
      </c>
      <c r="G37" s="45">
        <f t="shared" si="1"/>
        <v>-3.6561540608428693E-2</v>
      </c>
      <c r="H37" s="28">
        <v>84370</v>
      </c>
      <c r="I37" s="46">
        <f t="shared" si="2"/>
        <v>4.3008492910212505E-2</v>
      </c>
      <c r="J37" s="24">
        <v>12</v>
      </c>
      <c r="K37" s="30">
        <f t="shared" si="3"/>
        <v>-0.4</v>
      </c>
      <c r="L37" s="24"/>
      <c r="M37" s="30"/>
      <c r="N37" s="130"/>
      <c r="O37" s="30"/>
      <c r="P37" s="130">
        <v>249</v>
      </c>
      <c r="Q37" s="30">
        <f t="shared" si="6"/>
        <v>-6.7415730337078705E-2</v>
      </c>
      <c r="R37" s="24"/>
      <c r="S37" s="30"/>
      <c r="T37" s="24">
        <v>70</v>
      </c>
      <c r="U37" s="30">
        <f t="shared" si="5"/>
        <v>-0.125</v>
      </c>
      <c r="V37" s="54"/>
      <c r="W37" s="62"/>
      <c r="X37" s="24"/>
      <c r="Y37" s="30"/>
      <c r="Z37" s="24"/>
      <c r="AA37" s="30"/>
      <c r="AB37" s="24">
        <v>1816</v>
      </c>
      <c r="AC37" s="30">
        <f t="shared" si="4"/>
        <v>-0.24989673688558448</v>
      </c>
    </row>
    <row r="38" spans="1:29" s="4" customFormat="1" ht="13.5" customHeight="1">
      <c r="A38" s="31"/>
      <c r="B38" s="23" t="s">
        <v>18</v>
      </c>
      <c r="C38" s="24">
        <v>931946</v>
      </c>
      <c r="D38" s="30">
        <f t="shared" si="0"/>
        <v>0.18636265847197311</v>
      </c>
      <c r="E38" s="9"/>
      <c r="F38" s="26">
        <v>20530</v>
      </c>
      <c r="G38" s="45">
        <f t="shared" si="1"/>
        <v>0.15343558626889151</v>
      </c>
      <c r="H38" s="28">
        <v>66193</v>
      </c>
      <c r="I38" s="46">
        <f t="shared" si="2"/>
        <v>0.23179559707464131</v>
      </c>
      <c r="J38" s="24">
        <v>4</v>
      </c>
      <c r="K38" s="30">
        <f t="shared" si="3"/>
        <v>-0.66666666666666663</v>
      </c>
      <c r="L38" s="24"/>
      <c r="M38" s="30"/>
      <c r="N38" s="130"/>
      <c r="O38" s="30"/>
      <c r="P38" s="130">
        <v>232</v>
      </c>
      <c r="Q38" s="30">
        <f t="shared" si="6"/>
        <v>-0.60477001703577515</v>
      </c>
      <c r="R38" s="24"/>
      <c r="S38" s="30"/>
      <c r="T38" s="24">
        <v>91</v>
      </c>
      <c r="U38" s="30">
        <f t="shared" si="5"/>
        <v>1.1111111111111072E-2</v>
      </c>
      <c r="V38" s="54"/>
      <c r="W38" s="62"/>
      <c r="X38" s="24"/>
      <c r="Y38" s="30"/>
      <c r="Z38" s="24"/>
      <c r="AA38" s="30"/>
      <c r="AB38" s="24">
        <v>2174</v>
      </c>
      <c r="AC38" s="30">
        <f t="shared" si="4"/>
        <v>-0.10239471511147812</v>
      </c>
    </row>
    <row r="39" spans="1:29" s="4" customFormat="1" ht="13.5" customHeight="1">
      <c r="A39" s="31"/>
      <c r="B39" s="23" t="s">
        <v>19</v>
      </c>
      <c r="C39" s="24">
        <v>984649</v>
      </c>
      <c r="D39" s="30">
        <f t="shared" si="0"/>
        <v>0.16102220524285216</v>
      </c>
      <c r="E39" s="9"/>
      <c r="F39" s="26">
        <v>15045</v>
      </c>
      <c r="G39" s="45">
        <f t="shared" si="1"/>
        <v>0.1034103410341034</v>
      </c>
      <c r="H39" s="28">
        <v>54800</v>
      </c>
      <c r="I39" s="46">
        <v>8.7999999999999995E-2</v>
      </c>
      <c r="J39" s="24">
        <v>11</v>
      </c>
      <c r="K39" s="30">
        <v>8.7999999999999995E-2</v>
      </c>
      <c r="L39" s="24"/>
      <c r="M39" s="30"/>
      <c r="N39" s="130"/>
      <c r="O39" s="30"/>
      <c r="P39" s="130">
        <v>184</v>
      </c>
      <c r="Q39" s="30">
        <f t="shared" si="6"/>
        <v>0.16455696202531644</v>
      </c>
      <c r="R39" s="24"/>
      <c r="S39" s="30"/>
      <c r="T39" s="24">
        <v>80</v>
      </c>
      <c r="U39" s="30">
        <f t="shared" si="5"/>
        <v>-0.33884297520661155</v>
      </c>
      <c r="V39" s="54"/>
      <c r="W39" s="62"/>
      <c r="X39" s="24"/>
      <c r="Y39" s="30"/>
      <c r="Z39" s="24"/>
      <c r="AA39" s="30"/>
      <c r="AB39" s="24">
        <v>1444</v>
      </c>
      <c r="AC39" s="30">
        <v>8.7999999999999995E-2</v>
      </c>
    </row>
    <row r="40" spans="1:29" s="4" customFormat="1" ht="13.5" customHeight="1">
      <c r="A40" s="31"/>
      <c r="B40" s="23" t="s">
        <v>20</v>
      </c>
      <c r="C40" s="24">
        <v>987488</v>
      </c>
      <c r="D40" s="30">
        <f t="shared" si="0"/>
        <v>0.25950121870181153</v>
      </c>
      <c r="E40" s="9"/>
      <c r="F40" s="26">
        <v>10368</v>
      </c>
      <c r="G40" s="45">
        <f t="shared" si="1"/>
        <v>0.21376726761882464</v>
      </c>
      <c r="H40" s="28">
        <v>49891</v>
      </c>
      <c r="I40" s="46">
        <v>0.14199999999999999</v>
      </c>
      <c r="J40" s="24">
        <v>15</v>
      </c>
      <c r="K40" s="30">
        <v>0.14199999999999999</v>
      </c>
      <c r="L40" s="24"/>
      <c r="M40" s="30"/>
      <c r="N40" s="130"/>
      <c r="O40" s="30"/>
      <c r="P40" s="130">
        <v>223</v>
      </c>
      <c r="Q40" s="30">
        <f t="shared" si="6"/>
        <v>7.7294685990338063E-2</v>
      </c>
      <c r="R40" s="24"/>
      <c r="S40" s="30"/>
      <c r="T40" s="24">
        <v>161</v>
      </c>
      <c r="U40" s="30">
        <f t="shared" si="5"/>
        <v>0.78888888888888897</v>
      </c>
      <c r="V40" s="54"/>
      <c r="W40" s="62"/>
      <c r="X40" s="24"/>
      <c r="Y40" s="30"/>
      <c r="Z40" s="24"/>
      <c r="AA40" s="30"/>
      <c r="AB40" s="24">
        <v>2189</v>
      </c>
      <c r="AC40" s="30">
        <v>0.14199999999999999</v>
      </c>
    </row>
    <row r="41" spans="1:29" s="4" customFormat="1" ht="13.5" customHeight="1">
      <c r="A41" s="32"/>
      <c r="B41" s="23" t="s">
        <v>21</v>
      </c>
      <c r="C41" s="56">
        <v>1015874</v>
      </c>
      <c r="D41" s="30">
        <f t="shared" si="0"/>
        <v>0.28480891788218005</v>
      </c>
      <c r="E41" s="9"/>
      <c r="F41" s="26">
        <v>14912</v>
      </c>
      <c r="G41" s="45">
        <f t="shared" si="1"/>
        <v>0.17324940991345397</v>
      </c>
      <c r="H41" s="28">
        <v>62815</v>
      </c>
      <c r="I41" s="46">
        <v>0.104</v>
      </c>
      <c r="J41" s="24">
        <v>9</v>
      </c>
      <c r="K41" s="30">
        <v>0.104</v>
      </c>
      <c r="L41" s="24"/>
      <c r="M41" s="30"/>
      <c r="N41" s="130"/>
      <c r="O41" s="34"/>
      <c r="P41" s="130">
        <v>272</v>
      </c>
      <c r="Q41" s="34">
        <f t="shared" si="6"/>
        <v>-4.5614035087719329E-2</v>
      </c>
      <c r="R41" s="24"/>
      <c r="S41" s="34"/>
      <c r="T41" s="24">
        <v>121</v>
      </c>
      <c r="U41" s="34">
        <f t="shared" si="5"/>
        <v>0.70422535211267601</v>
      </c>
      <c r="V41" s="57"/>
      <c r="W41" s="69"/>
      <c r="X41" s="24"/>
      <c r="Y41" s="30"/>
      <c r="Z41" s="24"/>
      <c r="AA41" s="30"/>
      <c r="AB41" s="24">
        <v>2646</v>
      </c>
      <c r="AC41" s="30">
        <v>0.104</v>
      </c>
    </row>
    <row r="42" spans="1:29" s="4" customFormat="1" ht="13.5" customHeight="1">
      <c r="A42" s="35" t="s">
        <v>23</v>
      </c>
      <c r="B42" s="36" t="s">
        <v>10</v>
      </c>
      <c r="C42" s="37">
        <v>1281530</v>
      </c>
      <c r="D42" s="38">
        <f t="shared" si="0"/>
        <v>0.30066670929384026</v>
      </c>
      <c r="E42" s="9"/>
      <c r="F42" s="37">
        <v>14509</v>
      </c>
      <c r="G42" s="38">
        <f t="shared" si="1"/>
        <v>0.15425616547334925</v>
      </c>
      <c r="H42" s="41">
        <v>83332</v>
      </c>
      <c r="I42" s="38">
        <f t="shared" ref="I42:I53" si="7">(H42-H30)/H30</f>
        <v>0.11058986592744623</v>
      </c>
      <c r="J42" s="37">
        <v>3</v>
      </c>
      <c r="K42" s="38">
        <f t="shared" ref="K42:K53" si="8">(J42-J30)/J30</f>
        <v>-0.91428571428571426</v>
      </c>
      <c r="L42" s="37"/>
      <c r="M42" s="38"/>
      <c r="N42" s="143"/>
      <c r="O42" s="30"/>
      <c r="P42" s="143">
        <v>275</v>
      </c>
      <c r="Q42" s="30">
        <f t="shared" si="6"/>
        <v>0.12704918032786883</v>
      </c>
      <c r="R42" s="37"/>
      <c r="S42" s="30"/>
      <c r="T42" s="37">
        <v>203</v>
      </c>
      <c r="U42" s="30">
        <f t="shared" si="5"/>
        <v>0.69166666666666665</v>
      </c>
      <c r="V42" s="53">
        <v>7351</v>
      </c>
      <c r="W42" s="61">
        <f>(V42/V30-1)</f>
        <v>0.11598603309549116</v>
      </c>
      <c r="X42" s="37"/>
      <c r="Y42" s="38"/>
      <c r="Z42" s="37"/>
      <c r="AA42" s="38"/>
      <c r="AB42" s="37">
        <v>6072</v>
      </c>
      <c r="AC42" s="38">
        <f t="shared" ref="AC42:AC53" si="9">(AB42-AB30)/AB30</f>
        <v>0.66675816634641782</v>
      </c>
    </row>
    <row r="43" spans="1:29" s="4" customFormat="1" ht="13.5" customHeight="1">
      <c r="A43" s="31"/>
      <c r="B43" s="23" t="s">
        <v>24</v>
      </c>
      <c r="C43" s="24">
        <v>982591</v>
      </c>
      <c r="D43" s="30">
        <f t="shared" si="0"/>
        <v>4.0223545304024153E-2</v>
      </c>
      <c r="E43" s="9"/>
      <c r="F43" s="24">
        <v>10795</v>
      </c>
      <c r="G43" s="30">
        <f t="shared" si="1"/>
        <v>4.999513665985799E-2</v>
      </c>
      <c r="H43" s="28">
        <v>53505</v>
      </c>
      <c r="I43" s="46">
        <f t="shared" si="7"/>
        <v>0.10769517421278181</v>
      </c>
      <c r="J43" s="24">
        <v>9</v>
      </c>
      <c r="K43" s="30">
        <f t="shared" si="8"/>
        <v>-0.71875</v>
      </c>
      <c r="L43" s="24"/>
      <c r="M43" s="30"/>
      <c r="N43" s="130"/>
      <c r="O43" s="30"/>
      <c r="P43" s="130">
        <v>236</v>
      </c>
      <c r="Q43" s="30">
        <f t="shared" si="6"/>
        <v>-4.2194092827003704E-3</v>
      </c>
      <c r="R43" s="24"/>
      <c r="S43" s="30"/>
      <c r="T43" s="24">
        <v>140</v>
      </c>
      <c r="U43" s="30">
        <f t="shared" si="5"/>
        <v>0.38613861386138604</v>
      </c>
      <c r="V43" s="54"/>
      <c r="W43" s="62"/>
      <c r="X43" s="24"/>
      <c r="Y43" s="30"/>
      <c r="Z43" s="24"/>
      <c r="AA43" s="30"/>
      <c r="AB43" s="24">
        <v>3195</v>
      </c>
      <c r="AC43" s="30">
        <f t="shared" si="9"/>
        <v>0.26634958382877527</v>
      </c>
    </row>
    <row r="44" spans="1:29" s="4" customFormat="1" ht="13.5" customHeight="1">
      <c r="A44" s="31"/>
      <c r="B44" s="23" t="s">
        <v>25</v>
      </c>
      <c r="C44" s="24">
        <v>1046055</v>
      </c>
      <c r="D44" s="30">
        <v>0.27</v>
      </c>
      <c r="E44" s="9"/>
      <c r="F44" s="24">
        <v>12178</v>
      </c>
      <c r="G44" s="30">
        <f t="shared" si="1"/>
        <v>7.598515638805442E-2</v>
      </c>
      <c r="H44" s="28">
        <v>53183</v>
      </c>
      <c r="I44" s="46">
        <f t="shared" si="7"/>
        <v>6.0795851201755263E-2</v>
      </c>
      <c r="J44" s="24">
        <v>9</v>
      </c>
      <c r="K44" s="30">
        <f t="shared" si="8"/>
        <v>-0.35714285714285715</v>
      </c>
      <c r="L44" s="24"/>
      <c r="M44" s="30"/>
      <c r="N44" s="130"/>
      <c r="O44" s="30"/>
      <c r="P44" s="130">
        <v>200</v>
      </c>
      <c r="Q44" s="30">
        <f t="shared" si="6"/>
        <v>-3.8461538461538436E-2</v>
      </c>
      <c r="R44" s="24"/>
      <c r="S44" s="30"/>
      <c r="T44" s="24">
        <v>150</v>
      </c>
      <c r="U44" s="30">
        <f t="shared" si="5"/>
        <v>0.48514851485148514</v>
      </c>
      <c r="V44" s="54"/>
      <c r="W44" s="62"/>
      <c r="X44" s="24"/>
      <c r="Y44" s="30"/>
      <c r="Z44" s="24"/>
      <c r="AA44" s="30"/>
      <c r="AB44" s="24">
        <v>3047</v>
      </c>
      <c r="AC44" s="30">
        <f t="shared" si="9"/>
        <v>0.11001821493624772</v>
      </c>
    </row>
    <row r="45" spans="1:29" s="4" customFormat="1" ht="13.5" customHeight="1">
      <c r="A45" s="31"/>
      <c r="B45" s="23" t="s">
        <v>77</v>
      </c>
      <c r="C45" s="24">
        <v>989018</v>
      </c>
      <c r="D45" s="30">
        <v>0.157</v>
      </c>
      <c r="E45" s="9"/>
      <c r="F45" s="24">
        <v>12555</v>
      </c>
      <c r="G45" s="30">
        <f t="shared" si="1"/>
        <v>4.5204795204795208E-2</v>
      </c>
      <c r="H45" s="28">
        <v>54110</v>
      </c>
      <c r="I45" s="46">
        <f t="shared" si="7"/>
        <v>2.1855089642910061E-3</v>
      </c>
      <c r="J45" s="24">
        <v>13</v>
      </c>
      <c r="K45" s="30">
        <f t="shared" si="8"/>
        <v>-0.1875</v>
      </c>
      <c r="L45" s="24"/>
      <c r="M45" s="30"/>
      <c r="N45" s="130"/>
      <c r="O45" s="30"/>
      <c r="P45" s="130">
        <v>292</v>
      </c>
      <c r="Q45" s="30">
        <f t="shared" si="6"/>
        <v>0.140625</v>
      </c>
      <c r="R45" s="24"/>
      <c r="S45" s="30"/>
      <c r="T45" s="24">
        <v>130</v>
      </c>
      <c r="U45" s="30">
        <f t="shared" si="5"/>
        <v>0.30000000000000004</v>
      </c>
      <c r="V45" s="54"/>
      <c r="W45" s="62"/>
      <c r="X45" s="24"/>
      <c r="Y45" s="30"/>
      <c r="Z45" s="24"/>
      <c r="AA45" s="30"/>
      <c r="AB45" s="24">
        <v>3530</v>
      </c>
      <c r="AC45" s="30">
        <f t="shared" si="9"/>
        <v>0.11041207927021075</v>
      </c>
    </row>
    <row r="46" spans="1:29" s="4" customFormat="1" ht="13.5" customHeight="1">
      <c r="A46" s="31"/>
      <c r="B46" s="23" t="s">
        <v>27</v>
      </c>
      <c r="C46" s="24">
        <v>1107498</v>
      </c>
      <c r="D46" s="30">
        <v>0.222</v>
      </c>
      <c r="E46" s="9"/>
      <c r="F46" s="24">
        <v>17849</v>
      </c>
      <c r="G46" s="30">
        <f t="shared" si="1"/>
        <v>7.7968353665901685E-2</v>
      </c>
      <c r="H46" s="28">
        <v>67349</v>
      </c>
      <c r="I46" s="46">
        <f t="shared" si="7"/>
        <v>8.7221128079294871E-2</v>
      </c>
      <c r="J46" s="24">
        <v>33</v>
      </c>
      <c r="K46" s="30">
        <f t="shared" si="8"/>
        <v>2</v>
      </c>
      <c r="L46" s="24"/>
      <c r="M46" s="30"/>
      <c r="N46" s="130"/>
      <c r="O46" s="30"/>
      <c r="P46" s="130">
        <v>254</v>
      </c>
      <c r="Q46" s="30">
        <f t="shared" si="6"/>
        <v>0.84057971014492749</v>
      </c>
      <c r="R46" s="24"/>
      <c r="S46" s="30"/>
      <c r="T46" s="24">
        <v>220</v>
      </c>
      <c r="U46" s="30">
        <f t="shared" si="5"/>
        <v>1.75</v>
      </c>
      <c r="V46" s="54"/>
      <c r="W46" s="62"/>
      <c r="X46" s="24"/>
      <c r="Y46" s="30"/>
      <c r="Z46" s="24"/>
      <c r="AA46" s="30"/>
      <c r="AB46" s="24">
        <v>3555</v>
      </c>
      <c r="AC46" s="30">
        <f t="shared" si="9"/>
        <v>0.36941448382126346</v>
      </c>
    </row>
    <row r="47" spans="1:29" s="4" customFormat="1" ht="13.5" customHeight="1">
      <c r="A47" s="31"/>
      <c r="B47" s="23" t="s">
        <v>28</v>
      </c>
      <c r="C47" s="24">
        <v>1064076</v>
      </c>
      <c r="D47" s="30">
        <v>0.16200000000000001</v>
      </c>
      <c r="E47" s="9"/>
      <c r="F47" s="24">
        <v>22394</v>
      </c>
      <c r="G47" s="30">
        <f t="shared" si="1"/>
        <v>-2.6093763590501869E-2</v>
      </c>
      <c r="H47" s="28">
        <v>75208</v>
      </c>
      <c r="I47" s="46">
        <f t="shared" si="7"/>
        <v>0.11430815047486406</v>
      </c>
      <c r="J47" s="24">
        <v>22</v>
      </c>
      <c r="K47" s="30">
        <f t="shared" si="8"/>
        <v>0.5714285714285714</v>
      </c>
      <c r="L47" s="24"/>
      <c r="M47" s="30"/>
      <c r="N47" s="130"/>
      <c r="O47" s="30"/>
      <c r="P47" s="130">
        <v>242</v>
      </c>
      <c r="Q47" s="30">
        <f t="shared" si="6"/>
        <v>0.18048780487804872</v>
      </c>
      <c r="R47" s="24"/>
      <c r="S47" s="30"/>
      <c r="T47" s="24">
        <v>170</v>
      </c>
      <c r="U47" s="30">
        <f t="shared" si="5"/>
        <v>-0.15000000000000002</v>
      </c>
      <c r="V47" s="54"/>
      <c r="W47" s="62"/>
      <c r="X47" s="24"/>
      <c r="Y47" s="30"/>
      <c r="Z47" s="24"/>
      <c r="AA47" s="30"/>
      <c r="AB47" s="24">
        <v>2672</v>
      </c>
      <c r="AC47" s="30">
        <f t="shared" si="9"/>
        <v>0.16732197466142421</v>
      </c>
    </row>
    <row r="48" spans="1:29" s="4" customFormat="1" ht="13.5" customHeight="1">
      <c r="A48" s="31"/>
      <c r="B48" s="23" t="s">
        <v>29</v>
      </c>
      <c r="C48" s="24">
        <v>1297398</v>
      </c>
      <c r="D48" s="30">
        <v>0.18099999999999999</v>
      </c>
      <c r="E48" s="9"/>
      <c r="F48" s="26">
        <v>32727</v>
      </c>
      <c r="G48" s="30">
        <f t="shared" si="1"/>
        <v>5.3568554228503366E-2</v>
      </c>
      <c r="H48" s="55">
        <v>87645</v>
      </c>
      <c r="I48" s="46">
        <f t="shared" si="7"/>
        <v>5.9166878149584892E-2</v>
      </c>
      <c r="J48" s="26">
        <v>34</v>
      </c>
      <c r="K48" s="30">
        <f t="shared" si="8"/>
        <v>5.8</v>
      </c>
      <c r="L48" s="26"/>
      <c r="M48" s="30"/>
      <c r="N48" s="132"/>
      <c r="O48" s="30"/>
      <c r="P48" s="132">
        <v>272</v>
      </c>
      <c r="Q48" s="30">
        <f t="shared" si="6"/>
        <v>6.6666666666666652E-2</v>
      </c>
      <c r="R48" s="26"/>
      <c r="S48" s="30"/>
      <c r="T48" s="26">
        <v>380</v>
      </c>
      <c r="U48" s="30">
        <f t="shared" si="5"/>
        <v>0.80094786729857814</v>
      </c>
      <c r="V48" s="54"/>
      <c r="W48" s="62"/>
      <c r="X48" s="26"/>
      <c r="Y48" s="30"/>
      <c r="Z48" s="26"/>
      <c r="AA48" s="30"/>
      <c r="AB48" s="26">
        <v>4070</v>
      </c>
      <c r="AC48" s="30">
        <f t="shared" si="9"/>
        <v>0.30658105939004815</v>
      </c>
    </row>
    <row r="49" spans="1:29" s="4" customFormat="1" ht="13.5" customHeight="1">
      <c r="A49" s="31"/>
      <c r="B49" s="23" t="s">
        <v>78</v>
      </c>
      <c r="C49" s="24">
        <v>1308664</v>
      </c>
      <c r="D49" s="30">
        <v>0.128</v>
      </c>
      <c r="E49" s="9"/>
      <c r="F49" s="24">
        <v>27250</v>
      </c>
      <c r="G49" s="30">
        <f t="shared" si="1"/>
        <v>0.12771064393312365</v>
      </c>
      <c r="H49" s="55">
        <v>93817</v>
      </c>
      <c r="I49" s="46">
        <f t="shared" si="7"/>
        <v>0.11197107976768994</v>
      </c>
      <c r="J49" s="26">
        <v>17</v>
      </c>
      <c r="K49" s="30">
        <f t="shared" si="8"/>
        <v>0.41666666666666669</v>
      </c>
      <c r="L49" s="26"/>
      <c r="M49" s="30"/>
      <c r="N49" s="132"/>
      <c r="O49" s="30"/>
      <c r="P49" s="132">
        <v>217</v>
      </c>
      <c r="Q49" s="30">
        <f t="shared" si="6"/>
        <v>-0.12851405622489964</v>
      </c>
      <c r="R49" s="26"/>
      <c r="S49" s="30"/>
      <c r="T49" s="26">
        <v>141</v>
      </c>
      <c r="U49" s="30">
        <f t="shared" si="5"/>
        <v>1.0142857142857142</v>
      </c>
      <c r="V49" s="54"/>
      <c r="W49" s="62"/>
      <c r="X49" s="26"/>
      <c r="Y49" s="30"/>
      <c r="Z49" s="26"/>
      <c r="AA49" s="30"/>
      <c r="AB49" s="26">
        <v>2437</v>
      </c>
      <c r="AC49" s="30">
        <f t="shared" si="9"/>
        <v>0.34196035242290751</v>
      </c>
    </row>
    <row r="50" spans="1:29" s="4" customFormat="1" ht="13.5" customHeight="1">
      <c r="A50" s="31"/>
      <c r="B50" s="23" t="s">
        <v>31</v>
      </c>
      <c r="C50" s="24">
        <v>1015650</v>
      </c>
      <c r="D50" s="30">
        <v>0.09</v>
      </c>
      <c r="E50" s="9"/>
      <c r="F50" s="24">
        <v>21266</v>
      </c>
      <c r="G50" s="30">
        <f t="shared" si="1"/>
        <v>3.5849975645396978E-2</v>
      </c>
      <c r="H50" s="55">
        <v>67771</v>
      </c>
      <c r="I50" s="46">
        <f t="shared" si="7"/>
        <v>2.3839378786276493E-2</v>
      </c>
      <c r="J50" s="26">
        <v>36</v>
      </c>
      <c r="K50" s="30">
        <f t="shared" si="8"/>
        <v>8</v>
      </c>
      <c r="L50" s="26"/>
      <c r="M50" s="30"/>
      <c r="N50" s="132"/>
      <c r="O50" s="30"/>
      <c r="P50" s="132">
        <v>217</v>
      </c>
      <c r="Q50" s="30">
        <f t="shared" si="6"/>
        <v>-6.4655172413793149E-2</v>
      </c>
      <c r="R50" s="26"/>
      <c r="S50" s="30"/>
      <c r="T50" s="26">
        <v>131</v>
      </c>
      <c r="U50" s="30">
        <f t="shared" si="5"/>
        <v>0.43956043956043955</v>
      </c>
      <c r="V50" s="54"/>
      <c r="W50" s="62"/>
      <c r="X50" s="26"/>
      <c r="Y50" s="30"/>
      <c r="Z50" s="26"/>
      <c r="AA50" s="30"/>
      <c r="AB50" s="26">
        <v>3423</v>
      </c>
      <c r="AC50" s="30">
        <f t="shared" si="9"/>
        <v>0.57451701931922727</v>
      </c>
    </row>
    <row r="51" spans="1:29" s="4" customFormat="1" ht="13.5" customHeight="1">
      <c r="A51" s="31"/>
      <c r="B51" s="23" t="s">
        <v>32</v>
      </c>
      <c r="C51" s="26">
        <v>1078092</v>
      </c>
      <c r="D51" s="30">
        <v>9.5000000000000001E-2</v>
      </c>
      <c r="E51" s="9"/>
      <c r="F51" s="26">
        <v>15547</v>
      </c>
      <c r="G51" s="30">
        <f t="shared" si="1"/>
        <v>3.3366566965769361E-2</v>
      </c>
      <c r="H51" s="55">
        <v>56223</v>
      </c>
      <c r="I51" s="46">
        <f t="shared" si="7"/>
        <v>2.5967153284671533E-2</v>
      </c>
      <c r="J51" s="26">
        <v>21</v>
      </c>
      <c r="K51" s="30">
        <f t="shared" si="8"/>
        <v>0.90909090909090906</v>
      </c>
      <c r="L51" s="26"/>
      <c r="M51" s="30"/>
      <c r="N51" s="132"/>
      <c r="O51" s="30"/>
      <c r="P51" s="132">
        <v>252</v>
      </c>
      <c r="Q51" s="30">
        <f t="shared" si="6"/>
        <v>0.36956521739130443</v>
      </c>
      <c r="R51" s="26"/>
      <c r="S51" s="30"/>
      <c r="T51" s="26">
        <v>209</v>
      </c>
      <c r="U51" s="30">
        <f t="shared" si="5"/>
        <v>1.6124999999999998</v>
      </c>
      <c r="V51" s="54"/>
      <c r="W51" s="62"/>
      <c r="X51" s="26"/>
      <c r="Y51" s="30"/>
      <c r="Z51" s="26"/>
      <c r="AA51" s="30"/>
      <c r="AB51" s="26">
        <v>2340</v>
      </c>
      <c r="AC51" s="30">
        <f t="shared" si="9"/>
        <v>0.62049861495844871</v>
      </c>
    </row>
    <row r="52" spans="1:29" s="4" customFormat="1" ht="13.5" customHeight="1">
      <c r="A52" s="31"/>
      <c r="B52" s="23" t="s">
        <v>20</v>
      </c>
      <c r="C52" s="26">
        <v>1072557</v>
      </c>
      <c r="D52" s="30">
        <v>8.5999999999999993E-2</v>
      </c>
      <c r="E52" s="9"/>
      <c r="F52" s="26">
        <v>10214</v>
      </c>
      <c r="G52" s="30">
        <f t="shared" si="1"/>
        <v>-1.4853395061728395E-2</v>
      </c>
      <c r="H52" s="55">
        <v>50932</v>
      </c>
      <c r="I52" s="46">
        <f t="shared" si="7"/>
        <v>2.0865486761139283E-2</v>
      </c>
      <c r="J52" s="26">
        <v>28</v>
      </c>
      <c r="K52" s="30">
        <f t="shared" si="8"/>
        <v>0.8666666666666667</v>
      </c>
      <c r="L52" s="26"/>
      <c r="M52" s="30"/>
      <c r="N52" s="132"/>
      <c r="O52" s="30"/>
      <c r="P52" s="132">
        <v>239</v>
      </c>
      <c r="Q52" s="30">
        <f t="shared" si="6"/>
        <v>7.1748878923766801E-2</v>
      </c>
      <c r="R52" s="26"/>
      <c r="S52" s="30"/>
      <c r="T52" s="26">
        <v>228</v>
      </c>
      <c r="U52" s="30">
        <f t="shared" si="5"/>
        <v>0.41614906832298137</v>
      </c>
      <c r="V52" s="54"/>
      <c r="W52" s="62"/>
      <c r="X52" s="26"/>
      <c r="Y52" s="30"/>
      <c r="Z52" s="26"/>
      <c r="AA52" s="30"/>
      <c r="AB52" s="26">
        <v>2416</v>
      </c>
      <c r="AC52" s="30">
        <f t="shared" si="9"/>
        <v>0.10370031978072179</v>
      </c>
    </row>
    <row r="53" spans="1:29" s="4" customFormat="1" ht="13.5" customHeight="1">
      <c r="A53" s="32"/>
      <c r="B53" s="49" t="s">
        <v>79</v>
      </c>
      <c r="C53" s="26">
        <v>1081848</v>
      </c>
      <c r="D53" s="30">
        <v>6.5000000000000002E-2</v>
      </c>
      <c r="E53" s="9"/>
      <c r="F53" s="50">
        <v>15318</v>
      </c>
      <c r="G53" s="34">
        <f t="shared" si="1"/>
        <v>2.7226394849785406E-2</v>
      </c>
      <c r="H53" s="52">
        <v>63100</v>
      </c>
      <c r="I53" s="51">
        <f t="shared" si="7"/>
        <v>4.5371328504338138E-3</v>
      </c>
      <c r="J53" s="50">
        <v>13</v>
      </c>
      <c r="K53" s="34">
        <f t="shared" si="8"/>
        <v>0.44444444444444442</v>
      </c>
      <c r="L53" s="50"/>
      <c r="M53" s="34"/>
      <c r="N53" s="144"/>
      <c r="O53" s="34"/>
      <c r="P53" s="144">
        <v>270</v>
      </c>
      <c r="Q53" s="34">
        <f t="shared" si="6"/>
        <v>-7.3529411764705621E-3</v>
      </c>
      <c r="R53" s="50"/>
      <c r="S53" s="34"/>
      <c r="T53" s="50">
        <v>216</v>
      </c>
      <c r="U53" s="34">
        <f t="shared" si="5"/>
        <v>0.78512396694214881</v>
      </c>
      <c r="V53" s="57"/>
      <c r="W53" s="69"/>
      <c r="X53" s="50"/>
      <c r="Y53" s="34"/>
      <c r="Z53" s="50"/>
      <c r="AA53" s="34"/>
      <c r="AB53" s="50">
        <v>2992</v>
      </c>
      <c r="AC53" s="34">
        <f t="shared" si="9"/>
        <v>0.1307634164777022</v>
      </c>
    </row>
    <row r="54" spans="1:29" s="4" customFormat="1" ht="13.5" customHeight="1">
      <c r="A54" s="35" t="s">
        <v>34</v>
      </c>
      <c r="B54" s="36" t="s">
        <v>80</v>
      </c>
      <c r="C54" s="39">
        <v>1322909</v>
      </c>
      <c r="D54" s="38">
        <v>3.2000000000000001E-2</v>
      </c>
      <c r="E54" s="9"/>
      <c r="F54" s="39">
        <v>13909</v>
      </c>
      <c r="G54" s="38">
        <f t="shared" si="1"/>
        <v>-4.1353642566682745E-2</v>
      </c>
      <c r="H54" s="58">
        <v>84958</v>
      </c>
      <c r="I54" s="42">
        <v>0.02</v>
      </c>
      <c r="J54" s="39">
        <v>15</v>
      </c>
      <c r="K54" s="38">
        <v>0.02</v>
      </c>
      <c r="L54" s="39"/>
      <c r="M54" s="38"/>
      <c r="N54" s="145">
        <v>1401</v>
      </c>
      <c r="O54" s="30"/>
      <c r="P54" s="145">
        <v>273</v>
      </c>
      <c r="Q54" s="30">
        <f t="shared" si="6"/>
        <v>-7.2727272727273196E-3</v>
      </c>
      <c r="R54" s="39"/>
      <c r="S54" s="30"/>
      <c r="T54" s="39">
        <v>156</v>
      </c>
      <c r="U54" s="30">
        <f t="shared" si="5"/>
        <v>-0.23152709359605916</v>
      </c>
      <c r="V54" s="53">
        <v>8207</v>
      </c>
      <c r="W54" s="61">
        <f>(V54/V42-1)</f>
        <v>0.11644674193987203</v>
      </c>
      <c r="X54" s="39"/>
      <c r="Y54" s="38"/>
      <c r="Z54" s="39"/>
      <c r="AA54" s="38"/>
      <c r="AB54" s="39">
        <v>4899</v>
      </c>
      <c r="AC54" s="38">
        <v>0.02</v>
      </c>
    </row>
    <row r="55" spans="1:29" s="4" customFormat="1" ht="13.5" customHeight="1">
      <c r="A55" s="31"/>
      <c r="B55" s="23" t="s">
        <v>76</v>
      </c>
      <c r="C55" s="26">
        <v>1132463</v>
      </c>
      <c r="D55" s="30">
        <v>0.153</v>
      </c>
      <c r="E55" s="9"/>
      <c r="F55" s="26">
        <v>11434</v>
      </c>
      <c r="G55" s="30">
        <f t="shared" si="1"/>
        <v>5.9194071329319128E-2</v>
      </c>
      <c r="H55" s="55">
        <v>58515</v>
      </c>
      <c r="I55" s="46">
        <v>9.4E-2</v>
      </c>
      <c r="J55" s="26">
        <v>33</v>
      </c>
      <c r="K55" s="30">
        <v>9.4E-2</v>
      </c>
      <c r="L55" s="26"/>
      <c r="M55" s="30"/>
      <c r="N55" s="132">
        <v>876</v>
      </c>
      <c r="O55" s="30"/>
      <c r="P55" s="132">
        <v>219</v>
      </c>
      <c r="Q55" s="30">
        <f t="shared" si="6"/>
        <v>-7.2033898305084776E-2</v>
      </c>
      <c r="R55" s="26"/>
      <c r="S55" s="30"/>
      <c r="T55" s="26">
        <v>163</v>
      </c>
      <c r="U55" s="30">
        <f t="shared" si="5"/>
        <v>0.16428571428571437</v>
      </c>
      <c r="V55" s="54"/>
      <c r="W55" s="62"/>
      <c r="X55" s="26"/>
      <c r="Y55" s="30"/>
      <c r="Z55" s="26"/>
      <c r="AA55" s="30"/>
      <c r="AB55" s="26">
        <v>3350</v>
      </c>
      <c r="AC55" s="30">
        <v>9.4E-2</v>
      </c>
    </row>
    <row r="56" spans="1:29" s="4" customFormat="1" ht="13.5" customHeight="1">
      <c r="A56" s="31"/>
      <c r="B56" s="23" t="s">
        <v>12</v>
      </c>
      <c r="C56" s="26">
        <v>983589</v>
      </c>
      <c r="D56" s="30">
        <v>-6.0299999999999999E-2</v>
      </c>
      <c r="E56" s="9"/>
      <c r="F56" s="26">
        <v>11574</v>
      </c>
      <c r="G56" s="30">
        <f t="shared" si="1"/>
        <v>-4.9597635079651828E-2</v>
      </c>
      <c r="H56" s="55">
        <v>56082</v>
      </c>
      <c r="I56" s="46">
        <v>5.5E-2</v>
      </c>
      <c r="J56" s="26">
        <v>39</v>
      </c>
      <c r="K56" s="30">
        <v>5.5E-2</v>
      </c>
      <c r="L56" s="26"/>
      <c r="M56" s="30"/>
      <c r="N56" s="132">
        <v>888</v>
      </c>
      <c r="O56" s="30"/>
      <c r="P56" s="132">
        <v>321</v>
      </c>
      <c r="Q56" s="30">
        <f t="shared" si="6"/>
        <v>0.60499999999999998</v>
      </c>
      <c r="R56" s="26"/>
      <c r="S56" s="30"/>
      <c r="T56" s="26">
        <v>246</v>
      </c>
      <c r="U56" s="30">
        <f t="shared" si="5"/>
        <v>0.6399999999999999</v>
      </c>
      <c r="V56" s="54"/>
      <c r="W56" s="62"/>
      <c r="X56" s="26"/>
      <c r="Y56" s="30"/>
      <c r="Z56" s="26"/>
      <c r="AA56" s="30"/>
      <c r="AB56" s="26">
        <v>3527</v>
      </c>
      <c r="AC56" s="30">
        <v>5.5E-2</v>
      </c>
    </row>
    <row r="57" spans="1:29" s="4" customFormat="1" ht="13.5" customHeight="1">
      <c r="A57" s="31"/>
      <c r="B57" s="23" t="s">
        <v>13</v>
      </c>
      <c r="C57" s="26">
        <v>1026750</v>
      </c>
      <c r="D57" s="30">
        <v>3.7999999999999999E-2</v>
      </c>
      <c r="E57" s="9"/>
      <c r="F57" s="26">
        <v>12590</v>
      </c>
      <c r="G57" s="30">
        <f t="shared" ref="G57:G86" si="10">(F57/F45-1)</f>
        <v>2.7877339705295601E-3</v>
      </c>
      <c r="H57" s="55">
        <v>51959</v>
      </c>
      <c r="I57" s="46">
        <v>-0.04</v>
      </c>
      <c r="J57" s="26">
        <v>13</v>
      </c>
      <c r="K57" s="30">
        <v>-0.04</v>
      </c>
      <c r="L57" s="26"/>
      <c r="M57" s="30"/>
      <c r="N57" s="132">
        <v>748</v>
      </c>
      <c r="O57" s="30"/>
      <c r="P57" s="132">
        <v>227</v>
      </c>
      <c r="Q57" s="30">
        <f t="shared" si="6"/>
        <v>-0.2226027397260274</v>
      </c>
      <c r="R57" s="26"/>
      <c r="S57" s="30"/>
      <c r="T57" s="26">
        <v>141</v>
      </c>
      <c r="U57" s="30">
        <f t="shared" si="5"/>
        <v>8.4615384615384537E-2</v>
      </c>
      <c r="V57" s="54"/>
      <c r="W57" s="62"/>
      <c r="X57" s="26"/>
      <c r="Y57" s="30"/>
      <c r="Z57" s="26"/>
      <c r="AA57" s="30"/>
      <c r="AB57" s="26">
        <v>3439</v>
      </c>
      <c r="AC57" s="30">
        <v>-0.04</v>
      </c>
    </row>
    <row r="58" spans="1:29" s="4" customFormat="1" ht="13.5" customHeight="1">
      <c r="A58" s="31"/>
      <c r="B58" s="23" t="s">
        <v>14</v>
      </c>
      <c r="C58" s="26">
        <v>1099977</v>
      </c>
      <c r="D58" s="30">
        <v>-7.0000000000000001E-3</v>
      </c>
      <c r="E58" s="9"/>
      <c r="F58" s="26">
        <v>19076</v>
      </c>
      <c r="G58" s="30">
        <f t="shared" si="10"/>
        <v>6.8743346966216645E-2</v>
      </c>
      <c r="H58" s="55">
        <v>67847</v>
      </c>
      <c r="I58" s="46">
        <f t="shared" ref="I58:I86" si="11">(H58/H46-1)</f>
        <v>7.3943191435656974E-3</v>
      </c>
      <c r="J58" s="26">
        <v>26</v>
      </c>
      <c r="K58" s="30">
        <f t="shared" ref="K58:K86" si="12">(J58/J46-1)</f>
        <v>-0.21212121212121215</v>
      </c>
      <c r="L58" s="26"/>
      <c r="M58" s="30"/>
      <c r="N58" s="132">
        <v>516</v>
      </c>
      <c r="O58" s="30"/>
      <c r="P58" s="132">
        <v>224</v>
      </c>
      <c r="Q58" s="30">
        <f t="shared" si="6"/>
        <v>-0.11811023622047245</v>
      </c>
      <c r="R58" s="26"/>
      <c r="S58" s="30"/>
      <c r="T58" s="26">
        <v>216</v>
      </c>
      <c r="U58" s="30">
        <f t="shared" si="5"/>
        <v>-1.8181818181818188E-2</v>
      </c>
      <c r="V58" s="54"/>
      <c r="W58" s="62"/>
      <c r="X58" s="26"/>
      <c r="Y58" s="30"/>
      <c r="Z58" s="26"/>
      <c r="AA58" s="30"/>
      <c r="AB58" s="26">
        <v>2762</v>
      </c>
      <c r="AC58" s="30">
        <f t="shared" ref="AC58:AC86" si="13">(AB58/AB46-1)</f>
        <v>-0.22306610407876226</v>
      </c>
    </row>
    <row r="59" spans="1:29" s="4" customFormat="1" ht="13.5" customHeight="1">
      <c r="A59" s="31"/>
      <c r="B59" s="23" t="s">
        <v>15</v>
      </c>
      <c r="C59" s="26">
        <v>1004715</v>
      </c>
      <c r="D59" s="30">
        <v>-5.6000000000000001E-2</v>
      </c>
      <c r="E59" s="9"/>
      <c r="F59" s="26">
        <v>22282</v>
      </c>
      <c r="G59" s="30">
        <f t="shared" si="10"/>
        <v>-5.001339644547631E-3</v>
      </c>
      <c r="H59" s="55">
        <v>72649</v>
      </c>
      <c r="I59" s="46">
        <f t="shared" si="11"/>
        <v>-3.4025635570683943E-2</v>
      </c>
      <c r="J59" s="26">
        <v>9</v>
      </c>
      <c r="K59" s="30">
        <f t="shared" si="12"/>
        <v>-0.59090909090909083</v>
      </c>
      <c r="L59" s="26"/>
      <c r="M59" s="30"/>
      <c r="N59" s="132">
        <v>452</v>
      </c>
      <c r="O59" s="30"/>
      <c r="P59" s="132">
        <v>204</v>
      </c>
      <c r="Q59" s="30">
        <f t="shared" si="6"/>
        <v>-0.15702479338842978</v>
      </c>
      <c r="R59" s="26"/>
      <c r="S59" s="30"/>
      <c r="T59" s="26">
        <v>248</v>
      </c>
      <c r="U59" s="30">
        <f t="shared" si="5"/>
        <v>0.45882352941176463</v>
      </c>
      <c r="V59" s="54"/>
      <c r="W59" s="62"/>
      <c r="X59" s="26"/>
      <c r="Y59" s="30"/>
      <c r="Z59" s="26"/>
      <c r="AA59" s="30"/>
      <c r="AB59" s="26">
        <v>3975</v>
      </c>
      <c r="AC59" s="30">
        <f t="shared" si="13"/>
        <v>0.4876497005988023</v>
      </c>
    </row>
    <row r="60" spans="1:29" s="4" customFormat="1" ht="13.5" customHeight="1">
      <c r="A60" s="31"/>
      <c r="B60" s="23" t="s">
        <v>16</v>
      </c>
      <c r="C60" s="26">
        <v>1135843</v>
      </c>
      <c r="D60" s="30">
        <v>-0.125</v>
      </c>
      <c r="E60" s="9"/>
      <c r="F60" s="26">
        <v>30979</v>
      </c>
      <c r="G60" s="30">
        <f t="shared" si="10"/>
        <v>-5.3411556207412891E-2</v>
      </c>
      <c r="H60" s="55">
        <v>80830</v>
      </c>
      <c r="I60" s="46">
        <f t="shared" si="11"/>
        <v>-7.7756860060471222E-2</v>
      </c>
      <c r="J60" s="26">
        <v>32</v>
      </c>
      <c r="K60" s="30">
        <f t="shared" si="12"/>
        <v>-5.8823529411764719E-2</v>
      </c>
      <c r="L60" s="26"/>
      <c r="M60" s="30"/>
      <c r="N60" s="132">
        <v>519</v>
      </c>
      <c r="O60" s="30"/>
      <c r="P60" s="132">
        <v>245</v>
      </c>
      <c r="Q60" s="30">
        <f t="shared" si="6"/>
        <v>-9.9264705882352922E-2</v>
      </c>
      <c r="R60" s="26"/>
      <c r="S60" s="30"/>
      <c r="T60" s="26">
        <v>200</v>
      </c>
      <c r="U60" s="30">
        <f t="shared" si="5"/>
        <v>-0.47368421052631582</v>
      </c>
      <c r="V60" s="54"/>
      <c r="W60" s="62"/>
      <c r="X60" s="26"/>
      <c r="Y60" s="30"/>
      <c r="Z60" s="26"/>
      <c r="AA60" s="30"/>
      <c r="AB60" s="26">
        <v>5171</v>
      </c>
      <c r="AC60" s="30">
        <f t="shared" si="13"/>
        <v>0.27051597051597054</v>
      </c>
    </row>
    <row r="61" spans="1:29" s="4" customFormat="1" ht="13.5" customHeight="1">
      <c r="A61" s="31"/>
      <c r="B61" s="23" t="s">
        <v>17</v>
      </c>
      <c r="C61" s="26">
        <v>1163809</v>
      </c>
      <c r="D61" s="30">
        <v>-0.111</v>
      </c>
      <c r="E61" s="9"/>
      <c r="F61" s="26">
        <v>25444</v>
      </c>
      <c r="G61" s="30">
        <f t="shared" si="10"/>
        <v>-6.6275229357798171E-2</v>
      </c>
      <c r="H61" s="55">
        <v>92204</v>
      </c>
      <c r="I61" s="46">
        <f t="shared" si="11"/>
        <v>-1.719304603643268E-2</v>
      </c>
      <c r="J61" s="26">
        <v>13</v>
      </c>
      <c r="K61" s="30">
        <f t="shared" si="12"/>
        <v>-0.23529411764705888</v>
      </c>
      <c r="L61" s="26"/>
      <c r="M61" s="30"/>
      <c r="N61" s="132">
        <v>539</v>
      </c>
      <c r="O61" s="30"/>
      <c r="P61" s="132">
        <v>243</v>
      </c>
      <c r="Q61" s="30">
        <f t="shared" si="6"/>
        <v>0.1198156682027649</v>
      </c>
      <c r="R61" s="26"/>
      <c r="S61" s="30"/>
      <c r="T61" s="26">
        <v>208</v>
      </c>
      <c r="U61" s="30">
        <f t="shared" si="5"/>
        <v>0.47517730496453892</v>
      </c>
      <c r="V61" s="54"/>
      <c r="W61" s="62"/>
      <c r="X61" s="26"/>
      <c r="Y61" s="30"/>
      <c r="Z61" s="26"/>
      <c r="AA61" s="30"/>
      <c r="AB61" s="26">
        <v>4011</v>
      </c>
      <c r="AC61" s="30">
        <f t="shared" si="13"/>
        <v>0.6458760771440295</v>
      </c>
    </row>
    <row r="62" spans="1:29" s="4" customFormat="1" ht="13.5" customHeight="1">
      <c r="A62" s="31"/>
      <c r="B62" s="23" t="s">
        <v>18</v>
      </c>
      <c r="C62" s="26">
        <v>818747</v>
      </c>
      <c r="D62" s="30">
        <v>-0.19400000000000001</v>
      </c>
      <c r="E62" s="9"/>
      <c r="F62" s="26">
        <v>19202</v>
      </c>
      <c r="G62" s="30">
        <f t="shared" si="10"/>
        <v>-9.7056334054359095E-2</v>
      </c>
      <c r="H62" s="55">
        <v>55821</v>
      </c>
      <c r="I62" s="46">
        <f t="shared" si="11"/>
        <v>-0.17632910832066817</v>
      </c>
      <c r="J62" s="26">
        <v>10</v>
      </c>
      <c r="K62" s="30">
        <f t="shared" si="12"/>
        <v>-0.72222222222222221</v>
      </c>
      <c r="L62" s="26"/>
      <c r="M62" s="30"/>
      <c r="N62" s="132">
        <v>422</v>
      </c>
      <c r="O62" s="30"/>
      <c r="P62" s="132">
        <v>154</v>
      </c>
      <c r="Q62" s="30">
        <f t="shared" si="6"/>
        <v>-0.29032258064516125</v>
      </c>
      <c r="R62" s="26"/>
      <c r="S62" s="30"/>
      <c r="T62" s="26">
        <v>64</v>
      </c>
      <c r="U62" s="30">
        <f t="shared" si="5"/>
        <v>-0.51145038167938939</v>
      </c>
      <c r="V62" s="54"/>
      <c r="W62" s="62"/>
      <c r="X62" s="26"/>
      <c r="Y62" s="30"/>
      <c r="Z62" s="26"/>
      <c r="AA62" s="30"/>
      <c r="AB62" s="26">
        <v>2905</v>
      </c>
      <c r="AC62" s="30">
        <f t="shared" si="13"/>
        <v>-0.15132924335378328</v>
      </c>
    </row>
    <row r="63" spans="1:29" s="4" customFormat="1" ht="13.5" customHeight="1">
      <c r="A63" s="31"/>
      <c r="B63" s="23" t="s">
        <v>19</v>
      </c>
      <c r="C63" s="26">
        <v>932716</v>
      </c>
      <c r="D63" s="30">
        <v>-0.13500000000000001</v>
      </c>
      <c r="E63" s="9"/>
      <c r="F63" s="26">
        <v>12228</v>
      </c>
      <c r="G63" s="30">
        <f t="shared" si="10"/>
        <v>-0.213481700649643</v>
      </c>
      <c r="H63" s="55">
        <v>47761</v>
      </c>
      <c r="I63" s="46">
        <f t="shared" si="11"/>
        <v>-0.1505077992992192</v>
      </c>
      <c r="J63" s="26">
        <v>4</v>
      </c>
      <c r="K63" s="30">
        <f t="shared" si="12"/>
        <v>-0.80952380952380953</v>
      </c>
      <c r="L63" s="26"/>
      <c r="M63" s="30"/>
      <c r="N63" s="132">
        <v>552</v>
      </c>
      <c r="O63" s="30"/>
      <c r="P63" s="132">
        <v>172</v>
      </c>
      <c r="Q63" s="30">
        <f t="shared" si="6"/>
        <v>-0.31746031746031744</v>
      </c>
      <c r="R63" s="26"/>
      <c r="S63" s="30"/>
      <c r="T63" s="26">
        <v>122</v>
      </c>
      <c r="U63" s="30">
        <f t="shared" si="5"/>
        <v>-0.41626794258373201</v>
      </c>
      <c r="V63" s="54"/>
      <c r="W63" s="62"/>
      <c r="X63" s="26"/>
      <c r="Y63" s="30"/>
      <c r="Z63" s="26"/>
      <c r="AA63" s="30"/>
      <c r="AB63" s="26">
        <v>2909</v>
      </c>
      <c r="AC63" s="30">
        <f t="shared" si="13"/>
        <v>0.24316239316239319</v>
      </c>
    </row>
    <row r="64" spans="1:29" s="4" customFormat="1" ht="13.5" customHeight="1">
      <c r="A64" s="31"/>
      <c r="B64" s="23" t="s">
        <v>20</v>
      </c>
      <c r="C64" s="26">
        <v>707012</v>
      </c>
      <c r="D64" s="30">
        <v>-0.34079999999999999</v>
      </c>
      <c r="E64" s="9"/>
      <c r="F64" s="26">
        <v>7452</v>
      </c>
      <c r="G64" s="30">
        <f t="shared" si="10"/>
        <v>-0.27041315841002544</v>
      </c>
      <c r="H64" s="55">
        <v>39334</v>
      </c>
      <c r="I64" s="46">
        <f t="shared" si="11"/>
        <v>-0.2277153852195084</v>
      </c>
      <c r="J64" s="26">
        <v>8</v>
      </c>
      <c r="K64" s="30">
        <f t="shared" si="12"/>
        <v>-0.7142857142857143</v>
      </c>
      <c r="L64" s="26"/>
      <c r="M64" s="30"/>
      <c r="N64" s="132">
        <v>546</v>
      </c>
      <c r="O64" s="30"/>
      <c r="P64" s="132">
        <v>155</v>
      </c>
      <c r="Q64" s="30">
        <f t="shared" si="6"/>
        <v>-0.35146443514644354</v>
      </c>
      <c r="R64" s="26"/>
      <c r="S64" s="30"/>
      <c r="T64" s="26">
        <v>158</v>
      </c>
      <c r="U64" s="30">
        <f t="shared" si="5"/>
        <v>-0.30701754385964908</v>
      </c>
      <c r="V64" s="54"/>
      <c r="W64" s="62"/>
      <c r="X64" s="26"/>
      <c r="Y64" s="30"/>
      <c r="Z64" s="26"/>
      <c r="AA64" s="30"/>
      <c r="AB64" s="26">
        <v>3166</v>
      </c>
      <c r="AC64" s="30">
        <f t="shared" si="13"/>
        <v>0.310430463576159</v>
      </c>
    </row>
    <row r="65" spans="1:29" s="4" customFormat="1" ht="13.5" customHeight="1">
      <c r="A65" s="32"/>
      <c r="B65" s="49" t="s">
        <v>21</v>
      </c>
      <c r="C65" s="50">
        <v>667564</v>
      </c>
      <c r="D65" s="34">
        <v>-0.38290000000000002</v>
      </c>
      <c r="E65" s="59"/>
      <c r="F65" s="50">
        <v>10394</v>
      </c>
      <c r="G65" s="34">
        <f t="shared" si="10"/>
        <v>-0.32145188666927793</v>
      </c>
      <c r="H65" s="52">
        <v>51434</v>
      </c>
      <c r="I65" s="51">
        <f t="shared" si="11"/>
        <v>-0.18488114104595876</v>
      </c>
      <c r="J65" s="50">
        <v>9</v>
      </c>
      <c r="K65" s="34">
        <f t="shared" si="12"/>
        <v>-0.30769230769230771</v>
      </c>
      <c r="L65" s="50"/>
      <c r="M65" s="34"/>
      <c r="N65" s="144">
        <v>397</v>
      </c>
      <c r="O65" s="34"/>
      <c r="P65" s="144">
        <v>260</v>
      </c>
      <c r="Q65" s="34">
        <f t="shared" si="6"/>
        <v>-3.703703703703709E-2</v>
      </c>
      <c r="R65" s="50"/>
      <c r="S65" s="34"/>
      <c r="T65" s="50">
        <v>127</v>
      </c>
      <c r="U65" s="34">
        <f t="shared" si="5"/>
        <v>-0.41203703703703709</v>
      </c>
      <c r="V65" s="57"/>
      <c r="W65" s="69"/>
      <c r="X65" s="50"/>
      <c r="Y65" s="34"/>
      <c r="Z65" s="50"/>
      <c r="AA65" s="34"/>
      <c r="AB65" s="50">
        <v>2251</v>
      </c>
      <c r="AC65" s="34">
        <f t="shared" si="13"/>
        <v>-0.24766042780748665</v>
      </c>
    </row>
    <row r="66" spans="1:29" s="4" customFormat="1" ht="13.5" customHeight="1">
      <c r="A66" s="31" t="s">
        <v>35</v>
      </c>
      <c r="B66" s="23" t="s">
        <v>10</v>
      </c>
      <c r="C66" s="26">
        <v>812901</v>
      </c>
      <c r="D66" s="30">
        <v>-0.38600000000000001</v>
      </c>
      <c r="E66" s="9"/>
      <c r="F66" s="26">
        <v>10962</v>
      </c>
      <c r="G66" s="30">
        <f t="shared" si="10"/>
        <v>-0.21187720181177649</v>
      </c>
      <c r="H66" s="55">
        <v>70458</v>
      </c>
      <c r="I66" s="46">
        <f t="shared" si="11"/>
        <v>-0.1706725676216484</v>
      </c>
      <c r="J66" s="26">
        <v>44</v>
      </c>
      <c r="K66" s="30">
        <f t="shared" si="12"/>
        <v>1.9333333333333331</v>
      </c>
      <c r="L66" s="26">
        <v>1032</v>
      </c>
      <c r="M66" s="30"/>
      <c r="N66" s="132">
        <v>910</v>
      </c>
      <c r="O66" s="30">
        <f t="shared" ref="O66:O125" si="14">(N66/N54-1)</f>
        <v>-0.3504639543183441</v>
      </c>
      <c r="P66" s="132">
        <v>260</v>
      </c>
      <c r="Q66" s="30">
        <f t="shared" si="6"/>
        <v>-4.7619047619047672E-2</v>
      </c>
      <c r="R66" s="26"/>
      <c r="S66" s="30"/>
      <c r="T66" s="26">
        <v>215</v>
      </c>
      <c r="U66" s="30">
        <f t="shared" si="5"/>
        <v>0.37820512820512819</v>
      </c>
      <c r="V66" s="54">
        <v>6158</v>
      </c>
      <c r="W66" s="62">
        <f>(V66/V54-1)</f>
        <v>-0.24966492019008169</v>
      </c>
      <c r="X66" s="26"/>
      <c r="Y66" s="30"/>
      <c r="Z66" s="26"/>
      <c r="AA66" s="30"/>
      <c r="AB66" s="26">
        <v>1887</v>
      </c>
      <c r="AC66" s="30">
        <f t="shared" si="13"/>
        <v>-0.61481935088793627</v>
      </c>
    </row>
    <row r="67" spans="1:29" s="4" customFormat="1" ht="13.5" customHeight="1">
      <c r="A67" s="31"/>
      <c r="B67" s="23" t="s">
        <v>11</v>
      </c>
      <c r="C67" s="26">
        <v>753642</v>
      </c>
      <c r="D67" s="30">
        <v>-0.33500000000000002</v>
      </c>
      <c r="E67" s="9"/>
      <c r="F67" s="26">
        <v>7785</v>
      </c>
      <c r="G67" s="30">
        <f t="shared" si="10"/>
        <v>-0.31913591044253975</v>
      </c>
      <c r="H67" s="55">
        <v>43090</v>
      </c>
      <c r="I67" s="46">
        <f t="shared" si="11"/>
        <v>-0.26360762197727083</v>
      </c>
      <c r="J67" s="26">
        <v>33</v>
      </c>
      <c r="K67" s="30">
        <f t="shared" si="12"/>
        <v>0</v>
      </c>
      <c r="L67" s="26">
        <v>718</v>
      </c>
      <c r="M67" s="30"/>
      <c r="N67" s="132">
        <v>670</v>
      </c>
      <c r="O67" s="30">
        <f t="shared" si="14"/>
        <v>-0.23515981735159819</v>
      </c>
      <c r="P67" s="132">
        <v>189</v>
      </c>
      <c r="Q67" s="30">
        <f t="shared" si="6"/>
        <v>-0.13698630136986301</v>
      </c>
      <c r="R67" s="26"/>
      <c r="S67" s="30"/>
      <c r="T67" s="26">
        <v>104</v>
      </c>
      <c r="U67" s="30">
        <f t="shared" si="5"/>
        <v>-0.3619631901840491</v>
      </c>
      <c r="V67" s="54"/>
      <c r="W67" s="62"/>
      <c r="X67" s="26"/>
      <c r="Y67" s="30"/>
      <c r="Z67" s="26"/>
      <c r="AA67" s="30"/>
      <c r="AB67" s="26">
        <v>1997</v>
      </c>
      <c r="AC67" s="30">
        <f t="shared" si="13"/>
        <v>-0.4038805970149254</v>
      </c>
    </row>
    <row r="68" spans="1:29" s="4" customFormat="1" ht="13.5" customHeight="1">
      <c r="A68" s="31"/>
      <c r="B68" s="23" t="s">
        <v>12</v>
      </c>
      <c r="C68" s="26">
        <v>702043</v>
      </c>
      <c r="D68" s="30">
        <v>-0.28599999999999998</v>
      </c>
      <c r="E68" s="9"/>
      <c r="F68" s="26">
        <v>9649</v>
      </c>
      <c r="G68" s="30">
        <f t="shared" si="10"/>
        <v>-0.16632106445481254</v>
      </c>
      <c r="H68" s="55">
        <v>46689</v>
      </c>
      <c r="I68" s="46">
        <f t="shared" si="11"/>
        <v>-0.16748689419064944</v>
      </c>
      <c r="J68" s="26">
        <v>23</v>
      </c>
      <c r="K68" s="30">
        <f t="shared" si="12"/>
        <v>-0.41025641025641024</v>
      </c>
      <c r="L68" s="26">
        <v>801</v>
      </c>
      <c r="M68" s="30"/>
      <c r="N68" s="132">
        <v>594</v>
      </c>
      <c r="O68" s="30">
        <f t="shared" si="14"/>
        <v>-0.33108108108108103</v>
      </c>
      <c r="P68" s="132">
        <v>216</v>
      </c>
      <c r="Q68" s="30">
        <f t="shared" si="6"/>
        <v>-0.32710280373831779</v>
      </c>
      <c r="R68" s="26"/>
      <c r="S68" s="30"/>
      <c r="T68" s="26">
        <v>175</v>
      </c>
      <c r="U68" s="30">
        <f t="shared" si="5"/>
        <v>-0.28861788617886175</v>
      </c>
      <c r="V68" s="54"/>
      <c r="W68" s="62"/>
      <c r="X68" s="26"/>
      <c r="Y68" s="30"/>
      <c r="Z68" s="26"/>
      <c r="AA68" s="30"/>
      <c r="AB68" s="26">
        <v>2193</v>
      </c>
      <c r="AC68" s="30">
        <f t="shared" si="13"/>
        <v>-0.37822512049900769</v>
      </c>
    </row>
    <row r="69" spans="1:29" s="4" customFormat="1" ht="13.5" customHeight="1">
      <c r="A69" s="31"/>
      <c r="B69" s="23" t="s">
        <v>13</v>
      </c>
      <c r="C69" s="26">
        <v>734681</v>
      </c>
      <c r="D69" s="30">
        <v>-0.28399999999999997</v>
      </c>
      <c r="E69" s="9"/>
      <c r="F69" s="26">
        <v>9023</v>
      </c>
      <c r="G69" s="30">
        <f t="shared" si="10"/>
        <v>-0.28332009531374103</v>
      </c>
      <c r="H69" s="55">
        <v>47658</v>
      </c>
      <c r="I69" s="46">
        <f t="shared" si="11"/>
        <v>-8.277680478839089E-2</v>
      </c>
      <c r="J69" s="26">
        <v>11</v>
      </c>
      <c r="K69" s="30">
        <f t="shared" si="12"/>
        <v>-0.15384615384615385</v>
      </c>
      <c r="L69" s="26">
        <v>983</v>
      </c>
      <c r="M69" s="30"/>
      <c r="N69" s="132">
        <v>508</v>
      </c>
      <c r="O69" s="30">
        <f t="shared" si="14"/>
        <v>-0.32085561497326198</v>
      </c>
      <c r="P69" s="132">
        <v>227</v>
      </c>
      <c r="Q69" s="30">
        <f t="shared" si="6"/>
        <v>0</v>
      </c>
      <c r="R69" s="26"/>
      <c r="S69" s="30"/>
      <c r="T69" s="26">
        <v>176</v>
      </c>
      <c r="U69" s="30">
        <f t="shared" si="5"/>
        <v>0.24822695035460995</v>
      </c>
      <c r="V69" s="54"/>
      <c r="W69" s="62"/>
      <c r="X69" s="26"/>
      <c r="Y69" s="30"/>
      <c r="Z69" s="26"/>
      <c r="AA69" s="30"/>
      <c r="AB69" s="26">
        <v>1677</v>
      </c>
      <c r="AC69" s="30">
        <f t="shared" si="13"/>
        <v>-0.51235824367548699</v>
      </c>
    </row>
    <row r="70" spans="1:29" s="4" customFormat="1" ht="13.5" customHeight="1">
      <c r="A70" s="31"/>
      <c r="B70" s="23" t="s">
        <v>14</v>
      </c>
      <c r="C70" s="26">
        <v>737396</v>
      </c>
      <c r="D70" s="30">
        <v>-0.33</v>
      </c>
      <c r="E70" s="9"/>
      <c r="F70" s="26">
        <v>11749</v>
      </c>
      <c r="G70" s="30">
        <f t="shared" si="10"/>
        <v>-0.38409519815474946</v>
      </c>
      <c r="H70" s="55">
        <v>54656</v>
      </c>
      <c r="I70" s="46">
        <f t="shared" si="11"/>
        <v>-0.19442274529455983</v>
      </c>
      <c r="J70" s="26">
        <v>31</v>
      </c>
      <c r="K70" s="30">
        <f t="shared" si="12"/>
        <v>0.19230769230769229</v>
      </c>
      <c r="L70" s="26">
        <v>683</v>
      </c>
      <c r="M70" s="30"/>
      <c r="N70" s="132">
        <v>436</v>
      </c>
      <c r="O70" s="30">
        <f t="shared" si="14"/>
        <v>-0.15503875968992253</v>
      </c>
      <c r="P70" s="132">
        <v>200</v>
      </c>
      <c r="Q70" s="30">
        <f t="shared" si="6"/>
        <v>-0.1071428571428571</v>
      </c>
      <c r="R70" s="26"/>
      <c r="S70" s="30"/>
      <c r="T70" s="26">
        <v>164</v>
      </c>
      <c r="U70" s="30">
        <f t="shared" si="5"/>
        <v>-0.2407407407407407</v>
      </c>
      <c r="V70" s="54"/>
      <c r="W70" s="62"/>
      <c r="X70" s="26"/>
      <c r="Y70" s="30"/>
      <c r="Z70" s="26"/>
      <c r="AA70" s="30"/>
      <c r="AB70" s="26">
        <v>1572</v>
      </c>
      <c r="AC70" s="30">
        <f t="shared" si="13"/>
        <v>-0.4308472121650978</v>
      </c>
    </row>
    <row r="71" spans="1:29" s="4" customFormat="1" ht="13.5" customHeight="1">
      <c r="A71" s="31"/>
      <c r="B71" s="23" t="s">
        <v>15</v>
      </c>
      <c r="C71" s="26">
        <v>731137</v>
      </c>
      <c r="D71" s="30">
        <v>-0.27200000000000002</v>
      </c>
      <c r="E71" s="9"/>
      <c r="F71" s="26">
        <v>15442</v>
      </c>
      <c r="G71" s="30">
        <f t="shared" si="10"/>
        <v>-0.30697423929629297</v>
      </c>
      <c r="H71" s="55">
        <v>63507</v>
      </c>
      <c r="I71" s="46">
        <f t="shared" si="11"/>
        <v>-0.12583793307547253</v>
      </c>
      <c r="J71" s="26">
        <v>20</v>
      </c>
      <c r="K71" s="30">
        <f t="shared" si="12"/>
        <v>1.2222222222222223</v>
      </c>
      <c r="L71" s="26">
        <v>699</v>
      </c>
      <c r="M71" s="30"/>
      <c r="N71" s="132">
        <v>382</v>
      </c>
      <c r="O71" s="30">
        <f t="shared" si="14"/>
        <v>-0.15486725663716816</v>
      </c>
      <c r="P71" s="132">
        <v>185</v>
      </c>
      <c r="Q71" s="30">
        <f t="shared" si="6"/>
        <v>-9.3137254901960786E-2</v>
      </c>
      <c r="R71" s="26"/>
      <c r="S71" s="30"/>
      <c r="T71" s="26">
        <v>197</v>
      </c>
      <c r="U71" s="30">
        <f t="shared" si="5"/>
        <v>-0.20564516129032262</v>
      </c>
      <c r="V71" s="54"/>
      <c r="W71" s="62"/>
      <c r="X71" s="26"/>
      <c r="Y71" s="30"/>
      <c r="Z71" s="26"/>
      <c r="AA71" s="30"/>
      <c r="AB71" s="26">
        <v>1804</v>
      </c>
      <c r="AC71" s="30">
        <f t="shared" si="13"/>
        <v>-0.54616352201257867</v>
      </c>
    </row>
    <row r="72" spans="1:29" s="4" customFormat="1" ht="13.5" customHeight="1">
      <c r="A72" s="31"/>
      <c r="B72" s="23" t="s">
        <v>16</v>
      </c>
      <c r="C72" s="26">
        <v>996695</v>
      </c>
      <c r="D72" s="30">
        <v>-0.123</v>
      </c>
      <c r="E72" s="9"/>
      <c r="F72" s="26">
        <v>22944</v>
      </c>
      <c r="G72" s="30">
        <f t="shared" si="10"/>
        <v>-0.2593692501371897</v>
      </c>
      <c r="H72" s="55">
        <v>89451</v>
      </c>
      <c r="I72" s="46">
        <f t="shared" si="11"/>
        <v>0.10665594457503391</v>
      </c>
      <c r="J72" s="26">
        <v>27</v>
      </c>
      <c r="K72" s="30">
        <f t="shared" si="12"/>
        <v>-0.15625</v>
      </c>
      <c r="L72" s="26">
        <v>654</v>
      </c>
      <c r="M72" s="30"/>
      <c r="N72" s="132">
        <v>438</v>
      </c>
      <c r="O72" s="30">
        <f t="shared" si="14"/>
        <v>-0.15606936416184969</v>
      </c>
      <c r="P72" s="132">
        <v>271</v>
      </c>
      <c r="Q72" s="30">
        <f t="shared" si="6"/>
        <v>0.10612244897959178</v>
      </c>
      <c r="R72" s="26"/>
      <c r="S72" s="30"/>
      <c r="T72" s="26">
        <v>189</v>
      </c>
      <c r="U72" s="30">
        <f t="shared" si="5"/>
        <v>-5.5000000000000049E-2</v>
      </c>
      <c r="V72" s="54"/>
      <c r="W72" s="62"/>
      <c r="X72" s="26"/>
      <c r="Y72" s="30"/>
      <c r="Z72" s="26"/>
      <c r="AA72" s="30"/>
      <c r="AB72" s="26">
        <v>2089</v>
      </c>
      <c r="AC72" s="30">
        <f t="shared" si="13"/>
        <v>-0.59601624444014689</v>
      </c>
    </row>
    <row r="73" spans="1:29" s="4" customFormat="1" ht="13.5" customHeight="1">
      <c r="A73" s="31"/>
      <c r="B73" s="23" t="s">
        <v>17</v>
      </c>
      <c r="C73" s="26">
        <v>1041527</v>
      </c>
      <c r="D73" s="30">
        <v>-0.105</v>
      </c>
      <c r="E73" s="9"/>
      <c r="F73" s="26">
        <v>16546</v>
      </c>
      <c r="G73" s="30">
        <f t="shared" si="10"/>
        <v>-0.34970916522559348</v>
      </c>
      <c r="H73" s="55">
        <v>88749</v>
      </c>
      <c r="I73" s="46">
        <f t="shared" si="11"/>
        <v>-3.7471259381371746E-2</v>
      </c>
      <c r="J73" s="26">
        <v>18</v>
      </c>
      <c r="K73" s="30">
        <f t="shared" si="12"/>
        <v>0.38461538461538458</v>
      </c>
      <c r="L73" s="26">
        <v>957</v>
      </c>
      <c r="M73" s="30"/>
      <c r="N73" s="132">
        <v>426</v>
      </c>
      <c r="O73" s="30">
        <f t="shared" si="14"/>
        <v>-0.20964749536178107</v>
      </c>
      <c r="P73" s="132">
        <v>268</v>
      </c>
      <c r="Q73" s="30">
        <f t="shared" si="6"/>
        <v>0.10288065843621408</v>
      </c>
      <c r="R73" s="26"/>
      <c r="S73" s="30"/>
      <c r="T73" s="26">
        <v>208</v>
      </c>
      <c r="U73" s="30">
        <f t="shared" si="5"/>
        <v>0</v>
      </c>
      <c r="V73" s="54"/>
      <c r="W73" s="62"/>
      <c r="X73" s="26"/>
      <c r="Y73" s="30"/>
      <c r="Z73" s="26"/>
      <c r="AA73" s="30"/>
      <c r="AB73" s="26">
        <v>2161</v>
      </c>
      <c r="AC73" s="30">
        <f t="shared" si="13"/>
        <v>-0.46123161306407379</v>
      </c>
    </row>
    <row r="74" spans="1:29" s="4" customFormat="1" ht="13.5" customHeight="1">
      <c r="A74" s="31"/>
      <c r="B74" s="23" t="s">
        <v>18</v>
      </c>
      <c r="C74" s="26">
        <v>658487</v>
      </c>
      <c r="D74" s="30">
        <v>-0.19600000000000001</v>
      </c>
      <c r="E74" s="9"/>
      <c r="F74" s="26">
        <v>13465</v>
      </c>
      <c r="G74" s="30">
        <f t="shared" si="10"/>
        <v>-0.29877096135819181</v>
      </c>
      <c r="H74" s="55">
        <v>56147</v>
      </c>
      <c r="I74" s="46">
        <f t="shared" si="11"/>
        <v>5.8400960212106057E-3</v>
      </c>
      <c r="J74" s="26">
        <v>31</v>
      </c>
      <c r="K74" s="30">
        <f t="shared" si="12"/>
        <v>2.1</v>
      </c>
      <c r="L74" s="26">
        <v>737</v>
      </c>
      <c r="M74" s="30"/>
      <c r="N74" s="132">
        <v>431</v>
      </c>
      <c r="O74" s="30">
        <f t="shared" si="14"/>
        <v>2.1327014218009532E-2</v>
      </c>
      <c r="P74" s="132">
        <v>174</v>
      </c>
      <c r="Q74" s="30">
        <f t="shared" si="6"/>
        <v>0.12987012987012991</v>
      </c>
      <c r="R74" s="26"/>
      <c r="S74" s="30"/>
      <c r="T74" s="26">
        <v>134</v>
      </c>
      <c r="U74" s="30">
        <f t="shared" si="5"/>
        <v>1.09375</v>
      </c>
      <c r="V74" s="54"/>
      <c r="W74" s="62"/>
      <c r="X74" s="26"/>
      <c r="Y74" s="30"/>
      <c r="Z74" s="26"/>
      <c r="AA74" s="30"/>
      <c r="AB74" s="26">
        <v>2105</v>
      </c>
      <c r="AC74" s="30">
        <f t="shared" si="13"/>
        <v>-0.2753872633390706</v>
      </c>
    </row>
    <row r="75" spans="1:29" s="4" customFormat="1" ht="13.5" customHeight="1">
      <c r="A75" s="31"/>
      <c r="B75" s="23" t="s">
        <v>19</v>
      </c>
      <c r="C75" s="26">
        <v>714880</v>
      </c>
      <c r="D75" s="30">
        <v>-0.23400000000000001</v>
      </c>
      <c r="E75" s="9"/>
      <c r="F75" s="26">
        <v>9992</v>
      </c>
      <c r="G75" s="30">
        <f t="shared" si="10"/>
        <v>-0.1828590121033693</v>
      </c>
      <c r="H75" s="55">
        <v>53166</v>
      </c>
      <c r="I75" s="46">
        <f t="shared" si="11"/>
        <v>0.11316764724356698</v>
      </c>
      <c r="J75" s="26">
        <v>11</v>
      </c>
      <c r="K75" s="30">
        <f t="shared" si="12"/>
        <v>1.75</v>
      </c>
      <c r="L75" s="26">
        <v>626</v>
      </c>
      <c r="M75" s="30"/>
      <c r="N75" s="132">
        <v>520</v>
      </c>
      <c r="O75" s="30">
        <f t="shared" si="14"/>
        <v>-5.7971014492753659E-2</v>
      </c>
      <c r="P75" s="132">
        <v>231</v>
      </c>
      <c r="Q75" s="30">
        <f t="shared" si="6"/>
        <v>0.34302325581395343</v>
      </c>
      <c r="R75" s="26"/>
      <c r="S75" s="30"/>
      <c r="T75" s="26">
        <v>140</v>
      </c>
      <c r="U75" s="30">
        <f t="shared" si="5"/>
        <v>0.14754098360655732</v>
      </c>
      <c r="V75" s="54"/>
      <c r="W75" s="62"/>
      <c r="X75" s="26"/>
      <c r="Y75" s="30"/>
      <c r="Z75" s="26"/>
      <c r="AA75" s="30"/>
      <c r="AB75" s="26">
        <v>1971</v>
      </c>
      <c r="AC75" s="30">
        <f t="shared" si="13"/>
        <v>-0.32244757648676525</v>
      </c>
    </row>
    <row r="76" spans="1:29" s="4" customFormat="1" ht="13.5" customHeight="1">
      <c r="A76" s="31"/>
      <c r="B76" s="23" t="s">
        <v>20</v>
      </c>
      <c r="C76" s="26">
        <v>721940</v>
      </c>
      <c r="D76" s="30">
        <v>2.1000000000000001E-2</v>
      </c>
      <c r="E76" s="9"/>
      <c r="F76" s="26">
        <v>6298</v>
      </c>
      <c r="G76" s="30">
        <f t="shared" si="10"/>
        <v>-0.15485775630703169</v>
      </c>
      <c r="H76" s="55">
        <v>49710</v>
      </c>
      <c r="I76" s="46">
        <f t="shared" si="11"/>
        <v>0.26379213911628607</v>
      </c>
      <c r="J76" s="26">
        <v>26</v>
      </c>
      <c r="K76" s="30">
        <f t="shared" si="12"/>
        <v>2.25</v>
      </c>
      <c r="L76" s="26">
        <v>560</v>
      </c>
      <c r="M76" s="30"/>
      <c r="N76" s="132">
        <v>511</v>
      </c>
      <c r="O76" s="30">
        <f t="shared" si="14"/>
        <v>-6.4102564102564097E-2</v>
      </c>
      <c r="P76" s="132">
        <v>192</v>
      </c>
      <c r="Q76" s="30">
        <f t="shared" si="6"/>
        <v>0.23870967741935489</v>
      </c>
      <c r="R76" s="26"/>
      <c r="S76" s="30"/>
      <c r="T76" s="26">
        <v>166</v>
      </c>
      <c r="U76" s="30">
        <f t="shared" si="5"/>
        <v>5.0632911392405111E-2</v>
      </c>
      <c r="V76" s="54"/>
      <c r="W76" s="62"/>
      <c r="X76" s="26"/>
      <c r="Y76" s="30"/>
      <c r="Z76" s="26"/>
      <c r="AA76" s="30"/>
      <c r="AB76" s="26">
        <v>2210</v>
      </c>
      <c r="AC76" s="30">
        <f t="shared" si="13"/>
        <v>-0.30195830701200255</v>
      </c>
    </row>
    <row r="77" spans="1:29" s="4" customFormat="1" ht="13.5" customHeight="1">
      <c r="A77" s="32"/>
      <c r="B77" s="49" t="s">
        <v>21</v>
      </c>
      <c r="C77" s="26">
        <v>888782</v>
      </c>
      <c r="D77" s="30">
        <v>0.33100000000000002</v>
      </c>
      <c r="E77" s="9"/>
      <c r="F77" s="26">
        <v>10286</v>
      </c>
      <c r="G77" s="34">
        <f t="shared" si="10"/>
        <v>-1.03906099672888E-2</v>
      </c>
      <c r="H77" s="52">
        <v>80565</v>
      </c>
      <c r="I77" s="51">
        <f t="shared" si="11"/>
        <v>0.56637632694326712</v>
      </c>
      <c r="J77" s="50">
        <v>16</v>
      </c>
      <c r="K77" s="34">
        <f t="shared" si="12"/>
        <v>0.77777777777777768</v>
      </c>
      <c r="L77" s="50">
        <v>911</v>
      </c>
      <c r="M77" s="34"/>
      <c r="N77" s="144">
        <v>756</v>
      </c>
      <c r="O77" s="34">
        <f t="shared" si="14"/>
        <v>0.90428211586901752</v>
      </c>
      <c r="P77" s="144">
        <v>311</v>
      </c>
      <c r="Q77" s="34">
        <f t="shared" si="6"/>
        <v>0.19615384615384612</v>
      </c>
      <c r="R77" s="50"/>
      <c r="S77" s="34"/>
      <c r="T77" s="50">
        <v>137</v>
      </c>
      <c r="U77" s="34">
        <f t="shared" si="5"/>
        <v>7.8740157480315043E-2</v>
      </c>
      <c r="V77" s="57"/>
      <c r="W77" s="69"/>
      <c r="X77" s="50"/>
      <c r="Y77" s="34"/>
      <c r="Z77" s="50"/>
      <c r="AA77" s="34"/>
      <c r="AB77" s="50">
        <v>2474</v>
      </c>
      <c r="AC77" s="34">
        <f t="shared" si="13"/>
        <v>9.9067081297201209E-2</v>
      </c>
    </row>
    <row r="78" spans="1:29" s="4" customFormat="1" ht="13.5" customHeight="1">
      <c r="A78" s="35" t="s">
        <v>36</v>
      </c>
      <c r="B78" s="60" t="s">
        <v>80</v>
      </c>
      <c r="C78" s="37">
        <v>1118261</v>
      </c>
      <c r="D78" s="38">
        <v>0.376</v>
      </c>
      <c r="E78" s="9"/>
      <c r="F78" s="39">
        <v>10271</v>
      </c>
      <c r="G78" s="30">
        <f t="shared" si="10"/>
        <v>-6.3035942346287177E-2</v>
      </c>
      <c r="H78" s="28">
        <v>98629</v>
      </c>
      <c r="I78" s="46">
        <f t="shared" si="11"/>
        <v>0.39982684719975015</v>
      </c>
      <c r="J78" s="24">
        <v>22</v>
      </c>
      <c r="K78" s="30">
        <f t="shared" si="12"/>
        <v>-0.5</v>
      </c>
      <c r="L78" s="39">
        <v>875</v>
      </c>
      <c r="M78" s="30">
        <f t="shared" ref="M78:M86" si="15">(L78/L66-1)</f>
        <v>-0.15213178294573648</v>
      </c>
      <c r="N78" s="130">
        <v>1322</v>
      </c>
      <c r="O78" s="30">
        <f t="shared" si="14"/>
        <v>0.45274725274725269</v>
      </c>
      <c r="P78" s="130">
        <v>340</v>
      </c>
      <c r="Q78" s="30">
        <f t="shared" si="6"/>
        <v>0.30769230769230771</v>
      </c>
      <c r="R78" s="24"/>
      <c r="S78" s="30"/>
      <c r="T78" s="24">
        <v>288</v>
      </c>
      <c r="U78" s="30">
        <f t="shared" si="5"/>
        <v>0.33953488372093021</v>
      </c>
      <c r="V78" s="53">
        <v>7811</v>
      </c>
      <c r="W78" s="61">
        <f>(V78/V66-1)</f>
        <v>0.26843130886651512</v>
      </c>
      <c r="X78" s="24"/>
      <c r="Y78" s="30"/>
      <c r="Z78" s="24">
        <v>50</v>
      </c>
      <c r="AA78" s="30"/>
      <c r="AB78" s="24">
        <v>2857</v>
      </c>
      <c r="AC78" s="30">
        <f t="shared" si="13"/>
        <v>0.51404345521992578</v>
      </c>
    </row>
    <row r="79" spans="1:29" s="4" customFormat="1" ht="13.5" customHeight="1">
      <c r="A79" s="31"/>
      <c r="B79" s="60" t="s">
        <v>11</v>
      </c>
      <c r="C79" s="24">
        <v>908103</v>
      </c>
      <c r="D79" s="30">
        <v>0.20499999999999999</v>
      </c>
      <c r="E79" s="9"/>
      <c r="F79" s="26">
        <v>8179</v>
      </c>
      <c r="G79" s="30">
        <f t="shared" si="10"/>
        <v>5.0610147719974297E-2</v>
      </c>
      <c r="H79" s="28">
        <v>64648</v>
      </c>
      <c r="I79" s="46">
        <f t="shared" si="11"/>
        <v>0.50030169412856806</v>
      </c>
      <c r="J79" s="24">
        <v>4</v>
      </c>
      <c r="K79" s="30">
        <f t="shared" si="12"/>
        <v>-0.87878787878787878</v>
      </c>
      <c r="L79" s="26">
        <v>502</v>
      </c>
      <c r="M79" s="30">
        <f t="shared" si="15"/>
        <v>-0.30083565459610029</v>
      </c>
      <c r="N79" s="130">
        <v>760</v>
      </c>
      <c r="O79" s="30">
        <f t="shared" si="14"/>
        <v>0.13432835820895517</v>
      </c>
      <c r="P79" s="130">
        <v>249</v>
      </c>
      <c r="Q79" s="30">
        <f t="shared" si="6"/>
        <v>0.31746031746031744</v>
      </c>
      <c r="R79" s="24"/>
      <c r="S79" s="30"/>
      <c r="T79" s="24">
        <v>263</v>
      </c>
      <c r="U79" s="30">
        <f t="shared" si="5"/>
        <v>1.5288461538461537</v>
      </c>
      <c r="V79" s="54"/>
      <c r="W79" s="62"/>
      <c r="X79" s="24"/>
      <c r="Y79" s="30"/>
      <c r="Z79" s="24">
        <v>41</v>
      </c>
      <c r="AA79" s="30"/>
      <c r="AB79" s="24">
        <v>2539</v>
      </c>
      <c r="AC79" s="30">
        <f t="shared" si="13"/>
        <v>0.27140711066599899</v>
      </c>
    </row>
    <row r="80" spans="1:29" s="4" customFormat="1" ht="13.5" customHeight="1">
      <c r="A80" s="31"/>
      <c r="B80" s="60" t="s">
        <v>25</v>
      </c>
      <c r="C80" s="24">
        <v>950185</v>
      </c>
      <c r="D80" s="30">
        <v>0.35299999999999998</v>
      </c>
      <c r="E80" s="9"/>
      <c r="F80" s="26">
        <v>9852</v>
      </c>
      <c r="G80" s="30">
        <f t="shared" si="10"/>
        <v>2.1038449580267349E-2</v>
      </c>
      <c r="H80" s="28">
        <v>68094</v>
      </c>
      <c r="I80" s="46">
        <f t="shared" si="11"/>
        <v>0.45845916597057124</v>
      </c>
      <c r="J80" s="24">
        <v>12</v>
      </c>
      <c r="K80" s="30">
        <f t="shared" si="12"/>
        <v>-0.47826086956521741</v>
      </c>
      <c r="L80" s="26">
        <v>586</v>
      </c>
      <c r="M80" s="30">
        <f t="shared" si="15"/>
        <v>-0.26841448189762795</v>
      </c>
      <c r="N80" s="130">
        <v>603</v>
      </c>
      <c r="O80" s="30">
        <f t="shared" si="14"/>
        <v>1.5151515151515138E-2</v>
      </c>
      <c r="P80" s="130">
        <v>276</v>
      </c>
      <c r="Q80" s="30">
        <f t="shared" si="6"/>
        <v>0.27777777777777768</v>
      </c>
      <c r="R80" s="24"/>
      <c r="S80" s="30"/>
      <c r="T80" s="24">
        <v>221</v>
      </c>
      <c r="U80" s="30">
        <f t="shared" si="5"/>
        <v>0.2628571428571429</v>
      </c>
      <c r="V80" s="54"/>
      <c r="W80" s="62"/>
      <c r="X80" s="24"/>
      <c r="Y80" s="30"/>
      <c r="Z80" s="24">
        <v>40</v>
      </c>
      <c r="AA80" s="30"/>
      <c r="AB80" s="24">
        <v>2518</v>
      </c>
      <c r="AC80" s="30">
        <f t="shared" si="13"/>
        <v>0.14819881440948479</v>
      </c>
    </row>
    <row r="81" spans="1:29" s="4" customFormat="1" ht="13.5" customHeight="1">
      <c r="A81" s="31"/>
      <c r="B81" s="60" t="s">
        <v>81</v>
      </c>
      <c r="C81" s="24">
        <v>935904</v>
      </c>
      <c r="D81" s="30">
        <v>0.27400000000000002</v>
      </c>
      <c r="E81" s="9"/>
      <c r="F81" s="26">
        <v>10544</v>
      </c>
      <c r="G81" s="30">
        <f t="shared" si="10"/>
        <v>0.16856921201374275</v>
      </c>
      <c r="H81" s="28">
        <v>70945</v>
      </c>
      <c r="I81" s="46">
        <f t="shared" si="11"/>
        <v>0.48862730286625533</v>
      </c>
      <c r="J81" s="24">
        <v>26</v>
      </c>
      <c r="K81" s="30">
        <f t="shared" si="12"/>
        <v>1.3636363636363638</v>
      </c>
      <c r="L81" s="63">
        <v>771</v>
      </c>
      <c r="M81" s="30">
        <f t="shared" si="15"/>
        <v>-0.21566632756866733</v>
      </c>
      <c r="N81" s="130">
        <v>501</v>
      </c>
      <c r="O81" s="30">
        <f t="shared" si="14"/>
        <v>-1.3779527559055094E-2</v>
      </c>
      <c r="P81" s="130">
        <v>246</v>
      </c>
      <c r="Q81" s="30">
        <f t="shared" si="6"/>
        <v>8.3700440528634346E-2</v>
      </c>
      <c r="R81" s="24"/>
      <c r="S81" s="30"/>
      <c r="T81" s="24">
        <v>164</v>
      </c>
      <c r="U81" s="30">
        <f t="shared" si="5"/>
        <v>-6.8181818181818232E-2</v>
      </c>
      <c r="V81" s="54"/>
      <c r="W81" s="62"/>
      <c r="X81" s="24"/>
      <c r="Y81" s="30"/>
      <c r="Z81" s="24">
        <v>40</v>
      </c>
      <c r="AA81" s="30"/>
      <c r="AB81" s="24">
        <v>2168</v>
      </c>
      <c r="AC81" s="30">
        <f t="shared" si="13"/>
        <v>0.29278473464519972</v>
      </c>
    </row>
    <row r="82" spans="1:29" s="4" customFormat="1" ht="13.5" customHeight="1">
      <c r="A82" s="31"/>
      <c r="B82" s="60" t="s">
        <v>82</v>
      </c>
      <c r="C82" s="24">
        <v>1023815</v>
      </c>
      <c r="D82" s="30">
        <v>0.38800000000000001</v>
      </c>
      <c r="E82" s="9"/>
      <c r="F82" s="26">
        <v>15528</v>
      </c>
      <c r="G82" s="30">
        <f t="shared" si="10"/>
        <v>0.3216443952676824</v>
      </c>
      <c r="H82" s="28">
        <v>94332</v>
      </c>
      <c r="I82" s="46">
        <f t="shared" si="11"/>
        <v>0.72592213114754101</v>
      </c>
      <c r="J82" s="24">
        <v>23</v>
      </c>
      <c r="K82" s="30">
        <f t="shared" si="12"/>
        <v>-0.25806451612903225</v>
      </c>
      <c r="L82" s="26">
        <v>584</v>
      </c>
      <c r="M82" s="30">
        <f t="shared" si="15"/>
        <v>-0.14494875549048314</v>
      </c>
      <c r="N82" s="130">
        <v>433</v>
      </c>
      <c r="O82" s="30">
        <f t="shared" si="14"/>
        <v>-6.8807339449541427E-3</v>
      </c>
      <c r="P82" s="130">
        <v>230</v>
      </c>
      <c r="Q82" s="30">
        <f t="shared" si="6"/>
        <v>0.14999999999999991</v>
      </c>
      <c r="R82" s="24"/>
      <c r="S82" s="30"/>
      <c r="T82" s="24">
        <v>222</v>
      </c>
      <c r="U82" s="30">
        <f t="shared" si="5"/>
        <v>0.35365853658536595</v>
      </c>
      <c r="V82" s="54"/>
      <c r="W82" s="62"/>
      <c r="X82" s="24"/>
      <c r="Y82" s="30"/>
      <c r="Z82" s="24">
        <v>64</v>
      </c>
      <c r="AA82" s="30"/>
      <c r="AB82" s="24">
        <v>2394</v>
      </c>
      <c r="AC82" s="30">
        <f t="shared" si="13"/>
        <v>0.52290076335877855</v>
      </c>
    </row>
    <row r="83" spans="1:29" s="4" customFormat="1" ht="13.5" customHeight="1">
      <c r="A83" s="31"/>
      <c r="B83" s="60" t="s">
        <v>83</v>
      </c>
      <c r="C83" s="24">
        <v>997597</v>
      </c>
      <c r="D83" s="30">
        <v>0.36399999999999999</v>
      </c>
      <c r="E83" s="9"/>
      <c r="F83" s="26">
        <v>21838</v>
      </c>
      <c r="G83" s="30">
        <f t="shared" si="10"/>
        <v>0.4141950524543454</v>
      </c>
      <c r="H83" s="28">
        <v>101045</v>
      </c>
      <c r="I83" s="46">
        <f t="shared" si="11"/>
        <v>0.59108444738375288</v>
      </c>
      <c r="J83" s="24">
        <v>40</v>
      </c>
      <c r="K83" s="30">
        <f t="shared" si="12"/>
        <v>1</v>
      </c>
      <c r="L83" s="63">
        <v>652</v>
      </c>
      <c r="M83" s="30">
        <f t="shared" si="15"/>
        <v>-6.7238912732474954E-2</v>
      </c>
      <c r="N83" s="130">
        <v>382</v>
      </c>
      <c r="O83" s="30">
        <f t="shared" si="14"/>
        <v>0</v>
      </c>
      <c r="P83" s="130">
        <v>299</v>
      </c>
      <c r="Q83" s="30">
        <f t="shared" si="6"/>
        <v>0.61621621621621614</v>
      </c>
      <c r="R83" s="24"/>
      <c r="S83" s="30"/>
      <c r="T83" s="24">
        <v>217</v>
      </c>
      <c r="U83" s="30">
        <f t="shared" ref="U83:U146" si="16">(T83/T71-1)</f>
        <v>0.10152284263959399</v>
      </c>
      <c r="V83" s="54"/>
      <c r="W83" s="62"/>
      <c r="X83" s="24"/>
      <c r="Y83" s="30"/>
      <c r="Z83" s="24">
        <v>49</v>
      </c>
      <c r="AA83" s="30"/>
      <c r="AB83" s="24">
        <v>2325</v>
      </c>
      <c r="AC83" s="30">
        <f t="shared" si="13"/>
        <v>0.28880266075388028</v>
      </c>
    </row>
    <row r="84" spans="1:29" s="4" customFormat="1" ht="13.5" customHeight="1">
      <c r="A84" s="31"/>
      <c r="B84" s="60" t="s">
        <v>29</v>
      </c>
      <c r="C84" s="24">
        <v>1223723</v>
      </c>
      <c r="D84" s="30">
        <v>0.22800000000000001</v>
      </c>
      <c r="E84" s="9"/>
      <c r="F84" s="26">
        <v>27087</v>
      </c>
      <c r="G84" s="30">
        <f t="shared" si="10"/>
        <v>0.18057008368200833</v>
      </c>
      <c r="H84" s="28">
        <v>128711</v>
      </c>
      <c r="I84" s="46">
        <f t="shared" si="11"/>
        <v>0.43889950922851617</v>
      </c>
      <c r="J84" s="24">
        <v>16</v>
      </c>
      <c r="K84" s="30">
        <f t="shared" si="12"/>
        <v>-0.40740740740740744</v>
      </c>
      <c r="L84" s="63">
        <v>879</v>
      </c>
      <c r="M84" s="30">
        <f t="shared" si="15"/>
        <v>0.34403669724770647</v>
      </c>
      <c r="N84" s="130">
        <v>248</v>
      </c>
      <c r="O84" s="30">
        <f t="shared" si="14"/>
        <v>-0.43378995433789957</v>
      </c>
      <c r="P84" s="130">
        <v>273</v>
      </c>
      <c r="Q84" s="30">
        <f t="shared" si="6"/>
        <v>7.3800738007379074E-3</v>
      </c>
      <c r="R84" s="24"/>
      <c r="S84" s="30"/>
      <c r="T84" s="24">
        <v>279</v>
      </c>
      <c r="U84" s="30">
        <f t="shared" si="16"/>
        <v>0.47619047619047628</v>
      </c>
      <c r="V84" s="54"/>
      <c r="W84" s="62"/>
      <c r="X84" s="24"/>
      <c r="Y84" s="30"/>
      <c r="Z84" s="24">
        <v>54</v>
      </c>
      <c r="AA84" s="30"/>
      <c r="AB84" s="24">
        <v>2608</v>
      </c>
      <c r="AC84" s="30">
        <f t="shared" si="13"/>
        <v>0.24844423168980367</v>
      </c>
    </row>
    <row r="85" spans="1:29" s="4" customFormat="1" ht="13.5" customHeight="1">
      <c r="A85" s="31"/>
      <c r="B85" s="60" t="s">
        <v>84</v>
      </c>
      <c r="C85" s="24">
        <v>1235742</v>
      </c>
      <c r="D85" s="30">
        <v>0.186</v>
      </c>
      <c r="E85" s="9"/>
      <c r="F85" s="26">
        <v>21047</v>
      </c>
      <c r="G85" s="30">
        <f t="shared" si="10"/>
        <v>0.27202949353318018</v>
      </c>
      <c r="H85" s="28">
        <v>119191</v>
      </c>
      <c r="I85" s="46">
        <f t="shared" si="11"/>
        <v>0.34301231563172552</v>
      </c>
      <c r="J85" s="24">
        <v>102</v>
      </c>
      <c r="K85" s="30">
        <f t="shared" si="12"/>
        <v>4.666666666666667</v>
      </c>
      <c r="L85" s="63">
        <v>914</v>
      </c>
      <c r="M85" s="30">
        <f t="shared" si="15"/>
        <v>-4.4932079414838011E-2</v>
      </c>
      <c r="N85" s="130">
        <v>252</v>
      </c>
      <c r="O85" s="30">
        <f t="shared" si="14"/>
        <v>-0.40845070422535212</v>
      </c>
      <c r="P85" s="130">
        <v>312</v>
      </c>
      <c r="Q85" s="30">
        <f t="shared" si="6"/>
        <v>0.16417910447761197</v>
      </c>
      <c r="R85" s="24"/>
      <c r="S85" s="30"/>
      <c r="T85" s="24">
        <v>207</v>
      </c>
      <c r="U85" s="30">
        <f t="shared" si="16"/>
        <v>-4.8076923076922906E-3</v>
      </c>
      <c r="V85" s="54"/>
      <c r="W85" s="62"/>
      <c r="X85" s="24"/>
      <c r="Y85" s="30"/>
      <c r="Z85" s="24">
        <v>48</v>
      </c>
      <c r="AA85" s="30"/>
      <c r="AB85" s="24">
        <v>3134</v>
      </c>
      <c r="AC85" s="30">
        <f t="shared" si="13"/>
        <v>0.45025451180009246</v>
      </c>
    </row>
    <row r="86" spans="1:29" s="4" customFormat="1" ht="13.5" customHeight="1">
      <c r="A86" s="31"/>
      <c r="B86" s="60" t="s">
        <v>31</v>
      </c>
      <c r="C86" s="24">
        <v>1013123</v>
      </c>
      <c r="D86" s="30">
        <v>0.53900000000000003</v>
      </c>
      <c r="E86" s="9"/>
      <c r="F86" s="26">
        <v>14849</v>
      </c>
      <c r="G86" s="30">
        <f t="shared" si="10"/>
        <v>0.10278499814333464</v>
      </c>
      <c r="H86" s="28">
        <v>97350</v>
      </c>
      <c r="I86" s="46">
        <f t="shared" si="11"/>
        <v>0.73384152314460249</v>
      </c>
      <c r="J86" s="24">
        <v>15</v>
      </c>
      <c r="K86" s="30">
        <f t="shared" si="12"/>
        <v>-0.5161290322580645</v>
      </c>
      <c r="L86" s="26">
        <v>621</v>
      </c>
      <c r="M86" s="30">
        <f t="shared" si="15"/>
        <v>-0.15739484396200809</v>
      </c>
      <c r="N86" s="130">
        <v>182</v>
      </c>
      <c r="O86" s="30">
        <f t="shared" si="14"/>
        <v>-0.57772621809744784</v>
      </c>
      <c r="P86" s="130">
        <v>197</v>
      </c>
      <c r="Q86" s="30">
        <f t="shared" si="6"/>
        <v>0.13218390804597702</v>
      </c>
      <c r="R86" s="24"/>
      <c r="S86" s="30"/>
      <c r="T86" s="24">
        <v>141</v>
      </c>
      <c r="U86" s="30">
        <f t="shared" si="16"/>
        <v>5.2238805970149294E-2</v>
      </c>
      <c r="V86" s="54"/>
      <c r="W86" s="62"/>
      <c r="X86" s="24"/>
      <c r="Y86" s="30"/>
      <c r="Z86" s="24">
        <v>46</v>
      </c>
      <c r="AA86" s="30"/>
      <c r="AB86" s="24">
        <v>2301</v>
      </c>
      <c r="AC86" s="30">
        <f t="shared" si="13"/>
        <v>9.3111638954869402E-2</v>
      </c>
    </row>
    <row r="87" spans="1:29" s="4" customFormat="1" ht="13.5" customHeight="1">
      <c r="A87" s="31"/>
      <c r="B87" s="60" t="s">
        <v>32</v>
      </c>
      <c r="C87" s="24">
        <v>1055581</v>
      </c>
      <c r="D87" s="30">
        <v>0.47699999999999998</v>
      </c>
      <c r="E87" s="9"/>
      <c r="F87" s="26">
        <v>12104</v>
      </c>
      <c r="G87" s="30">
        <v>0.21099999999999999</v>
      </c>
      <c r="H87" s="28">
        <v>91134</v>
      </c>
      <c r="I87" s="46">
        <v>0.71399999999999997</v>
      </c>
      <c r="J87" s="24">
        <v>37</v>
      </c>
      <c r="K87" s="30">
        <v>0.71399999999999997</v>
      </c>
      <c r="L87" s="63">
        <v>756</v>
      </c>
      <c r="M87" s="30">
        <v>0.71399999999999997</v>
      </c>
      <c r="N87" s="130">
        <v>284</v>
      </c>
      <c r="O87" s="30">
        <f t="shared" si="14"/>
        <v>-0.4538461538461539</v>
      </c>
      <c r="P87" s="130">
        <v>218</v>
      </c>
      <c r="Q87" s="30">
        <f t="shared" si="6"/>
        <v>-5.6277056277056259E-2</v>
      </c>
      <c r="R87" s="24"/>
      <c r="S87" s="30"/>
      <c r="T87" s="24">
        <v>103</v>
      </c>
      <c r="U87" s="30">
        <f t="shared" si="16"/>
        <v>-0.26428571428571423</v>
      </c>
      <c r="V87" s="54"/>
      <c r="W87" s="62"/>
      <c r="X87" s="24"/>
      <c r="Y87" s="30"/>
      <c r="Z87" s="24">
        <v>54</v>
      </c>
      <c r="AA87" s="30"/>
      <c r="AB87" s="24">
        <v>2459</v>
      </c>
      <c r="AC87" s="30">
        <v>0.71399999999999997</v>
      </c>
    </row>
    <row r="88" spans="1:29" s="4" customFormat="1" ht="13.5" customHeight="1">
      <c r="A88" s="31"/>
      <c r="B88" s="60" t="s">
        <v>85</v>
      </c>
      <c r="C88" s="24">
        <v>1004902</v>
      </c>
      <c r="D88" s="30">
        <v>0.39200000000000002</v>
      </c>
      <c r="E88" s="9"/>
      <c r="F88" s="26">
        <v>7146</v>
      </c>
      <c r="G88" s="30">
        <v>0.13500000000000001</v>
      </c>
      <c r="H88" s="28">
        <v>80737</v>
      </c>
      <c r="I88" s="46">
        <v>0.624</v>
      </c>
      <c r="J88" s="24">
        <v>56</v>
      </c>
      <c r="K88" s="30">
        <v>0.624</v>
      </c>
      <c r="L88" s="63">
        <v>793</v>
      </c>
      <c r="M88" s="30">
        <v>0.624</v>
      </c>
      <c r="N88" s="130">
        <v>634</v>
      </c>
      <c r="O88" s="30">
        <f t="shared" si="14"/>
        <v>0.24070450097847362</v>
      </c>
      <c r="P88" s="130">
        <v>271</v>
      </c>
      <c r="Q88" s="30">
        <f t="shared" si="6"/>
        <v>0.41145833333333326</v>
      </c>
      <c r="R88" s="24"/>
      <c r="S88" s="30"/>
      <c r="T88" s="24">
        <v>152</v>
      </c>
      <c r="U88" s="30">
        <f t="shared" si="16"/>
        <v>-8.4337349397590411E-2</v>
      </c>
      <c r="V88" s="54"/>
      <c r="W88" s="62"/>
      <c r="X88" s="24"/>
      <c r="Y88" s="30"/>
      <c r="Z88" s="24">
        <v>30</v>
      </c>
      <c r="AA88" s="30"/>
      <c r="AB88" s="24">
        <v>2868</v>
      </c>
      <c r="AC88" s="30">
        <v>0.624</v>
      </c>
    </row>
    <row r="89" spans="1:29" s="4" customFormat="1" ht="13.5" customHeight="1">
      <c r="A89" s="32"/>
      <c r="B89" s="49" t="s">
        <v>79</v>
      </c>
      <c r="C89" s="24">
        <v>1021428</v>
      </c>
      <c r="D89" s="30">
        <v>0.14899999999999999</v>
      </c>
      <c r="E89" s="9"/>
      <c r="F89" s="26">
        <v>11508</v>
      </c>
      <c r="G89" s="34">
        <v>0.114</v>
      </c>
      <c r="H89" s="55">
        <v>92702</v>
      </c>
      <c r="I89" s="51">
        <v>0.151</v>
      </c>
      <c r="J89" s="26">
        <v>22</v>
      </c>
      <c r="K89" s="34">
        <v>0.151</v>
      </c>
      <c r="L89" s="63">
        <v>877</v>
      </c>
      <c r="M89" s="34">
        <v>0.151</v>
      </c>
      <c r="N89" s="132">
        <v>940</v>
      </c>
      <c r="O89" s="30">
        <f t="shared" si="14"/>
        <v>0.24338624338624348</v>
      </c>
      <c r="P89" s="132">
        <v>325</v>
      </c>
      <c r="Q89" s="30">
        <f t="shared" si="6"/>
        <v>4.5016077170418001E-2</v>
      </c>
      <c r="R89" s="26"/>
      <c r="S89" s="30"/>
      <c r="T89" s="26">
        <v>211</v>
      </c>
      <c r="U89" s="30">
        <f t="shared" si="16"/>
        <v>0.54014598540145986</v>
      </c>
      <c r="V89" s="57"/>
      <c r="W89" s="69"/>
      <c r="X89" s="26"/>
      <c r="Y89" s="34"/>
      <c r="Z89" s="26">
        <v>33</v>
      </c>
      <c r="AA89" s="34"/>
      <c r="AB89" s="26">
        <v>2688</v>
      </c>
      <c r="AC89" s="34">
        <v>0.151</v>
      </c>
    </row>
    <row r="90" spans="1:29" s="4" customFormat="1" ht="13.5" customHeight="1">
      <c r="A90" s="35" t="s">
        <v>86</v>
      </c>
      <c r="B90" s="36" t="s">
        <v>80</v>
      </c>
      <c r="C90" s="39">
        <v>1268007</v>
      </c>
      <c r="D90" s="38">
        <v>0.13400000000000001</v>
      </c>
      <c r="E90" s="9"/>
      <c r="F90" s="39">
        <v>11023</v>
      </c>
      <c r="G90" s="30">
        <f>F90/F78-1</f>
        <v>7.3215850452730935E-2</v>
      </c>
      <c r="H90" s="58">
        <v>125025</v>
      </c>
      <c r="I90" s="46">
        <f>(H90/H78-1)</f>
        <v>0.26762919628101267</v>
      </c>
      <c r="J90" s="39">
        <v>47</v>
      </c>
      <c r="K90" s="30">
        <f>(J90/J78-1)</f>
        <v>1.1363636363636362</v>
      </c>
      <c r="L90" s="39">
        <v>1077</v>
      </c>
      <c r="M90" s="30">
        <f>(L90/L78-1)</f>
        <v>0.23085714285714287</v>
      </c>
      <c r="N90" s="145">
        <v>1402</v>
      </c>
      <c r="O90" s="38">
        <f t="shared" si="14"/>
        <v>6.051437216338873E-2</v>
      </c>
      <c r="P90" s="145">
        <v>341</v>
      </c>
      <c r="Q90" s="38">
        <f t="shared" si="6"/>
        <v>2.9411764705882248E-3</v>
      </c>
      <c r="R90" s="39"/>
      <c r="S90" s="38"/>
      <c r="T90" s="39">
        <v>158</v>
      </c>
      <c r="U90" s="38">
        <f t="shared" si="16"/>
        <v>-0.45138888888888884</v>
      </c>
      <c r="V90" s="53">
        <v>9680</v>
      </c>
      <c r="W90" s="61">
        <f>(V90/V78-1)</f>
        <v>0.23927794136474212</v>
      </c>
      <c r="X90" s="39"/>
      <c r="Y90" s="30"/>
      <c r="Z90" s="39">
        <v>28</v>
      </c>
      <c r="AA90" s="30">
        <f>(Z90/Z78-1)</f>
        <v>-0.43999999999999995</v>
      </c>
      <c r="AB90" s="39">
        <v>4117</v>
      </c>
      <c r="AC90" s="30">
        <f>(AB90/AB78-1)</f>
        <v>0.4410220511025551</v>
      </c>
    </row>
    <row r="91" spans="1:29" s="4" customFormat="1" ht="13.5" customHeight="1">
      <c r="A91" s="31"/>
      <c r="B91" s="23" t="s">
        <v>87</v>
      </c>
      <c r="C91" s="26">
        <v>1091628</v>
      </c>
      <c r="D91" s="30">
        <f t="shared" ref="D91:D126" si="17">(C91-C79)/C79</f>
        <v>0.20209711893915117</v>
      </c>
      <c r="E91" s="9"/>
      <c r="F91" s="26">
        <v>7838</v>
      </c>
      <c r="G91" s="30">
        <f>F91/F79-1</f>
        <v>-4.169213840322783E-2</v>
      </c>
      <c r="H91" s="55">
        <v>83156</v>
      </c>
      <c r="I91" s="46">
        <f>(H91/H79-1)</f>
        <v>0.28628882564039104</v>
      </c>
      <c r="J91" s="26">
        <v>31</v>
      </c>
      <c r="K91" s="30">
        <f>(J91/J79-1)</f>
        <v>6.75</v>
      </c>
      <c r="L91" s="26">
        <v>634</v>
      </c>
      <c r="M91" s="30">
        <f>(L91/L79-1)</f>
        <v>0.26294820717131473</v>
      </c>
      <c r="N91" s="132">
        <v>873</v>
      </c>
      <c r="O91" s="30">
        <f t="shared" si="14"/>
        <v>0.14868421052631575</v>
      </c>
      <c r="P91" s="132">
        <v>240</v>
      </c>
      <c r="Q91" s="30">
        <f t="shared" si="6"/>
        <v>-3.6144578313253017E-2</v>
      </c>
      <c r="R91" s="26"/>
      <c r="S91" s="30"/>
      <c r="T91" s="26">
        <v>155</v>
      </c>
      <c r="U91" s="30">
        <f t="shared" si="16"/>
        <v>-0.41064638783269958</v>
      </c>
      <c r="V91" s="54"/>
      <c r="W91" s="62"/>
      <c r="X91" s="26"/>
      <c r="Y91" s="30"/>
      <c r="Z91" s="26">
        <v>23</v>
      </c>
      <c r="AA91" s="30">
        <f>(Z91/Z79-1)</f>
        <v>-0.43902439024390238</v>
      </c>
      <c r="AB91" s="26">
        <v>4239</v>
      </c>
      <c r="AC91" s="30">
        <f>(AB91/AB79-1)</f>
        <v>0.66955494289090201</v>
      </c>
    </row>
    <row r="92" spans="1:29" s="4" customFormat="1" ht="13.5" customHeight="1">
      <c r="A92" s="31"/>
      <c r="B92" s="23" t="s">
        <v>12</v>
      </c>
      <c r="C92" s="26">
        <v>868694</v>
      </c>
      <c r="D92" s="30">
        <f t="shared" si="17"/>
        <v>-8.5763298726037565E-2</v>
      </c>
      <c r="E92" s="9"/>
      <c r="F92" s="26">
        <v>8096</v>
      </c>
      <c r="G92" s="30">
        <f>F92/F80-1</f>
        <v>-0.17823792123426718</v>
      </c>
      <c r="H92" s="55">
        <v>74906</v>
      </c>
      <c r="I92" s="46">
        <v>2.9000000000000001E-2</v>
      </c>
      <c r="J92" s="26">
        <v>28</v>
      </c>
      <c r="K92" s="30">
        <v>2.9000000000000001E-2</v>
      </c>
      <c r="L92" s="26">
        <v>570</v>
      </c>
      <c r="M92" s="30">
        <v>2.9000000000000001E-2</v>
      </c>
      <c r="N92" s="132">
        <v>1373</v>
      </c>
      <c r="O92" s="30">
        <f t="shared" si="14"/>
        <v>1.2769485903814264</v>
      </c>
      <c r="P92" s="132">
        <v>300</v>
      </c>
      <c r="Q92" s="30">
        <f t="shared" si="6"/>
        <v>8.6956521739130377E-2</v>
      </c>
      <c r="R92" s="26"/>
      <c r="S92" s="30"/>
      <c r="T92" s="26">
        <v>223</v>
      </c>
      <c r="U92" s="30">
        <f t="shared" si="16"/>
        <v>9.0497737556560764E-3</v>
      </c>
      <c r="V92" s="54"/>
      <c r="W92" s="62"/>
      <c r="X92" s="26"/>
      <c r="Y92" s="30"/>
      <c r="Z92" s="26">
        <v>44</v>
      </c>
      <c r="AA92" s="30">
        <v>2.9000000000000001E-2</v>
      </c>
      <c r="AB92" s="26">
        <v>3613</v>
      </c>
      <c r="AC92" s="30">
        <v>2.9000000000000001E-2</v>
      </c>
    </row>
    <row r="93" spans="1:29" s="4" customFormat="1" ht="13.5" customHeight="1">
      <c r="A93" s="31"/>
      <c r="B93" s="23" t="s">
        <v>13</v>
      </c>
      <c r="C93" s="26">
        <v>867487</v>
      </c>
      <c r="D93" s="30">
        <f t="shared" si="17"/>
        <v>-7.310258317092351E-2</v>
      </c>
      <c r="E93" s="9"/>
      <c r="F93" s="26">
        <v>9698</v>
      </c>
      <c r="G93" s="30">
        <f t="shared" ref="G93:G101" si="18">(F93/F81-1)</f>
        <v>-8.0235204855842235E-2</v>
      </c>
      <c r="H93" s="55">
        <v>74273</v>
      </c>
      <c r="I93" s="46">
        <f t="shared" ref="I93:I119" si="19">(H93/H81-1)</f>
        <v>4.6909577841990346E-2</v>
      </c>
      <c r="J93" s="26">
        <v>30</v>
      </c>
      <c r="K93" s="30">
        <f t="shared" ref="K93:K113" si="20">(J93/J81-1)</f>
        <v>0.15384615384615374</v>
      </c>
      <c r="L93" s="63">
        <v>694</v>
      </c>
      <c r="M93" s="30">
        <f t="shared" ref="M93:M113" si="21">(L93/L81-1)</f>
        <v>-9.9870298313878059E-2</v>
      </c>
      <c r="N93" s="132">
        <v>716</v>
      </c>
      <c r="O93" s="30">
        <f t="shared" si="14"/>
        <v>0.42914171656686628</v>
      </c>
      <c r="P93" s="132">
        <v>298</v>
      </c>
      <c r="Q93" s="30">
        <f t="shared" si="6"/>
        <v>0.21138211382113825</v>
      </c>
      <c r="R93" s="26"/>
      <c r="S93" s="30"/>
      <c r="T93" s="26">
        <v>153</v>
      </c>
      <c r="U93" s="30">
        <f t="shared" si="16"/>
        <v>-6.7073170731707266E-2</v>
      </c>
      <c r="V93" s="54"/>
      <c r="W93" s="62"/>
      <c r="X93" s="26"/>
      <c r="Y93" s="30"/>
      <c r="Z93" s="26">
        <v>37</v>
      </c>
      <c r="AA93" s="30">
        <f t="shared" ref="AA93:AA125" si="22">(Z93/Z81-1)</f>
        <v>-7.4999999999999956E-2</v>
      </c>
      <c r="AB93" s="26">
        <v>3348</v>
      </c>
      <c r="AC93" s="30">
        <f t="shared" ref="AC93:AC113" si="23">(AB93/AB81-1)</f>
        <v>0.54428044280442811</v>
      </c>
    </row>
    <row r="94" spans="1:29" s="4" customFormat="1" ht="13.5" customHeight="1">
      <c r="A94" s="31"/>
      <c r="B94" s="23" t="s">
        <v>14</v>
      </c>
      <c r="C94" s="26">
        <v>1014409</v>
      </c>
      <c r="D94" s="30">
        <f t="shared" si="17"/>
        <v>-9.1872066730805859E-3</v>
      </c>
      <c r="E94" s="9"/>
      <c r="F94" s="26">
        <v>14521</v>
      </c>
      <c r="G94" s="30">
        <f t="shared" si="18"/>
        <v>-6.4850592478104097E-2</v>
      </c>
      <c r="H94" s="55">
        <v>100492</v>
      </c>
      <c r="I94" s="46">
        <f t="shared" si="19"/>
        <v>6.5301276343128434E-2</v>
      </c>
      <c r="J94" s="26">
        <v>46</v>
      </c>
      <c r="K94" s="30">
        <f t="shared" si="20"/>
        <v>1</v>
      </c>
      <c r="L94" s="26">
        <v>554</v>
      </c>
      <c r="M94" s="30">
        <f t="shared" si="21"/>
        <v>-5.1369863013698613E-2</v>
      </c>
      <c r="N94" s="132">
        <v>652</v>
      </c>
      <c r="O94" s="30">
        <f t="shared" si="14"/>
        <v>0.50577367205542734</v>
      </c>
      <c r="P94" s="132">
        <v>254</v>
      </c>
      <c r="Q94" s="30">
        <f t="shared" ref="Q94:Q153" si="24">(P94/P82-1)</f>
        <v>0.10434782608695659</v>
      </c>
      <c r="R94" s="26"/>
      <c r="S94" s="30"/>
      <c r="T94" s="26">
        <v>202</v>
      </c>
      <c r="U94" s="30">
        <f t="shared" si="16"/>
        <v>-9.0090090090090058E-2</v>
      </c>
      <c r="V94" s="54"/>
      <c r="W94" s="62"/>
      <c r="X94" s="26"/>
      <c r="Y94" s="30"/>
      <c r="Z94" s="26">
        <v>41</v>
      </c>
      <c r="AA94" s="30">
        <f t="shared" si="22"/>
        <v>-0.359375</v>
      </c>
      <c r="AB94" s="26">
        <v>4126</v>
      </c>
      <c r="AC94" s="30">
        <f t="shared" si="23"/>
        <v>0.72347535505430249</v>
      </c>
    </row>
    <row r="95" spans="1:29" s="4" customFormat="1" ht="13.5" customHeight="1">
      <c r="A95" s="31"/>
      <c r="B95" s="23" t="s">
        <v>15</v>
      </c>
      <c r="C95" s="26">
        <v>1053658</v>
      </c>
      <c r="D95" s="30">
        <f t="shared" si="17"/>
        <v>5.619603908191384E-2</v>
      </c>
      <c r="E95" s="9"/>
      <c r="F95" s="26">
        <v>18957</v>
      </c>
      <c r="G95" s="30">
        <f t="shared" si="18"/>
        <v>-0.13192600054950088</v>
      </c>
      <c r="H95" s="55">
        <v>109639</v>
      </c>
      <c r="I95" s="46">
        <f t="shared" si="19"/>
        <v>8.505121480528488E-2</v>
      </c>
      <c r="J95" s="26">
        <v>28</v>
      </c>
      <c r="K95" s="30">
        <f t="shared" si="20"/>
        <v>-0.30000000000000004</v>
      </c>
      <c r="L95" s="63">
        <v>676</v>
      </c>
      <c r="M95" s="30">
        <f t="shared" si="21"/>
        <v>3.6809815950920255E-2</v>
      </c>
      <c r="N95" s="132">
        <v>550</v>
      </c>
      <c r="O95" s="30">
        <f t="shared" si="14"/>
        <v>0.43979057591623039</v>
      </c>
      <c r="P95" s="132">
        <v>360</v>
      </c>
      <c r="Q95" s="30">
        <f t="shared" si="24"/>
        <v>0.20401337792642149</v>
      </c>
      <c r="R95" s="26"/>
      <c r="S95" s="30"/>
      <c r="T95" s="26">
        <v>252</v>
      </c>
      <c r="U95" s="30">
        <f t="shared" si="16"/>
        <v>0.16129032258064524</v>
      </c>
      <c r="V95" s="54"/>
      <c r="W95" s="62"/>
      <c r="X95" s="26"/>
      <c r="Y95" s="30"/>
      <c r="Z95" s="26">
        <v>35</v>
      </c>
      <c r="AA95" s="30">
        <f t="shared" si="22"/>
        <v>-0.2857142857142857</v>
      </c>
      <c r="AB95" s="26">
        <v>3443</v>
      </c>
      <c r="AC95" s="30">
        <f t="shared" si="23"/>
        <v>0.48086021505376353</v>
      </c>
    </row>
    <row r="96" spans="1:29" s="4" customFormat="1" ht="13.5" customHeight="1">
      <c r="A96" s="31"/>
      <c r="B96" s="23" t="s">
        <v>16</v>
      </c>
      <c r="C96" s="26">
        <v>1241629</v>
      </c>
      <c r="D96" s="30">
        <f t="shared" si="17"/>
        <v>1.4632396383822155E-2</v>
      </c>
      <c r="E96" s="9"/>
      <c r="F96" s="26">
        <v>25302</v>
      </c>
      <c r="G96" s="30">
        <f t="shared" si="18"/>
        <v>-6.5898770627976555E-2</v>
      </c>
      <c r="H96" s="55">
        <v>137088</v>
      </c>
      <c r="I96" s="46">
        <f t="shared" si="19"/>
        <v>6.5083792372058413E-2</v>
      </c>
      <c r="J96" s="26">
        <v>45</v>
      </c>
      <c r="K96" s="30">
        <f t="shared" si="20"/>
        <v>1.8125</v>
      </c>
      <c r="L96" s="63">
        <v>724</v>
      </c>
      <c r="M96" s="30">
        <f t="shared" si="21"/>
        <v>-0.17633674630261664</v>
      </c>
      <c r="N96" s="132">
        <v>443</v>
      </c>
      <c r="O96" s="30">
        <f t="shared" si="14"/>
        <v>0.78629032258064524</v>
      </c>
      <c r="P96" s="132">
        <v>299</v>
      </c>
      <c r="Q96" s="30">
        <f t="shared" si="24"/>
        <v>9.5238095238095344E-2</v>
      </c>
      <c r="R96" s="26"/>
      <c r="S96" s="30"/>
      <c r="T96" s="26">
        <v>262</v>
      </c>
      <c r="U96" s="30">
        <f t="shared" si="16"/>
        <v>-6.0931899641577081E-2</v>
      </c>
      <c r="V96" s="54"/>
      <c r="W96" s="62"/>
      <c r="X96" s="26"/>
      <c r="Y96" s="30"/>
      <c r="Z96" s="26">
        <v>43</v>
      </c>
      <c r="AA96" s="30">
        <f t="shared" si="22"/>
        <v>-0.20370370370370372</v>
      </c>
      <c r="AB96" s="26">
        <v>3886</v>
      </c>
      <c r="AC96" s="30">
        <f t="shared" si="23"/>
        <v>0.49003067484662566</v>
      </c>
    </row>
    <row r="97" spans="1:29" s="4" customFormat="1" ht="13.5" customHeight="1">
      <c r="A97" s="31"/>
      <c r="B97" s="23" t="s">
        <v>17</v>
      </c>
      <c r="C97" s="26">
        <v>1247222</v>
      </c>
      <c r="D97" s="30">
        <f t="shared" si="17"/>
        <v>9.2899650574310814E-3</v>
      </c>
      <c r="E97" s="9"/>
      <c r="F97" s="26">
        <v>17267</v>
      </c>
      <c r="G97" s="30">
        <f t="shared" si="18"/>
        <v>-0.17959804247636246</v>
      </c>
      <c r="H97" s="55">
        <v>129505</v>
      </c>
      <c r="I97" s="46">
        <f t="shared" si="19"/>
        <v>8.6533379198093785E-2</v>
      </c>
      <c r="J97" s="26">
        <v>70</v>
      </c>
      <c r="K97" s="30">
        <f t="shared" si="20"/>
        <v>-0.31372549019607843</v>
      </c>
      <c r="L97" s="63">
        <v>854</v>
      </c>
      <c r="M97" s="30">
        <f t="shared" si="21"/>
        <v>-6.5645514223194756E-2</v>
      </c>
      <c r="N97" s="132">
        <v>578</v>
      </c>
      <c r="O97" s="30">
        <f t="shared" si="14"/>
        <v>1.2936507936507935</v>
      </c>
      <c r="P97" s="132">
        <v>283</v>
      </c>
      <c r="Q97" s="30">
        <f>(P97/P85-1)</f>
        <v>-9.2948717948717952E-2</v>
      </c>
      <c r="R97" s="26"/>
      <c r="S97" s="30"/>
      <c r="T97" s="26">
        <v>231</v>
      </c>
      <c r="U97" s="30">
        <f>(T97/T85-1)</f>
        <v>0.11594202898550732</v>
      </c>
      <c r="V97" s="54"/>
      <c r="W97" s="62"/>
      <c r="X97" s="26"/>
      <c r="Y97" s="30"/>
      <c r="Z97" s="26">
        <v>51</v>
      </c>
      <c r="AA97" s="30">
        <f t="shared" si="22"/>
        <v>6.25E-2</v>
      </c>
      <c r="AB97" s="26">
        <v>3818</v>
      </c>
      <c r="AC97" s="30">
        <f t="shared" si="23"/>
        <v>0.21825143586470963</v>
      </c>
    </row>
    <row r="98" spans="1:29" s="4" customFormat="1" ht="13.5" customHeight="1">
      <c r="A98" s="31"/>
      <c r="B98" s="23" t="s">
        <v>18</v>
      </c>
      <c r="C98" s="26">
        <v>1013507</v>
      </c>
      <c r="D98" s="30">
        <f t="shared" si="17"/>
        <v>3.7902604126053798E-4</v>
      </c>
      <c r="E98" s="9"/>
      <c r="F98" s="26">
        <v>14739</v>
      </c>
      <c r="G98" s="30">
        <f t="shared" si="18"/>
        <v>-7.4079062563136011E-3</v>
      </c>
      <c r="H98" s="55">
        <v>95192</v>
      </c>
      <c r="I98" s="46">
        <f t="shared" si="19"/>
        <v>-2.216743708269131E-2</v>
      </c>
      <c r="J98" s="26">
        <v>49</v>
      </c>
      <c r="K98" s="30">
        <f t="shared" si="20"/>
        <v>2.2666666666666666</v>
      </c>
      <c r="L98" s="26">
        <v>774</v>
      </c>
      <c r="M98" s="30">
        <f t="shared" si="21"/>
        <v>0.24637681159420288</v>
      </c>
      <c r="N98" s="132">
        <v>652</v>
      </c>
      <c r="O98" s="30">
        <f t="shared" si="14"/>
        <v>2.5824175824175826</v>
      </c>
      <c r="P98" s="132">
        <v>181</v>
      </c>
      <c r="Q98" s="30">
        <f t="shared" si="24"/>
        <v>-8.1218274111675148E-2</v>
      </c>
      <c r="R98" s="26"/>
      <c r="S98" s="30"/>
      <c r="T98" s="26">
        <v>263</v>
      </c>
      <c r="U98" s="30">
        <f t="shared" si="16"/>
        <v>0.86524822695035453</v>
      </c>
      <c r="V98" s="54"/>
      <c r="W98" s="62"/>
      <c r="X98" s="26"/>
      <c r="Y98" s="30"/>
      <c r="Z98" s="26">
        <v>27</v>
      </c>
      <c r="AA98" s="30">
        <f t="shared" si="22"/>
        <v>-0.41304347826086951</v>
      </c>
      <c r="AB98" s="26">
        <v>3411</v>
      </c>
      <c r="AC98" s="30">
        <f t="shared" si="23"/>
        <v>0.48239895697522805</v>
      </c>
    </row>
    <row r="99" spans="1:29" s="4" customFormat="1" ht="13.5" customHeight="1">
      <c r="A99" s="31"/>
      <c r="B99" s="23" t="s">
        <v>19</v>
      </c>
      <c r="C99" s="26">
        <v>1032589</v>
      </c>
      <c r="D99" s="30">
        <f t="shared" si="17"/>
        <v>-2.178136969119376E-2</v>
      </c>
      <c r="E99" s="9"/>
      <c r="F99" s="26">
        <v>10775</v>
      </c>
      <c r="G99" s="30">
        <f t="shared" si="18"/>
        <v>-0.10979841374752153</v>
      </c>
      <c r="H99" s="55">
        <v>93323</v>
      </c>
      <c r="I99" s="46">
        <f t="shared" si="19"/>
        <v>2.4019575570039642E-2</v>
      </c>
      <c r="J99" s="26">
        <v>30</v>
      </c>
      <c r="K99" s="30">
        <f t="shared" si="20"/>
        <v>-0.18918918918918914</v>
      </c>
      <c r="L99" s="63">
        <v>1287</v>
      </c>
      <c r="M99" s="30">
        <f t="shared" si="21"/>
        <v>0.70238095238095233</v>
      </c>
      <c r="N99" s="132">
        <v>641</v>
      </c>
      <c r="O99" s="30">
        <f t="shared" si="14"/>
        <v>1.257042253521127</v>
      </c>
      <c r="P99" s="132">
        <v>185</v>
      </c>
      <c r="Q99" s="30">
        <f t="shared" si="24"/>
        <v>-0.15137614678899081</v>
      </c>
      <c r="R99" s="26"/>
      <c r="S99" s="30"/>
      <c r="T99" s="26">
        <v>202</v>
      </c>
      <c r="U99" s="30">
        <f t="shared" si="16"/>
        <v>0.96116504854368934</v>
      </c>
      <c r="V99" s="54"/>
      <c r="W99" s="62"/>
      <c r="X99" s="26"/>
      <c r="Y99" s="30"/>
      <c r="Z99" s="26">
        <v>39</v>
      </c>
      <c r="AA99" s="30">
        <f t="shared" si="22"/>
        <v>-0.27777777777777779</v>
      </c>
      <c r="AB99" s="26">
        <v>3034</v>
      </c>
      <c r="AC99" s="30">
        <f t="shared" si="23"/>
        <v>0.23383489223261478</v>
      </c>
    </row>
    <row r="100" spans="1:29" s="4" customFormat="1" ht="13.5" customHeight="1">
      <c r="A100" s="31"/>
      <c r="B100" s="23" t="s">
        <v>20</v>
      </c>
      <c r="C100" s="26">
        <v>974255</v>
      </c>
      <c r="D100" s="30">
        <f t="shared" si="17"/>
        <v>-3.0497501248878001E-2</v>
      </c>
      <c r="E100" s="9"/>
      <c r="F100" s="26">
        <v>7156</v>
      </c>
      <c r="G100" s="30">
        <f t="shared" si="18"/>
        <v>1.3993842709207893E-3</v>
      </c>
      <c r="H100" s="55">
        <v>86739</v>
      </c>
      <c r="I100" s="46">
        <f t="shared" si="19"/>
        <v>7.4340141446920249E-2</v>
      </c>
      <c r="J100" s="26">
        <v>34</v>
      </c>
      <c r="K100" s="30">
        <f t="shared" si="20"/>
        <v>-0.3928571428571429</v>
      </c>
      <c r="L100" s="63">
        <v>626</v>
      </c>
      <c r="M100" s="30">
        <f t="shared" si="21"/>
        <v>-0.21059268600252212</v>
      </c>
      <c r="N100" s="132">
        <v>933</v>
      </c>
      <c r="O100" s="30">
        <f t="shared" si="14"/>
        <v>0.47160883280757093</v>
      </c>
      <c r="P100" s="132">
        <v>284</v>
      </c>
      <c r="Q100" s="30">
        <f t="shared" si="24"/>
        <v>4.7970479704797064E-2</v>
      </c>
      <c r="R100" s="26"/>
      <c r="S100" s="30"/>
      <c r="T100" s="26">
        <v>164</v>
      </c>
      <c r="U100" s="30">
        <f t="shared" si="16"/>
        <v>7.8947368421052655E-2</v>
      </c>
      <c r="V100" s="54"/>
      <c r="W100" s="62"/>
      <c r="X100" s="26"/>
      <c r="Y100" s="30"/>
      <c r="Z100" s="26">
        <v>39</v>
      </c>
      <c r="AA100" s="30">
        <f t="shared" si="22"/>
        <v>0.30000000000000004</v>
      </c>
      <c r="AB100" s="26">
        <v>3984</v>
      </c>
      <c r="AC100" s="30">
        <f t="shared" si="23"/>
        <v>0.38912133891213396</v>
      </c>
    </row>
    <row r="101" spans="1:29" s="4" customFormat="1" ht="13.5" customHeight="1">
      <c r="A101" s="32"/>
      <c r="B101" s="49" t="s">
        <v>21</v>
      </c>
      <c r="C101" s="26">
        <v>1020648</v>
      </c>
      <c r="D101" s="34">
        <f t="shared" si="17"/>
        <v>-7.6363679084575709E-4</v>
      </c>
      <c r="E101" s="9"/>
      <c r="F101" s="26">
        <v>10311</v>
      </c>
      <c r="G101" s="34">
        <f t="shared" si="18"/>
        <v>-0.10401459854014594</v>
      </c>
      <c r="H101" s="52">
        <v>101859</v>
      </c>
      <c r="I101" s="51">
        <f t="shared" si="19"/>
        <v>9.877888287199843E-2</v>
      </c>
      <c r="J101" s="50">
        <v>39</v>
      </c>
      <c r="K101" s="34">
        <f t="shared" si="20"/>
        <v>0.77272727272727271</v>
      </c>
      <c r="L101" s="63">
        <v>818</v>
      </c>
      <c r="M101" s="34">
        <f t="shared" si="21"/>
        <v>-6.7274800456100348E-2</v>
      </c>
      <c r="N101" s="144">
        <v>995</v>
      </c>
      <c r="O101" s="34">
        <f t="shared" si="14"/>
        <v>5.8510638297872397E-2</v>
      </c>
      <c r="P101" s="144">
        <v>286</v>
      </c>
      <c r="Q101" s="34">
        <f t="shared" si="24"/>
        <v>-0.12</v>
      </c>
      <c r="R101" s="50"/>
      <c r="S101" s="34"/>
      <c r="T101" s="50">
        <v>162</v>
      </c>
      <c r="U101" s="34">
        <f t="shared" si="16"/>
        <v>-0.23222748815165872</v>
      </c>
      <c r="V101" s="57"/>
      <c r="W101" s="69"/>
      <c r="X101" s="50"/>
      <c r="Y101" s="34"/>
      <c r="Z101" s="50">
        <v>32</v>
      </c>
      <c r="AA101" s="34">
        <f t="shared" si="22"/>
        <v>-3.0303030303030276E-2</v>
      </c>
      <c r="AB101" s="50">
        <v>3611</v>
      </c>
      <c r="AC101" s="34">
        <f t="shared" si="23"/>
        <v>0.34337797619047628</v>
      </c>
    </row>
    <row r="102" spans="1:29" s="4" customFormat="1" ht="13.5" customHeight="1">
      <c r="A102" s="35" t="s">
        <v>88</v>
      </c>
      <c r="B102" s="36" t="s">
        <v>80</v>
      </c>
      <c r="C102" s="39">
        <v>1200782</v>
      </c>
      <c r="D102" s="30">
        <f t="shared" si="17"/>
        <v>-5.3016268837632601E-2</v>
      </c>
      <c r="E102" s="9"/>
      <c r="F102" s="39">
        <v>9177</v>
      </c>
      <c r="G102" s="30">
        <f>F102/F90-1</f>
        <v>-0.16746802140977957</v>
      </c>
      <c r="H102" s="58">
        <v>123371</v>
      </c>
      <c r="I102" s="46">
        <f t="shared" si="19"/>
        <v>-1.3229354129174142E-2</v>
      </c>
      <c r="J102" s="39">
        <v>52</v>
      </c>
      <c r="K102" s="30">
        <f t="shared" si="20"/>
        <v>0.1063829787234043</v>
      </c>
      <c r="L102" s="39">
        <v>936</v>
      </c>
      <c r="M102" s="30">
        <f t="shared" si="21"/>
        <v>-0.13091922005571033</v>
      </c>
      <c r="N102" s="145">
        <v>1414</v>
      </c>
      <c r="O102" s="30">
        <f t="shared" si="14"/>
        <v>8.5592011412267688E-3</v>
      </c>
      <c r="P102" s="145">
        <v>309</v>
      </c>
      <c r="Q102" s="30">
        <f t="shared" si="24"/>
        <v>-9.3841642228739031E-2</v>
      </c>
      <c r="R102" s="39">
        <v>346</v>
      </c>
      <c r="S102" s="30"/>
      <c r="T102" s="39">
        <v>226</v>
      </c>
      <c r="U102" s="30">
        <f t="shared" si="16"/>
        <v>0.43037974683544311</v>
      </c>
      <c r="V102" s="53">
        <v>10588</v>
      </c>
      <c r="W102" s="61">
        <f>(V102/V90-1)</f>
        <v>9.3801652892562037E-2</v>
      </c>
      <c r="X102" s="53">
        <v>47615</v>
      </c>
      <c r="Y102" s="61"/>
      <c r="Z102" s="39">
        <v>29</v>
      </c>
      <c r="AA102" s="30">
        <f t="shared" si="22"/>
        <v>3.5714285714285809E-2</v>
      </c>
      <c r="AB102" s="39">
        <v>4199</v>
      </c>
      <c r="AC102" s="30">
        <f t="shared" si="23"/>
        <v>1.9917415593879051E-2</v>
      </c>
    </row>
    <row r="103" spans="1:29" s="4" customFormat="1" ht="13.5" customHeight="1">
      <c r="A103" s="31"/>
      <c r="B103" s="23" t="s">
        <v>11</v>
      </c>
      <c r="C103" s="26">
        <v>1150334</v>
      </c>
      <c r="D103" s="30">
        <f t="shared" si="17"/>
        <v>5.3778393372101121E-2</v>
      </c>
      <c r="E103" s="9"/>
      <c r="F103" s="26">
        <v>8273</v>
      </c>
      <c r="G103" s="30">
        <f t="shared" ref="G103:G113" si="25">(F103/F91-1)</f>
        <v>5.5498851747894928E-2</v>
      </c>
      <c r="H103" s="55">
        <v>91386</v>
      </c>
      <c r="I103" s="46">
        <f t="shared" si="19"/>
        <v>9.8970609456924263E-2</v>
      </c>
      <c r="J103" s="26">
        <v>45</v>
      </c>
      <c r="K103" s="30">
        <f t="shared" si="20"/>
        <v>0.45161290322580649</v>
      </c>
      <c r="L103" s="26">
        <v>532</v>
      </c>
      <c r="M103" s="30">
        <f t="shared" si="21"/>
        <v>-0.16088328075709779</v>
      </c>
      <c r="N103" s="132">
        <v>1199</v>
      </c>
      <c r="O103" s="30">
        <f t="shared" si="14"/>
        <v>0.3734249713631157</v>
      </c>
      <c r="P103" s="132">
        <v>235</v>
      </c>
      <c r="Q103" s="30">
        <f t="shared" si="24"/>
        <v>-2.083333333333337E-2</v>
      </c>
      <c r="R103" s="26">
        <v>454</v>
      </c>
      <c r="S103" s="30"/>
      <c r="T103" s="26">
        <v>154</v>
      </c>
      <c r="U103" s="30">
        <f t="shared" si="16"/>
        <v>-6.4516129032258229E-3</v>
      </c>
      <c r="V103" s="54"/>
      <c r="W103" s="62"/>
      <c r="X103" s="54"/>
      <c r="Y103" s="62"/>
      <c r="Z103" s="26">
        <v>45</v>
      </c>
      <c r="AA103" s="30">
        <f t="shared" si="22"/>
        <v>0.95652173913043481</v>
      </c>
      <c r="AB103" s="26">
        <v>3973</v>
      </c>
      <c r="AC103" s="30">
        <f t="shared" si="23"/>
        <v>-6.275064873790992E-2</v>
      </c>
    </row>
    <row r="104" spans="1:29" s="4" customFormat="1" ht="13.5" customHeight="1">
      <c r="A104" s="31"/>
      <c r="B104" s="23" t="s">
        <v>12</v>
      </c>
      <c r="C104" s="26">
        <v>1018952</v>
      </c>
      <c r="D104" s="30">
        <f t="shared" si="17"/>
        <v>0.17296999864163906</v>
      </c>
      <c r="E104" s="9"/>
      <c r="F104" s="26">
        <v>7505</v>
      </c>
      <c r="G104" s="30">
        <f t="shared" si="25"/>
        <v>-7.2999011857707519E-2</v>
      </c>
      <c r="H104" s="55">
        <v>84561</v>
      </c>
      <c r="I104" s="46">
        <f t="shared" si="19"/>
        <v>0.1288948815849198</v>
      </c>
      <c r="J104" s="26">
        <v>24</v>
      </c>
      <c r="K104" s="30">
        <f t="shared" si="20"/>
        <v>-0.1428571428571429</v>
      </c>
      <c r="L104" s="26">
        <v>614</v>
      </c>
      <c r="M104" s="30">
        <f t="shared" si="21"/>
        <v>7.7192982456140369E-2</v>
      </c>
      <c r="N104" s="132">
        <v>1163</v>
      </c>
      <c r="O104" s="30">
        <f t="shared" si="14"/>
        <v>-0.15294974508375825</v>
      </c>
      <c r="P104" s="132">
        <v>394</v>
      </c>
      <c r="Q104" s="30">
        <f t="shared" si="24"/>
        <v>0.31333333333333324</v>
      </c>
      <c r="R104" s="26">
        <v>461</v>
      </c>
      <c r="S104" s="30"/>
      <c r="T104" s="26">
        <v>252</v>
      </c>
      <c r="U104" s="30">
        <f t="shared" si="16"/>
        <v>0.13004484304932729</v>
      </c>
      <c r="V104" s="54"/>
      <c r="W104" s="62"/>
      <c r="X104" s="54"/>
      <c r="Y104" s="62"/>
      <c r="Z104" s="26">
        <v>40</v>
      </c>
      <c r="AA104" s="30">
        <f t="shared" si="22"/>
        <v>-9.0909090909090939E-2</v>
      </c>
      <c r="AB104" s="26">
        <v>4698</v>
      </c>
      <c r="AC104" s="30">
        <f t="shared" si="23"/>
        <v>0.30030445613063939</v>
      </c>
    </row>
    <row r="105" spans="1:29" s="4" customFormat="1" ht="13.5" customHeight="1">
      <c r="A105" s="31"/>
      <c r="B105" s="65" t="s">
        <v>13</v>
      </c>
      <c r="C105" s="63">
        <v>1018645</v>
      </c>
      <c r="D105" s="66">
        <f t="shared" si="17"/>
        <v>0.17424814435259547</v>
      </c>
      <c r="E105" s="9"/>
      <c r="F105" s="63">
        <v>7797</v>
      </c>
      <c r="G105" s="66">
        <f t="shared" si="25"/>
        <v>-0.1960197978964735</v>
      </c>
      <c r="H105" s="64">
        <v>88266</v>
      </c>
      <c r="I105" s="46">
        <f t="shared" si="19"/>
        <v>0.18839955300041744</v>
      </c>
      <c r="J105" s="63">
        <v>15</v>
      </c>
      <c r="K105" s="30">
        <f t="shared" si="20"/>
        <v>-0.5</v>
      </c>
      <c r="L105" s="63">
        <v>782</v>
      </c>
      <c r="M105" s="30">
        <f t="shared" si="21"/>
        <v>0.12680115273775217</v>
      </c>
      <c r="N105" s="71">
        <v>947</v>
      </c>
      <c r="O105" s="30">
        <f t="shared" si="14"/>
        <v>0.32262569832402233</v>
      </c>
      <c r="P105" s="71">
        <v>313</v>
      </c>
      <c r="Q105" s="30">
        <f t="shared" si="24"/>
        <v>5.0335570469798752E-2</v>
      </c>
      <c r="R105" s="63">
        <v>372</v>
      </c>
      <c r="S105" s="30"/>
      <c r="T105" s="63">
        <v>165</v>
      </c>
      <c r="U105" s="30">
        <f t="shared" si="16"/>
        <v>7.8431372549019551E-2</v>
      </c>
      <c r="V105" s="54"/>
      <c r="W105" s="62"/>
      <c r="X105" s="54"/>
      <c r="Y105" s="62"/>
      <c r="Z105" s="63">
        <v>32</v>
      </c>
      <c r="AA105" s="30">
        <f t="shared" si="22"/>
        <v>-0.13513513513513509</v>
      </c>
      <c r="AB105" s="63">
        <v>4148</v>
      </c>
      <c r="AC105" s="30">
        <f t="shared" si="23"/>
        <v>0.23894862604540035</v>
      </c>
    </row>
    <row r="106" spans="1:29" s="4" customFormat="1" ht="13.5" customHeight="1">
      <c r="A106" s="31"/>
      <c r="B106" s="23" t="s">
        <v>14</v>
      </c>
      <c r="C106" s="26">
        <v>1096950</v>
      </c>
      <c r="D106" s="30">
        <f t="shared" si="17"/>
        <v>8.1368560413008953E-2</v>
      </c>
      <c r="E106" s="9"/>
      <c r="F106" s="26">
        <v>13057</v>
      </c>
      <c r="G106" s="66">
        <f t="shared" si="25"/>
        <v>-0.10081950278906415</v>
      </c>
      <c r="H106" s="55">
        <v>104367</v>
      </c>
      <c r="I106" s="46">
        <f t="shared" si="19"/>
        <v>3.8560283405644213E-2</v>
      </c>
      <c r="J106" s="26">
        <v>25</v>
      </c>
      <c r="K106" s="30">
        <f t="shared" si="20"/>
        <v>-0.45652173913043481</v>
      </c>
      <c r="L106" s="26">
        <v>617</v>
      </c>
      <c r="M106" s="30">
        <f t="shared" si="21"/>
        <v>0.11371841155234663</v>
      </c>
      <c r="N106" s="132">
        <v>679</v>
      </c>
      <c r="O106" s="30">
        <f t="shared" si="14"/>
        <v>4.141104294478537E-2</v>
      </c>
      <c r="P106" s="132">
        <v>251</v>
      </c>
      <c r="Q106" s="30">
        <f t="shared" si="24"/>
        <v>-1.1811023622047223E-2</v>
      </c>
      <c r="R106" s="26">
        <v>359</v>
      </c>
      <c r="S106" s="30"/>
      <c r="T106" s="26">
        <v>225</v>
      </c>
      <c r="U106" s="30">
        <f t="shared" si="16"/>
        <v>0.11386138613861396</v>
      </c>
      <c r="V106" s="54"/>
      <c r="W106" s="62"/>
      <c r="X106" s="54"/>
      <c r="Y106" s="62"/>
      <c r="Z106" s="26">
        <v>47</v>
      </c>
      <c r="AA106" s="30">
        <f t="shared" si="22"/>
        <v>0.14634146341463405</v>
      </c>
      <c r="AB106" s="26">
        <v>4158</v>
      </c>
      <c r="AC106" s="30">
        <f t="shared" si="23"/>
        <v>7.7556955889481749E-3</v>
      </c>
    </row>
    <row r="107" spans="1:29" s="4" customFormat="1" ht="13.5" customHeight="1">
      <c r="A107" s="31"/>
      <c r="B107" s="65" t="s">
        <v>15</v>
      </c>
      <c r="C107" s="63">
        <v>1109273</v>
      </c>
      <c r="D107" s="66">
        <f t="shared" si="17"/>
        <v>5.278278150974984E-2</v>
      </c>
      <c r="E107" s="9"/>
      <c r="F107" s="63">
        <v>17797</v>
      </c>
      <c r="G107" s="66">
        <f t="shared" si="25"/>
        <v>-6.1191116737880469E-2</v>
      </c>
      <c r="H107" s="64">
        <v>116625</v>
      </c>
      <c r="I107" s="46">
        <f t="shared" si="19"/>
        <v>6.371820246445159E-2</v>
      </c>
      <c r="J107" s="63">
        <v>18</v>
      </c>
      <c r="K107" s="30">
        <f t="shared" si="20"/>
        <v>-0.3571428571428571</v>
      </c>
      <c r="L107" s="63">
        <v>718</v>
      </c>
      <c r="M107" s="30">
        <f t="shared" si="21"/>
        <v>6.2130177514792884E-2</v>
      </c>
      <c r="N107" s="71">
        <v>907</v>
      </c>
      <c r="O107" s="30">
        <f t="shared" si="14"/>
        <v>0.64909090909090916</v>
      </c>
      <c r="P107" s="71">
        <v>238</v>
      </c>
      <c r="Q107" s="30">
        <f t="shared" si="24"/>
        <v>-0.33888888888888891</v>
      </c>
      <c r="R107" s="63">
        <v>378</v>
      </c>
      <c r="S107" s="30"/>
      <c r="T107" s="63">
        <v>245</v>
      </c>
      <c r="U107" s="30">
        <f t="shared" si="16"/>
        <v>-2.777777777777779E-2</v>
      </c>
      <c r="V107" s="54"/>
      <c r="W107" s="62"/>
      <c r="X107" s="54"/>
      <c r="Y107" s="62"/>
      <c r="Z107" s="63">
        <v>38</v>
      </c>
      <c r="AA107" s="30">
        <f t="shared" si="22"/>
        <v>8.5714285714285632E-2</v>
      </c>
      <c r="AB107" s="63">
        <v>4899</v>
      </c>
      <c r="AC107" s="30">
        <f t="shared" si="23"/>
        <v>0.42288701713621846</v>
      </c>
    </row>
    <row r="108" spans="1:29" s="4" customFormat="1" ht="13.5" customHeight="1">
      <c r="A108" s="31"/>
      <c r="B108" s="23" t="s">
        <v>16</v>
      </c>
      <c r="C108" s="26">
        <v>1305418</v>
      </c>
      <c r="D108" s="66">
        <f t="shared" si="17"/>
        <v>5.137524977267767E-2</v>
      </c>
      <c r="E108" s="9"/>
      <c r="F108" s="26">
        <v>24004</v>
      </c>
      <c r="G108" s="66">
        <f t="shared" si="25"/>
        <v>-5.1300292466998632E-2</v>
      </c>
      <c r="H108" s="64">
        <v>130245</v>
      </c>
      <c r="I108" s="46">
        <f t="shared" si="19"/>
        <v>-4.9916841736694639E-2</v>
      </c>
      <c r="J108" s="63">
        <v>42</v>
      </c>
      <c r="K108" s="30">
        <f t="shared" si="20"/>
        <v>-6.6666666666666652E-2</v>
      </c>
      <c r="L108" s="63">
        <v>894</v>
      </c>
      <c r="M108" s="30">
        <f t="shared" si="21"/>
        <v>0.23480662983425415</v>
      </c>
      <c r="N108" s="71">
        <v>552</v>
      </c>
      <c r="O108" s="30">
        <f t="shared" si="14"/>
        <v>0.24604966139954842</v>
      </c>
      <c r="P108" s="71">
        <v>292</v>
      </c>
      <c r="Q108" s="30">
        <f t="shared" si="24"/>
        <v>-2.3411371237458178E-2</v>
      </c>
      <c r="R108" s="63">
        <v>377</v>
      </c>
      <c r="S108" s="30"/>
      <c r="T108" s="63">
        <v>235</v>
      </c>
      <c r="U108" s="30">
        <f t="shared" si="16"/>
        <v>-0.10305343511450382</v>
      </c>
      <c r="V108" s="54"/>
      <c r="W108" s="62"/>
      <c r="X108" s="54"/>
      <c r="Y108" s="62"/>
      <c r="Z108" s="63">
        <v>24</v>
      </c>
      <c r="AA108" s="30">
        <f t="shared" si="22"/>
        <v>-0.44186046511627908</v>
      </c>
      <c r="AB108" s="63">
        <v>4330</v>
      </c>
      <c r="AC108" s="30">
        <f t="shared" si="23"/>
        <v>0.11425630468347925</v>
      </c>
    </row>
    <row r="109" spans="1:29" s="4" customFormat="1" ht="13.5" customHeight="1">
      <c r="A109" s="31"/>
      <c r="B109" s="65" t="s">
        <v>17</v>
      </c>
      <c r="C109" s="63">
        <v>1334651</v>
      </c>
      <c r="D109" s="66">
        <f t="shared" si="17"/>
        <v>7.0098987990911008E-2</v>
      </c>
      <c r="E109" s="9"/>
      <c r="F109" s="63">
        <v>16770</v>
      </c>
      <c r="G109" s="66">
        <f t="shared" si="25"/>
        <v>-2.8783228123009263E-2</v>
      </c>
      <c r="H109" s="64">
        <v>131807</v>
      </c>
      <c r="I109" s="46">
        <f t="shared" si="19"/>
        <v>1.7775375468128685E-2</v>
      </c>
      <c r="J109" s="63">
        <v>17</v>
      </c>
      <c r="K109" s="30">
        <f t="shared" si="20"/>
        <v>-0.75714285714285712</v>
      </c>
      <c r="L109" s="63">
        <v>701</v>
      </c>
      <c r="M109" s="30">
        <f t="shared" si="21"/>
        <v>-0.17915690866510536</v>
      </c>
      <c r="N109" s="71">
        <v>535</v>
      </c>
      <c r="O109" s="30">
        <f t="shared" si="14"/>
        <v>-7.4394463667820099E-2</v>
      </c>
      <c r="P109" s="71">
        <v>275</v>
      </c>
      <c r="Q109" s="30">
        <f t="shared" si="24"/>
        <v>-2.8268551236749095E-2</v>
      </c>
      <c r="R109" s="63">
        <v>348</v>
      </c>
      <c r="S109" s="30"/>
      <c r="T109" s="63">
        <v>129</v>
      </c>
      <c r="U109" s="30">
        <f t="shared" si="16"/>
        <v>-0.44155844155844159</v>
      </c>
      <c r="V109" s="54"/>
      <c r="W109" s="62"/>
      <c r="X109" s="54"/>
      <c r="Y109" s="62"/>
      <c r="Z109" s="63">
        <v>31</v>
      </c>
      <c r="AA109" s="30">
        <f t="shared" si="22"/>
        <v>-0.39215686274509809</v>
      </c>
      <c r="AB109" s="63">
        <v>4174</v>
      </c>
      <c r="AC109" s="30">
        <f t="shared" si="23"/>
        <v>9.324253535882665E-2</v>
      </c>
    </row>
    <row r="110" spans="1:29" s="4" customFormat="1" ht="13.5" customHeight="1">
      <c r="A110" s="31"/>
      <c r="B110" s="65" t="s">
        <v>18</v>
      </c>
      <c r="C110" s="63">
        <v>1059709</v>
      </c>
      <c r="D110" s="66">
        <f t="shared" si="17"/>
        <v>4.5586266301071425E-2</v>
      </c>
      <c r="E110" s="9"/>
      <c r="F110" s="63">
        <v>14101</v>
      </c>
      <c r="G110" s="66">
        <f t="shared" si="25"/>
        <v>-4.328651875975309E-2</v>
      </c>
      <c r="H110" s="55">
        <v>103249</v>
      </c>
      <c r="I110" s="46">
        <f t="shared" si="19"/>
        <v>8.4639465501302524E-2</v>
      </c>
      <c r="J110" s="26">
        <v>22</v>
      </c>
      <c r="K110" s="30">
        <f t="shared" si="20"/>
        <v>-0.55102040816326525</v>
      </c>
      <c r="L110" s="26">
        <v>603</v>
      </c>
      <c r="M110" s="30">
        <f t="shared" si="21"/>
        <v>-0.22093023255813948</v>
      </c>
      <c r="N110" s="132">
        <v>681</v>
      </c>
      <c r="O110" s="30">
        <f t="shared" si="14"/>
        <v>4.4478527607362039E-2</v>
      </c>
      <c r="P110" s="132">
        <v>209</v>
      </c>
      <c r="Q110" s="30">
        <f t="shared" si="24"/>
        <v>0.15469613259668513</v>
      </c>
      <c r="R110" s="26">
        <v>357</v>
      </c>
      <c r="S110" s="30"/>
      <c r="T110" s="26">
        <v>195</v>
      </c>
      <c r="U110" s="30">
        <f t="shared" si="16"/>
        <v>-0.2585551330798479</v>
      </c>
      <c r="V110" s="54"/>
      <c r="W110" s="62"/>
      <c r="X110" s="54"/>
      <c r="Y110" s="62"/>
      <c r="Z110" s="26">
        <v>34</v>
      </c>
      <c r="AA110" s="30">
        <f t="shared" si="22"/>
        <v>0.2592592592592593</v>
      </c>
      <c r="AB110" s="26">
        <v>3690</v>
      </c>
      <c r="AC110" s="30">
        <f t="shared" si="23"/>
        <v>8.1794195250659563E-2</v>
      </c>
    </row>
    <row r="111" spans="1:29" s="4" customFormat="1" ht="13.5" customHeight="1">
      <c r="A111" s="31"/>
      <c r="B111" s="23" t="s">
        <v>19</v>
      </c>
      <c r="C111" s="26">
        <v>1154742</v>
      </c>
      <c r="D111" s="66">
        <f t="shared" si="17"/>
        <v>0.11829779321685588</v>
      </c>
      <c r="E111" s="9"/>
      <c r="F111" s="26">
        <v>13617</v>
      </c>
      <c r="G111" s="66">
        <f t="shared" si="25"/>
        <v>0.26375870069605578</v>
      </c>
      <c r="H111" s="55">
        <v>104436</v>
      </c>
      <c r="I111" s="46">
        <f t="shared" si="19"/>
        <v>0.1190810411152663</v>
      </c>
      <c r="J111" s="26">
        <v>38</v>
      </c>
      <c r="K111" s="30">
        <f t="shared" si="20"/>
        <v>0.26666666666666661</v>
      </c>
      <c r="L111" s="63">
        <v>563</v>
      </c>
      <c r="M111" s="30">
        <f t="shared" si="21"/>
        <v>-0.56254856254856256</v>
      </c>
      <c r="N111" s="132">
        <v>719</v>
      </c>
      <c r="O111" s="30">
        <f t="shared" si="14"/>
        <v>0.12168486739469575</v>
      </c>
      <c r="P111" s="132">
        <v>242</v>
      </c>
      <c r="Q111" s="30">
        <f t="shared" si="24"/>
        <v>0.30810810810810807</v>
      </c>
      <c r="R111" s="26">
        <v>326</v>
      </c>
      <c r="S111" s="30"/>
      <c r="T111" s="26">
        <v>148</v>
      </c>
      <c r="U111" s="30">
        <f t="shared" si="16"/>
        <v>-0.26732673267326734</v>
      </c>
      <c r="V111" s="54"/>
      <c r="W111" s="62"/>
      <c r="X111" s="54"/>
      <c r="Y111" s="62"/>
      <c r="Z111" s="26">
        <v>35</v>
      </c>
      <c r="AA111" s="30">
        <f t="shared" si="22"/>
        <v>-0.10256410256410253</v>
      </c>
      <c r="AB111" s="26">
        <v>4139</v>
      </c>
      <c r="AC111" s="30">
        <f t="shared" si="23"/>
        <v>0.36420566908371788</v>
      </c>
    </row>
    <row r="112" spans="1:29" s="4" customFormat="1" ht="13.5" customHeight="1">
      <c r="A112" s="31"/>
      <c r="B112" s="23" t="s">
        <v>20</v>
      </c>
      <c r="C112" s="26">
        <v>1117550</v>
      </c>
      <c r="D112" s="66">
        <f t="shared" si="17"/>
        <v>0.14708161620930865</v>
      </c>
      <c r="E112" s="9"/>
      <c r="F112" s="26">
        <v>7292</v>
      </c>
      <c r="G112" s="66">
        <f t="shared" si="25"/>
        <v>1.9005030743432183E-2</v>
      </c>
      <c r="H112" s="55">
        <v>99150</v>
      </c>
      <c r="I112" s="46">
        <f t="shared" si="19"/>
        <v>0.14308442569086566</v>
      </c>
      <c r="J112" s="26">
        <v>20</v>
      </c>
      <c r="K112" s="30">
        <f t="shared" si="20"/>
        <v>-0.41176470588235292</v>
      </c>
      <c r="L112" s="63">
        <v>541</v>
      </c>
      <c r="M112" s="30">
        <f t="shared" si="21"/>
        <v>-0.13578274760383391</v>
      </c>
      <c r="N112" s="132">
        <v>1163</v>
      </c>
      <c r="O112" s="30">
        <f t="shared" si="14"/>
        <v>0.24651661307609851</v>
      </c>
      <c r="P112" s="132">
        <v>302</v>
      </c>
      <c r="Q112" s="30">
        <f t="shared" si="24"/>
        <v>6.3380281690140761E-2</v>
      </c>
      <c r="R112" s="26">
        <v>376</v>
      </c>
      <c r="S112" s="30"/>
      <c r="T112" s="26">
        <v>171</v>
      </c>
      <c r="U112" s="30">
        <f t="shared" si="16"/>
        <v>4.2682926829268331E-2</v>
      </c>
      <c r="V112" s="54"/>
      <c r="W112" s="62"/>
      <c r="X112" s="54"/>
      <c r="Y112" s="62"/>
      <c r="Z112" s="26">
        <v>37</v>
      </c>
      <c r="AA112" s="30">
        <f t="shared" si="22"/>
        <v>-5.1282051282051322E-2</v>
      </c>
      <c r="AB112" s="26">
        <v>4029</v>
      </c>
      <c r="AC112" s="30">
        <f t="shared" si="23"/>
        <v>1.1295180722891596E-2</v>
      </c>
    </row>
    <row r="113" spans="1:29" s="4" customFormat="1" ht="13.5" customHeight="1">
      <c r="A113" s="32"/>
      <c r="B113" s="49" t="s">
        <v>21</v>
      </c>
      <c r="C113" s="26">
        <v>1169970</v>
      </c>
      <c r="D113" s="66">
        <f t="shared" si="17"/>
        <v>0.1463011733722106</v>
      </c>
      <c r="E113" s="9"/>
      <c r="F113" s="26">
        <v>11221</v>
      </c>
      <c r="G113" s="66">
        <f t="shared" si="25"/>
        <v>8.8255261371350979E-2</v>
      </c>
      <c r="H113" s="55">
        <v>117606</v>
      </c>
      <c r="I113" s="68">
        <f t="shared" si="19"/>
        <v>0.1545960592583866</v>
      </c>
      <c r="J113" s="50">
        <v>32</v>
      </c>
      <c r="K113" s="34">
        <f t="shared" si="20"/>
        <v>-0.17948717948717952</v>
      </c>
      <c r="L113" s="63">
        <v>756</v>
      </c>
      <c r="M113" s="34">
        <f t="shared" si="21"/>
        <v>-7.5794621026894826E-2</v>
      </c>
      <c r="N113" s="144">
        <v>1071</v>
      </c>
      <c r="O113" s="34">
        <f t="shared" si="14"/>
        <v>7.6381909547738713E-2</v>
      </c>
      <c r="P113" s="144">
        <v>377</v>
      </c>
      <c r="Q113" s="34">
        <f t="shared" si="24"/>
        <v>0.31818181818181812</v>
      </c>
      <c r="R113" s="50">
        <v>357</v>
      </c>
      <c r="S113" s="34"/>
      <c r="T113" s="50">
        <v>168</v>
      </c>
      <c r="U113" s="34">
        <f t="shared" si="16"/>
        <v>3.7037037037036979E-2</v>
      </c>
      <c r="V113" s="57"/>
      <c r="W113" s="69"/>
      <c r="X113" s="57"/>
      <c r="Y113" s="69"/>
      <c r="Z113" s="50">
        <v>27</v>
      </c>
      <c r="AA113" s="34">
        <f t="shared" si="22"/>
        <v>-0.15625</v>
      </c>
      <c r="AB113" s="50">
        <v>3552</v>
      </c>
      <c r="AC113" s="34">
        <f t="shared" si="23"/>
        <v>-1.633896427582382E-2</v>
      </c>
    </row>
    <row r="114" spans="1:29" s="4" customFormat="1" ht="14.25" customHeight="1">
      <c r="A114" s="35" t="s">
        <v>53</v>
      </c>
      <c r="B114" s="36" t="s">
        <v>75</v>
      </c>
      <c r="C114" s="39">
        <v>1425900</v>
      </c>
      <c r="D114" s="38">
        <f t="shared" si="17"/>
        <v>0.18747616136817508</v>
      </c>
      <c r="E114" s="9"/>
      <c r="F114" s="39">
        <v>10429</v>
      </c>
      <c r="G114" s="38">
        <f t="shared" ref="G114:G162" si="26">F114/F102-1</f>
        <v>0.13642802658820963</v>
      </c>
      <c r="H114" s="39">
        <v>135766</v>
      </c>
      <c r="I114" s="38">
        <f t="shared" si="19"/>
        <v>0.10046931612777721</v>
      </c>
      <c r="J114" s="39">
        <v>13</v>
      </c>
      <c r="K114" s="38">
        <f t="shared" ref="K114:K166" si="27">J114/J102-1</f>
        <v>-0.75</v>
      </c>
      <c r="L114" s="39">
        <v>1027</v>
      </c>
      <c r="M114" s="38">
        <f t="shared" ref="M114:M124" si="28">L114/L102-1</f>
        <v>9.7222222222222321E-2</v>
      </c>
      <c r="N114" s="145">
        <v>1870</v>
      </c>
      <c r="O114" s="30">
        <f t="shared" si="14"/>
        <v>0.32248939179632252</v>
      </c>
      <c r="P114" s="131">
        <v>385</v>
      </c>
      <c r="Q114" s="30">
        <f t="shared" si="24"/>
        <v>0.24595469255663427</v>
      </c>
      <c r="R114" s="39">
        <v>399</v>
      </c>
      <c r="S114" s="30">
        <f t="shared" ref="S114:S141" si="29">(R114/R102-1)</f>
        <v>0.15317919075144504</v>
      </c>
      <c r="T114" s="39">
        <v>210</v>
      </c>
      <c r="U114" s="30">
        <f t="shared" si="16"/>
        <v>-7.0796460176991149E-2</v>
      </c>
      <c r="V114" s="53">
        <v>11175</v>
      </c>
      <c r="W114" s="61">
        <f>(V114/V102-1)</f>
        <v>5.5440120891575351E-2</v>
      </c>
      <c r="X114" s="53">
        <v>59249</v>
      </c>
      <c r="Y114" s="61">
        <f>(X114/X102-1)</f>
        <v>0.24433476845531876</v>
      </c>
      <c r="Z114" s="39">
        <v>22</v>
      </c>
      <c r="AA114" s="30">
        <f t="shared" si="22"/>
        <v>-0.24137931034482762</v>
      </c>
      <c r="AB114" s="53">
        <v>44339</v>
      </c>
      <c r="AC114" s="61">
        <f>AB114/SUM(AB102:AB113)-1</f>
        <v>-0.11302486547040347</v>
      </c>
    </row>
    <row r="115" spans="1:29" s="4" customFormat="1" ht="14.25" customHeight="1">
      <c r="A115" s="31"/>
      <c r="B115" s="23" t="s">
        <v>76</v>
      </c>
      <c r="C115" s="26">
        <v>1184807</v>
      </c>
      <c r="D115" s="30">
        <f t="shared" si="17"/>
        <v>2.9967818042412029E-2</v>
      </c>
      <c r="E115" s="9"/>
      <c r="F115" s="26">
        <v>8325</v>
      </c>
      <c r="G115" s="30">
        <f t="shared" si="26"/>
        <v>6.2855070711953509E-3</v>
      </c>
      <c r="H115" s="26">
        <v>91720</v>
      </c>
      <c r="I115" s="30">
        <f t="shared" si="19"/>
        <v>3.6548267787188671E-3</v>
      </c>
      <c r="J115" s="26">
        <v>33</v>
      </c>
      <c r="K115" s="30">
        <f t="shared" si="27"/>
        <v>-0.26666666666666672</v>
      </c>
      <c r="L115" s="26">
        <v>614</v>
      </c>
      <c r="M115" s="30">
        <f t="shared" si="28"/>
        <v>0.15413533834586457</v>
      </c>
      <c r="N115" s="132">
        <v>1089</v>
      </c>
      <c r="O115" s="30">
        <f t="shared" si="14"/>
        <v>-9.1743119266055051E-2</v>
      </c>
      <c r="P115" s="131">
        <v>247</v>
      </c>
      <c r="Q115" s="30">
        <f t="shared" si="24"/>
        <v>5.1063829787234116E-2</v>
      </c>
      <c r="R115" s="26">
        <v>425</v>
      </c>
      <c r="S115" s="30">
        <f t="shared" si="29"/>
        <v>-6.3876651982378907E-2</v>
      </c>
      <c r="T115" s="26">
        <v>176</v>
      </c>
      <c r="U115" s="30">
        <f t="shared" si="16"/>
        <v>0.14285714285714279</v>
      </c>
      <c r="V115" s="54"/>
      <c r="W115" s="62"/>
      <c r="X115" s="54"/>
      <c r="Y115" s="62"/>
      <c r="Z115" s="26">
        <v>18</v>
      </c>
      <c r="AA115" s="30">
        <f t="shared" si="22"/>
        <v>-0.6</v>
      </c>
      <c r="AB115" s="54">
        <v>44339</v>
      </c>
      <c r="AC115" s="62"/>
    </row>
    <row r="116" spans="1:29" s="4" customFormat="1" ht="14.25" customHeight="1">
      <c r="A116" s="31"/>
      <c r="B116" s="23" t="s">
        <v>12</v>
      </c>
      <c r="C116" s="26">
        <v>1113946</v>
      </c>
      <c r="D116" s="30">
        <f t="shared" si="17"/>
        <v>9.322715888481499E-2</v>
      </c>
      <c r="E116" s="9"/>
      <c r="F116" s="26">
        <v>8175</v>
      </c>
      <c r="G116" s="30">
        <f t="shared" si="26"/>
        <v>8.9273817455030047E-2</v>
      </c>
      <c r="H116" s="26">
        <v>92551</v>
      </c>
      <c r="I116" s="30">
        <f t="shared" si="19"/>
        <v>9.448800274358149E-2</v>
      </c>
      <c r="J116" s="26">
        <v>30</v>
      </c>
      <c r="K116" s="30">
        <f t="shared" si="27"/>
        <v>0.25</v>
      </c>
      <c r="L116" s="146">
        <v>852</v>
      </c>
      <c r="M116" s="30">
        <f t="shared" si="28"/>
        <v>0.3876221498371335</v>
      </c>
      <c r="N116" s="132">
        <v>1113</v>
      </c>
      <c r="O116" s="30">
        <f t="shared" si="14"/>
        <v>-4.2992261392949316E-2</v>
      </c>
      <c r="P116" s="131">
        <v>352</v>
      </c>
      <c r="Q116" s="30">
        <f t="shared" si="24"/>
        <v>-0.10659898477157359</v>
      </c>
      <c r="R116" s="26">
        <v>370</v>
      </c>
      <c r="S116" s="30">
        <f t="shared" si="29"/>
        <v>-0.1973969631236443</v>
      </c>
      <c r="T116" s="26">
        <v>252</v>
      </c>
      <c r="U116" s="30">
        <f t="shared" si="16"/>
        <v>0</v>
      </c>
      <c r="V116" s="54"/>
      <c r="W116" s="62"/>
      <c r="X116" s="54"/>
      <c r="Y116" s="62"/>
      <c r="Z116" s="26">
        <v>23</v>
      </c>
      <c r="AA116" s="30">
        <f t="shared" si="22"/>
        <v>-0.42500000000000004</v>
      </c>
      <c r="AB116" s="54">
        <v>44339</v>
      </c>
      <c r="AC116" s="62"/>
    </row>
    <row r="117" spans="1:29" s="4" customFormat="1" ht="14.25" customHeight="1">
      <c r="A117" s="31"/>
      <c r="B117" s="65" t="s">
        <v>13</v>
      </c>
      <c r="C117" s="26">
        <f>[1]Asia!C117</f>
        <v>1097420</v>
      </c>
      <c r="D117" s="30">
        <f t="shared" si="17"/>
        <v>7.733312390479509E-2</v>
      </c>
      <c r="E117" s="9"/>
      <c r="F117" s="63">
        <v>8842</v>
      </c>
      <c r="G117" s="30">
        <f t="shared" si="26"/>
        <v>0.13402590740028208</v>
      </c>
      <c r="H117" s="63">
        <v>94652</v>
      </c>
      <c r="I117" s="30">
        <f t="shared" si="19"/>
        <v>7.2349489044479132E-2</v>
      </c>
      <c r="J117" s="63">
        <v>36</v>
      </c>
      <c r="K117" s="30">
        <f t="shared" si="27"/>
        <v>1.4</v>
      </c>
      <c r="L117" s="63">
        <v>633</v>
      </c>
      <c r="M117" s="30">
        <f t="shared" si="28"/>
        <v>-0.19053708439897699</v>
      </c>
      <c r="N117" s="71">
        <v>888</v>
      </c>
      <c r="O117" s="30">
        <f t="shared" si="14"/>
        <v>-6.23020063357973E-2</v>
      </c>
      <c r="P117" s="131">
        <v>220</v>
      </c>
      <c r="Q117" s="30">
        <f t="shared" si="24"/>
        <v>-0.29712460063897761</v>
      </c>
      <c r="R117" s="63">
        <v>315</v>
      </c>
      <c r="S117" s="30">
        <f t="shared" si="29"/>
        <v>-0.15322580645161288</v>
      </c>
      <c r="T117" s="63">
        <v>156</v>
      </c>
      <c r="U117" s="30">
        <f t="shared" si="16"/>
        <v>-5.4545454545454564E-2</v>
      </c>
      <c r="V117" s="54"/>
      <c r="W117" s="62"/>
      <c r="X117" s="54"/>
      <c r="Y117" s="62"/>
      <c r="Z117" s="63">
        <v>26</v>
      </c>
      <c r="AA117" s="30">
        <f t="shared" si="22"/>
        <v>-0.1875</v>
      </c>
      <c r="AB117" s="54">
        <v>44339</v>
      </c>
      <c r="AC117" s="62"/>
    </row>
    <row r="118" spans="1:29" s="4" customFormat="1" ht="14.25" customHeight="1">
      <c r="A118" s="31"/>
      <c r="B118" s="23" t="s">
        <v>14</v>
      </c>
      <c r="C118" s="26">
        <v>1185405</v>
      </c>
      <c r="D118" s="30">
        <f t="shared" si="17"/>
        <v>8.0637221386571853E-2</v>
      </c>
      <c r="E118" s="9"/>
      <c r="F118" s="26">
        <v>13985</v>
      </c>
      <c r="G118" s="30">
        <f t="shared" si="26"/>
        <v>7.1072987669449361E-2</v>
      </c>
      <c r="H118" s="26">
        <v>120355</v>
      </c>
      <c r="I118" s="30">
        <f t="shared" si="19"/>
        <v>0.15319018463690637</v>
      </c>
      <c r="J118" s="26">
        <v>56</v>
      </c>
      <c r="K118" s="30">
        <f t="shared" si="27"/>
        <v>1.2400000000000002</v>
      </c>
      <c r="L118" s="26">
        <v>712</v>
      </c>
      <c r="M118" s="30">
        <f t="shared" si="28"/>
        <v>0.15397082658022687</v>
      </c>
      <c r="N118" s="132">
        <v>701</v>
      </c>
      <c r="O118" s="30">
        <f t="shared" si="14"/>
        <v>3.2400589101620136E-2</v>
      </c>
      <c r="P118" s="131">
        <v>273</v>
      </c>
      <c r="Q118" s="30">
        <f t="shared" si="24"/>
        <v>8.7649402390438169E-2</v>
      </c>
      <c r="R118" s="26">
        <v>272</v>
      </c>
      <c r="S118" s="30">
        <f t="shared" si="29"/>
        <v>-0.24233983286908078</v>
      </c>
      <c r="T118" s="26">
        <v>126</v>
      </c>
      <c r="U118" s="30">
        <f t="shared" si="16"/>
        <v>-0.43999999999999995</v>
      </c>
      <c r="V118" s="54"/>
      <c r="W118" s="62"/>
      <c r="X118" s="54"/>
      <c r="Y118" s="62"/>
      <c r="Z118" s="26">
        <v>32</v>
      </c>
      <c r="AA118" s="30">
        <f t="shared" si="22"/>
        <v>-0.31914893617021278</v>
      </c>
      <c r="AB118" s="54">
        <v>44339</v>
      </c>
      <c r="AC118" s="62"/>
    </row>
    <row r="119" spans="1:29" s="4" customFormat="1" ht="14.25" customHeight="1">
      <c r="A119" s="31"/>
      <c r="B119" s="65" t="s">
        <v>15</v>
      </c>
      <c r="C119" s="63">
        <v>1221491</v>
      </c>
      <c r="D119" s="30">
        <f t="shared" si="17"/>
        <v>0.10116355486881949</v>
      </c>
      <c r="E119" s="9"/>
      <c r="F119" s="63">
        <v>18518</v>
      </c>
      <c r="G119" s="30">
        <f t="shared" si="26"/>
        <v>4.0512445917851414E-2</v>
      </c>
      <c r="H119" s="63">
        <v>131007</v>
      </c>
      <c r="I119" s="30">
        <f t="shared" si="19"/>
        <v>0.12331832797427644</v>
      </c>
      <c r="J119" s="63">
        <v>59</v>
      </c>
      <c r="K119" s="30">
        <f>J119/J107-1</f>
        <v>2.2777777777777777</v>
      </c>
      <c r="L119" s="63">
        <v>726</v>
      </c>
      <c r="M119" s="30">
        <f>L119/L107-1</f>
        <v>1.1142061281337101E-2</v>
      </c>
      <c r="N119" s="71">
        <v>554</v>
      </c>
      <c r="O119" s="30">
        <f t="shared" si="14"/>
        <v>-0.38919514884233741</v>
      </c>
      <c r="P119" s="131">
        <v>241</v>
      </c>
      <c r="Q119" s="30">
        <f t="shared" si="24"/>
        <v>1.2605042016806678E-2</v>
      </c>
      <c r="R119" s="63">
        <v>287</v>
      </c>
      <c r="S119" s="30">
        <f t="shared" si="29"/>
        <v>-0.2407407407407407</v>
      </c>
      <c r="T119" s="63">
        <v>286</v>
      </c>
      <c r="U119" s="30">
        <f t="shared" si="16"/>
        <v>0.16734693877551021</v>
      </c>
      <c r="V119" s="54"/>
      <c r="W119" s="62"/>
      <c r="X119" s="54"/>
      <c r="Y119" s="62"/>
      <c r="Z119" s="63">
        <v>21</v>
      </c>
      <c r="AA119" s="30">
        <f t="shared" si="22"/>
        <v>-0.44736842105263153</v>
      </c>
      <c r="AB119" s="54">
        <v>44339</v>
      </c>
      <c r="AC119" s="62"/>
    </row>
    <row r="120" spans="1:29" s="4" customFormat="1" ht="14.25" customHeight="1">
      <c r="A120" s="31"/>
      <c r="B120" s="23" t="s">
        <v>16</v>
      </c>
      <c r="C120" s="26">
        <v>1417422</v>
      </c>
      <c r="D120" s="30">
        <f t="shared" si="17"/>
        <v>8.5799337836616321E-2</v>
      </c>
      <c r="E120" s="9"/>
      <c r="F120" s="26">
        <v>24728</v>
      </c>
      <c r="G120" s="30">
        <f t="shared" si="26"/>
        <v>3.0161639726712153E-2</v>
      </c>
      <c r="H120" s="26">
        <v>151207</v>
      </c>
      <c r="I120" s="30">
        <f t="shared" ref="I120:I125" si="30">H120/H108-1</f>
        <v>0.16094283849667934</v>
      </c>
      <c r="J120" s="26">
        <v>24</v>
      </c>
      <c r="K120" s="30">
        <f t="shared" si="27"/>
        <v>-0.4285714285714286</v>
      </c>
      <c r="L120" s="26">
        <v>657</v>
      </c>
      <c r="M120" s="30">
        <f t="shared" si="28"/>
        <v>-0.2651006711409396</v>
      </c>
      <c r="N120" s="132">
        <v>657</v>
      </c>
      <c r="O120" s="30">
        <f t="shared" si="14"/>
        <v>0.19021739130434789</v>
      </c>
      <c r="P120" s="131">
        <v>326</v>
      </c>
      <c r="Q120" s="30">
        <f t="shared" si="24"/>
        <v>0.11643835616438358</v>
      </c>
      <c r="R120" s="26">
        <v>311</v>
      </c>
      <c r="S120" s="30">
        <f t="shared" si="29"/>
        <v>-0.17506631299734743</v>
      </c>
      <c r="T120" s="26">
        <v>226</v>
      </c>
      <c r="U120" s="30">
        <f t="shared" si="16"/>
        <v>-3.8297872340425587E-2</v>
      </c>
      <c r="V120" s="54"/>
      <c r="W120" s="62"/>
      <c r="X120" s="54"/>
      <c r="Y120" s="62"/>
      <c r="Z120" s="26">
        <v>23</v>
      </c>
      <c r="AA120" s="30">
        <f t="shared" si="22"/>
        <v>-4.166666666666663E-2</v>
      </c>
      <c r="AB120" s="54">
        <v>44339</v>
      </c>
      <c r="AC120" s="62"/>
    </row>
    <row r="121" spans="1:29" s="4" customFormat="1" ht="14.25" customHeight="1">
      <c r="A121" s="31"/>
      <c r="B121" s="65" t="s">
        <v>17</v>
      </c>
      <c r="C121" s="63">
        <v>1407186</v>
      </c>
      <c r="D121" s="30">
        <f t="shared" si="17"/>
        <v>5.4347541042564687E-2</v>
      </c>
      <c r="E121" s="9"/>
      <c r="F121" s="63">
        <v>18046</v>
      </c>
      <c r="G121" s="30">
        <f t="shared" si="26"/>
        <v>7.6088252832438918E-2</v>
      </c>
      <c r="H121" s="63">
        <v>143227</v>
      </c>
      <c r="I121" s="30">
        <f t="shared" si="30"/>
        <v>8.6641832376125771E-2</v>
      </c>
      <c r="J121" s="63">
        <v>22</v>
      </c>
      <c r="K121" s="30">
        <f t="shared" si="27"/>
        <v>0.29411764705882359</v>
      </c>
      <c r="L121" s="63">
        <v>541</v>
      </c>
      <c r="M121" s="30">
        <f t="shared" si="28"/>
        <v>-0.22824536376604854</v>
      </c>
      <c r="N121" s="71">
        <v>588</v>
      </c>
      <c r="O121" s="30">
        <f t="shared" si="14"/>
        <v>9.9065420560747741E-2</v>
      </c>
      <c r="P121" s="131">
        <v>320</v>
      </c>
      <c r="Q121" s="30">
        <f t="shared" si="24"/>
        <v>0.16363636363636358</v>
      </c>
      <c r="R121" s="63">
        <v>256</v>
      </c>
      <c r="S121" s="30">
        <f t="shared" si="29"/>
        <v>-0.26436781609195403</v>
      </c>
      <c r="T121" s="63">
        <v>438</v>
      </c>
      <c r="U121" s="30">
        <f t="shared" si="16"/>
        <v>2.3953488372093021</v>
      </c>
      <c r="V121" s="54"/>
      <c r="W121" s="62"/>
      <c r="X121" s="54"/>
      <c r="Y121" s="62"/>
      <c r="Z121" s="63">
        <v>22</v>
      </c>
      <c r="AA121" s="30">
        <f t="shared" si="22"/>
        <v>-0.29032258064516125</v>
      </c>
      <c r="AB121" s="54">
        <v>44339</v>
      </c>
      <c r="AC121" s="62"/>
    </row>
    <row r="122" spans="1:29" s="4" customFormat="1" ht="14.25" customHeight="1">
      <c r="A122" s="31"/>
      <c r="B122" s="65" t="s">
        <v>18</v>
      </c>
      <c r="C122" s="63">
        <v>1195238</v>
      </c>
      <c r="D122" s="30">
        <f t="shared" si="17"/>
        <v>0.12789265732385022</v>
      </c>
      <c r="E122" s="9"/>
      <c r="F122" s="63">
        <v>16638</v>
      </c>
      <c r="G122" s="30">
        <f t="shared" si="26"/>
        <v>0.17991631799163188</v>
      </c>
      <c r="H122" s="63">
        <v>123909</v>
      </c>
      <c r="I122" s="30">
        <f t="shared" si="30"/>
        <v>0.20009879030305378</v>
      </c>
      <c r="J122" s="63">
        <v>41</v>
      </c>
      <c r="K122" s="30">
        <f t="shared" si="27"/>
        <v>0.86363636363636354</v>
      </c>
      <c r="L122" s="63">
        <v>479</v>
      </c>
      <c r="M122" s="30">
        <f t="shared" si="28"/>
        <v>-0.20563847429519067</v>
      </c>
      <c r="N122" s="71">
        <v>516</v>
      </c>
      <c r="O122" s="30">
        <f t="shared" si="14"/>
        <v>-0.24229074889867841</v>
      </c>
      <c r="P122" s="131">
        <v>249</v>
      </c>
      <c r="Q122" s="30">
        <f t="shared" si="24"/>
        <v>0.19138755980861255</v>
      </c>
      <c r="R122" s="63">
        <v>302</v>
      </c>
      <c r="S122" s="30">
        <f t="shared" si="29"/>
        <v>-0.15406162464985995</v>
      </c>
      <c r="T122" s="63">
        <v>105</v>
      </c>
      <c r="U122" s="30">
        <f t="shared" si="16"/>
        <v>-0.46153846153846156</v>
      </c>
      <c r="V122" s="54"/>
      <c r="W122" s="62"/>
      <c r="X122" s="54"/>
      <c r="Y122" s="62"/>
      <c r="Z122" s="63">
        <v>20</v>
      </c>
      <c r="AA122" s="30">
        <f t="shared" si="22"/>
        <v>-0.41176470588235292</v>
      </c>
      <c r="AB122" s="54">
        <v>44339</v>
      </c>
      <c r="AC122" s="62"/>
    </row>
    <row r="123" spans="1:29" s="4" customFormat="1" ht="14.25" customHeight="1">
      <c r="A123" s="31"/>
      <c r="B123" s="23" t="s">
        <v>19</v>
      </c>
      <c r="C123" s="26">
        <v>1239143</v>
      </c>
      <c r="D123" s="30">
        <f t="shared" si="17"/>
        <v>7.3090785647356729E-2</v>
      </c>
      <c r="E123" s="9"/>
      <c r="F123" s="26">
        <v>13068</v>
      </c>
      <c r="G123" s="30">
        <f t="shared" si="26"/>
        <v>-4.0317250495703894E-2</v>
      </c>
      <c r="H123" s="26">
        <v>117240</v>
      </c>
      <c r="I123" s="30">
        <f t="shared" si="30"/>
        <v>0.12260140181546597</v>
      </c>
      <c r="J123" s="26">
        <v>10</v>
      </c>
      <c r="K123" s="30">
        <f t="shared" si="27"/>
        <v>-0.73684210526315796</v>
      </c>
      <c r="L123" s="63">
        <v>443</v>
      </c>
      <c r="M123" s="30">
        <f t="shared" si="28"/>
        <v>-0.21314387211367669</v>
      </c>
      <c r="N123" s="132">
        <v>772</v>
      </c>
      <c r="O123" s="30">
        <f t="shared" si="14"/>
        <v>7.3713490959666172E-2</v>
      </c>
      <c r="P123" s="131">
        <v>223</v>
      </c>
      <c r="Q123" s="30">
        <f t="shared" si="24"/>
        <v>-7.8512396694214837E-2</v>
      </c>
      <c r="R123" s="26">
        <v>257</v>
      </c>
      <c r="S123" s="30">
        <f t="shared" si="29"/>
        <v>-0.21165644171779141</v>
      </c>
      <c r="T123" s="26">
        <v>140</v>
      </c>
      <c r="U123" s="30">
        <f t="shared" si="16"/>
        <v>-5.4054054054054057E-2</v>
      </c>
      <c r="V123" s="54"/>
      <c r="W123" s="62"/>
      <c r="X123" s="54"/>
      <c r="Y123" s="62"/>
      <c r="Z123" s="26">
        <v>23</v>
      </c>
      <c r="AA123" s="30">
        <f t="shared" si="22"/>
        <v>-0.34285714285714286</v>
      </c>
      <c r="AB123" s="54">
        <v>44339</v>
      </c>
      <c r="AC123" s="62"/>
    </row>
    <row r="124" spans="1:29" s="4" customFormat="1" ht="14.25" customHeight="1">
      <c r="A124" s="31"/>
      <c r="B124" s="23" t="s">
        <v>20</v>
      </c>
      <c r="C124" s="26">
        <v>1154064</v>
      </c>
      <c r="D124" s="30">
        <f t="shared" si="17"/>
        <v>3.2673258467182678E-2</v>
      </c>
      <c r="E124" s="9"/>
      <c r="F124" s="26">
        <v>7478</v>
      </c>
      <c r="G124" s="30">
        <f t="shared" si="26"/>
        <v>2.5507405375754244E-2</v>
      </c>
      <c r="H124" s="26">
        <v>108660</v>
      </c>
      <c r="I124" s="30">
        <f t="shared" si="30"/>
        <v>9.5915279878971305E-2</v>
      </c>
      <c r="J124" s="26">
        <v>23</v>
      </c>
      <c r="K124" s="30">
        <f t="shared" si="27"/>
        <v>0.14999999999999991</v>
      </c>
      <c r="L124" s="63">
        <v>494</v>
      </c>
      <c r="M124" s="30">
        <f t="shared" si="28"/>
        <v>-8.687615526802217E-2</v>
      </c>
      <c r="N124" s="132">
        <v>965</v>
      </c>
      <c r="O124" s="30">
        <f t="shared" si="14"/>
        <v>-0.17024935511607908</v>
      </c>
      <c r="P124" s="131">
        <v>328</v>
      </c>
      <c r="Q124" s="30">
        <f t="shared" si="24"/>
        <v>8.6092715231788075E-2</v>
      </c>
      <c r="R124" s="26">
        <v>295</v>
      </c>
      <c r="S124" s="30">
        <f t="shared" si="29"/>
        <v>-0.21542553191489366</v>
      </c>
      <c r="T124" s="26">
        <v>241</v>
      </c>
      <c r="U124" s="30">
        <f t="shared" si="16"/>
        <v>0.40935672514619892</v>
      </c>
      <c r="V124" s="54"/>
      <c r="W124" s="62"/>
      <c r="X124" s="54"/>
      <c r="Y124" s="62"/>
      <c r="Z124" s="26">
        <v>24</v>
      </c>
      <c r="AA124" s="30">
        <f t="shared" si="22"/>
        <v>-0.35135135135135132</v>
      </c>
      <c r="AB124" s="54">
        <v>44339</v>
      </c>
      <c r="AC124" s="62"/>
    </row>
    <row r="125" spans="1:29" s="4" customFormat="1" ht="14.25" customHeight="1">
      <c r="A125" s="32"/>
      <c r="B125" s="49" t="s">
        <v>21</v>
      </c>
      <c r="C125" s="26">
        <v>1204463</v>
      </c>
      <c r="D125" s="30">
        <f t="shared" si="17"/>
        <v>2.9481952528697317E-2</v>
      </c>
      <c r="E125" s="9"/>
      <c r="F125" s="26">
        <v>10291</v>
      </c>
      <c r="G125" s="30">
        <f t="shared" si="26"/>
        <v>-8.288031369753146E-2</v>
      </c>
      <c r="H125" s="26">
        <v>127630</v>
      </c>
      <c r="I125" s="30">
        <f t="shared" si="30"/>
        <v>8.5233746577555669E-2</v>
      </c>
      <c r="J125" s="26">
        <v>22</v>
      </c>
      <c r="K125" s="30">
        <f t="shared" si="27"/>
        <v>-0.3125</v>
      </c>
      <c r="L125" s="63">
        <v>1004</v>
      </c>
      <c r="M125" s="34">
        <f>(L125/L113-1)</f>
        <v>0.32804232804232814</v>
      </c>
      <c r="N125" s="132">
        <v>1053</v>
      </c>
      <c r="O125" s="34">
        <f t="shared" si="14"/>
        <v>-1.6806722689075682E-2</v>
      </c>
      <c r="P125" s="131">
        <v>318</v>
      </c>
      <c r="Q125" s="30">
        <f t="shared" si="24"/>
        <v>-0.156498673740053</v>
      </c>
      <c r="R125" s="26">
        <v>291</v>
      </c>
      <c r="S125" s="30">
        <f t="shared" si="29"/>
        <v>-0.18487394957983194</v>
      </c>
      <c r="T125" s="26">
        <v>210</v>
      </c>
      <c r="U125" s="34">
        <f t="shared" si="16"/>
        <v>0.25</v>
      </c>
      <c r="V125" s="57"/>
      <c r="W125" s="69"/>
      <c r="X125" s="57"/>
      <c r="Y125" s="69"/>
      <c r="Z125" s="26">
        <v>32</v>
      </c>
      <c r="AA125" s="34">
        <f t="shared" si="22"/>
        <v>0.18518518518518512</v>
      </c>
      <c r="AB125" s="57">
        <v>44339</v>
      </c>
      <c r="AC125" s="69"/>
    </row>
    <row r="126" spans="1:29" s="4" customFormat="1" ht="15.6">
      <c r="A126" s="35" t="s">
        <v>54</v>
      </c>
      <c r="B126" s="36" t="s">
        <v>10</v>
      </c>
      <c r="C126" s="39">
        <v>1468903</v>
      </c>
      <c r="D126" s="38">
        <f t="shared" si="17"/>
        <v>3.0158496388246019E-2</v>
      </c>
      <c r="E126" s="9"/>
      <c r="F126" s="39">
        <v>10459</v>
      </c>
      <c r="G126" s="38">
        <f t="shared" si="26"/>
        <v>2.8765941125707961E-3</v>
      </c>
      <c r="H126" s="39">
        <v>145109</v>
      </c>
      <c r="I126" s="38">
        <f t="shared" ref="I126:I143" si="31">(H126/H114-1)</f>
        <v>6.8816935020550085E-2</v>
      </c>
      <c r="J126" s="39">
        <v>37</v>
      </c>
      <c r="K126" s="38">
        <f t="shared" si="27"/>
        <v>1.8461538461538463</v>
      </c>
      <c r="L126" s="39">
        <v>1046</v>
      </c>
      <c r="M126" s="38">
        <f t="shared" ref="M126:M144" si="32">L126/L114-1</f>
        <v>1.8500486854917231E-2</v>
      </c>
      <c r="N126" s="39">
        <v>1979</v>
      </c>
      <c r="O126" s="38">
        <f t="shared" ref="O126:O145" si="33">N126/N114-1</f>
        <v>5.8288770053475991E-2</v>
      </c>
      <c r="P126" s="39">
        <v>430</v>
      </c>
      <c r="Q126" s="38">
        <f t="shared" ref="Q126:Q143" si="34">P126/P114-1</f>
        <v>0.11688311688311681</v>
      </c>
      <c r="R126" s="39">
        <v>346</v>
      </c>
      <c r="S126" s="38">
        <f t="shared" si="29"/>
        <v>-0.1328320802005013</v>
      </c>
      <c r="T126" s="39">
        <v>188</v>
      </c>
      <c r="U126" s="38">
        <f t="shared" si="16"/>
        <v>-0.10476190476190472</v>
      </c>
      <c r="V126" s="53">
        <v>12915</v>
      </c>
      <c r="W126" s="61">
        <f>(V126/V114-1)</f>
        <v>0.15570469798657727</v>
      </c>
      <c r="X126" s="53">
        <v>75090</v>
      </c>
      <c r="Y126" s="61">
        <f>(X126/X114-1)</f>
        <v>0.26736316224746415</v>
      </c>
      <c r="Z126" s="39"/>
      <c r="AA126" s="38"/>
      <c r="AB126" s="53">
        <v>45522</v>
      </c>
      <c r="AC126" s="61">
        <f>AB126/AB114-1</f>
        <v>2.6680800198470855E-2</v>
      </c>
    </row>
    <row r="127" spans="1:29" s="4" customFormat="1" ht="15.6">
      <c r="A127" s="31"/>
      <c r="B127" s="23" t="s">
        <v>11</v>
      </c>
      <c r="C127" s="24">
        <v>1312683</v>
      </c>
      <c r="D127" s="30">
        <f t="shared" ref="D127:D137" si="35">C127/C115-1</f>
        <v>0.10792981472931884</v>
      </c>
      <c r="E127" s="9"/>
      <c r="F127" s="26">
        <v>8922</v>
      </c>
      <c r="G127" s="66">
        <f t="shared" si="26"/>
        <v>7.1711711711711645E-2</v>
      </c>
      <c r="H127" s="24">
        <v>83750</v>
      </c>
      <c r="I127" s="30">
        <f t="shared" si="31"/>
        <v>-8.6894897514173564E-2</v>
      </c>
      <c r="J127" s="24">
        <v>71</v>
      </c>
      <c r="K127" s="30">
        <f t="shared" si="27"/>
        <v>1.1515151515151514</v>
      </c>
      <c r="L127" s="63">
        <v>616</v>
      </c>
      <c r="M127" s="30">
        <f t="shared" si="32"/>
        <v>3.2573289902280145E-3</v>
      </c>
      <c r="N127" s="130">
        <v>1285</v>
      </c>
      <c r="O127" s="30">
        <f t="shared" si="33"/>
        <v>0.17998163452708904</v>
      </c>
      <c r="P127" s="130">
        <v>278</v>
      </c>
      <c r="Q127" s="30">
        <f t="shared" si="34"/>
        <v>0.12550607287449389</v>
      </c>
      <c r="R127" s="24">
        <v>357</v>
      </c>
      <c r="S127" s="30">
        <f t="shared" si="29"/>
        <v>-0.16000000000000003</v>
      </c>
      <c r="T127" s="24">
        <v>272</v>
      </c>
      <c r="U127" s="30">
        <f t="shared" si="16"/>
        <v>0.54545454545454541</v>
      </c>
      <c r="V127" s="54"/>
      <c r="W127" s="147"/>
      <c r="X127" s="54"/>
      <c r="Y127" s="62"/>
      <c r="Z127" s="24"/>
      <c r="AA127" s="30"/>
      <c r="AB127" s="54"/>
      <c r="AC127" s="62"/>
    </row>
    <row r="128" spans="1:29" s="4" customFormat="1" ht="15.6">
      <c r="A128" s="31"/>
      <c r="B128" s="23" t="s">
        <v>12</v>
      </c>
      <c r="C128" s="24">
        <v>1150959</v>
      </c>
      <c r="D128" s="30">
        <f t="shared" si="35"/>
        <v>3.3226924824004023E-2</v>
      </c>
      <c r="E128" s="9"/>
      <c r="F128" s="26">
        <v>8764</v>
      </c>
      <c r="G128" s="66">
        <f t="shared" si="26"/>
        <v>7.2048929663608652E-2</v>
      </c>
      <c r="H128" s="24">
        <v>97189</v>
      </c>
      <c r="I128" s="30">
        <f t="shared" si="31"/>
        <v>5.0112910719495307E-2</v>
      </c>
      <c r="J128" s="24">
        <v>28</v>
      </c>
      <c r="K128" s="30">
        <f t="shared" si="27"/>
        <v>-6.6666666666666652E-2</v>
      </c>
      <c r="L128" s="63">
        <v>681</v>
      </c>
      <c r="M128" s="30">
        <f t="shared" si="32"/>
        <v>-0.20070422535211263</v>
      </c>
      <c r="N128" s="130">
        <v>1302</v>
      </c>
      <c r="O128" s="30">
        <f t="shared" si="33"/>
        <v>0.16981132075471694</v>
      </c>
      <c r="P128" s="130">
        <v>372</v>
      </c>
      <c r="Q128" s="30">
        <f t="shared" si="34"/>
        <v>5.6818181818181879E-2</v>
      </c>
      <c r="R128" s="24">
        <v>386</v>
      </c>
      <c r="S128" s="30">
        <f t="shared" si="29"/>
        <v>4.3243243243243246E-2</v>
      </c>
      <c r="T128" s="24">
        <v>182</v>
      </c>
      <c r="U128" s="30">
        <f t="shared" si="16"/>
        <v>-0.27777777777777779</v>
      </c>
      <c r="V128" s="54"/>
      <c r="W128" s="147"/>
      <c r="X128" s="54"/>
      <c r="Y128" s="62"/>
      <c r="Z128" s="24"/>
      <c r="AA128" s="30"/>
      <c r="AB128" s="54"/>
      <c r="AC128" s="62"/>
    </row>
    <row r="129" spans="1:29" s="4" customFormat="1" ht="15.6">
      <c r="A129" s="31"/>
      <c r="B129" s="65" t="s">
        <v>13</v>
      </c>
      <c r="C129" s="24">
        <v>1179885</v>
      </c>
      <c r="D129" s="30">
        <f t="shared" si="35"/>
        <v>7.514442966229895E-2</v>
      </c>
      <c r="E129" s="9"/>
      <c r="F129" s="26">
        <v>10969</v>
      </c>
      <c r="G129" s="66">
        <f t="shared" si="26"/>
        <v>0.24055643519565706</v>
      </c>
      <c r="H129" s="24">
        <v>108043</v>
      </c>
      <c r="I129" s="30">
        <f t="shared" si="31"/>
        <v>0.14147614419135368</v>
      </c>
      <c r="J129" s="24">
        <v>22</v>
      </c>
      <c r="K129" s="30">
        <f t="shared" si="27"/>
        <v>-0.38888888888888884</v>
      </c>
      <c r="L129" s="63">
        <v>938</v>
      </c>
      <c r="M129" s="30">
        <f t="shared" si="32"/>
        <v>0.4818325434439179</v>
      </c>
      <c r="N129" s="130">
        <v>1013</v>
      </c>
      <c r="O129" s="30">
        <f t="shared" si="33"/>
        <v>0.14076576576576572</v>
      </c>
      <c r="P129" s="130">
        <v>295</v>
      </c>
      <c r="Q129" s="30">
        <f t="shared" si="34"/>
        <v>0.34090909090909083</v>
      </c>
      <c r="R129" s="24">
        <v>255</v>
      </c>
      <c r="S129" s="30">
        <f t="shared" si="29"/>
        <v>-0.19047619047619047</v>
      </c>
      <c r="T129" s="24">
        <v>54</v>
      </c>
      <c r="U129" s="30">
        <f t="shared" si="16"/>
        <v>-0.65384615384615385</v>
      </c>
      <c r="V129" s="54"/>
      <c r="W129" s="147"/>
      <c r="X129" s="54"/>
      <c r="Y129" s="62"/>
      <c r="Z129" s="24"/>
      <c r="AA129" s="30"/>
      <c r="AB129" s="54"/>
      <c r="AC129" s="62"/>
    </row>
    <row r="130" spans="1:29" s="4" customFormat="1" ht="15.6">
      <c r="A130" s="31"/>
      <c r="B130" s="23" t="s">
        <v>14</v>
      </c>
      <c r="C130" s="24">
        <v>1223003</v>
      </c>
      <c r="D130" s="30">
        <f t="shared" si="35"/>
        <v>3.1717429907921701E-2</v>
      </c>
      <c r="E130" s="9"/>
      <c r="F130" s="26">
        <v>17133</v>
      </c>
      <c r="G130" s="66">
        <f t="shared" si="26"/>
        <v>0.22509831962817306</v>
      </c>
      <c r="H130" s="24">
        <v>119619</v>
      </c>
      <c r="I130" s="30">
        <f t="shared" si="31"/>
        <v>-6.1152424078767531E-3</v>
      </c>
      <c r="J130" s="24">
        <v>37</v>
      </c>
      <c r="K130" s="30">
        <f t="shared" si="27"/>
        <v>-0.3392857142857143</v>
      </c>
      <c r="L130" s="63">
        <v>672</v>
      </c>
      <c r="M130" s="30">
        <f t="shared" si="32"/>
        <v>-5.6179775280898903E-2</v>
      </c>
      <c r="N130" s="130">
        <v>660</v>
      </c>
      <c r="O130" s="30">
        <f t="shared" si="33"/>
        <v>-5.8487874465049883E-2</v>
      </c>
      <c r="P130" s="130">
        <v>256</v>
      </c>
      <c r="Q130" s="30">
        <f t="shared" si="34"/>
        <v>-6.2271062271062272E-2</v>
      </c>
      <c r="R130" s="24">
        <v>326</v>
      </c>
      <c r="S130" s="30">
        <f t="shared" si="29"/>
        <v>0.19852941176470584</v>
      </c>
      <c r="T130" s="24">
        <v>158</v>
      </c>
      <c r="U130" s="30">
        <f t="shared" si="16"/>
        <v>0.25396825396825395</v>
      </c>
      <c r="V130" s="54"/>
      <c r="W130" s="147"/>
      <c r="X130" s="54"/>
      <c r="Y130" s="62"/>
      <c r="Z130" s="24"/>
      <c r="AA130" s="30"/>
      <c r="AB130" s="54"/>
      <c r="AC130" s="62"/>
    </row>
    <row r="131" spans="1:29" s="4" customFormat="1" ht="15.6">
      <c r="A131" s="31"/>
      <c r="B131" s="65" t="s">
        <v>15</v>
      </c>
      <c r="C131" s="24">
        <v>1270439</v>
      </c>
      <c r="D131" s="30">
        <f t="shared" si="35"/>
        <v>4.0072337823201298E-2</v>
      </c>
      <c r="E131" s="9"/>
      <c r="F131" s="26">
        <v>20635</v>
      </c>
      <c r="G131" s="66">
        <f t="shared" si="26"/>
        <v>0.11432120099362786</v>
      </c>
      <c r="H131" s="24">
        <v>133790</v>
      </c>
      <c r="I131" s="30">
        <f t="shared" si="31"/>
        <v>2.1243139679559153E-2</v>
      </c>
      <c r="J131" s="24">
        <v>54</v>
      </c>
      <c r="K131" s="30">
        <f t="shared" si="27"/>
        <v>-8.4745762711864403E-2</v>
      </c>
      <c r="L131" s="63">
        <v>699</v>
      </c>
      <c r="M131" s="30">
        <f t="shared" si="32"/>
        <v>-3.7190082644628086E-2</v>
      </c>
      <c r="N131" s="130">
        <v>673</v>
      </c>
      <c r="O131" s="30">
        <f t="shared" si="33"/>
        <v>0.21480144404332124</v>
      </c>
      <c r="P131" s="130">
        <v>363</v>
      </c>
      <c r="Q131" s="30">
        <f t="shared" si="34"/>
        <v>0.50622406639004147</v>
      </c>
      <c r="R131" s="24">
        <v>239</v>
      </c>
      <c r="S131" s="30">
        <f t="shared" si="29"/>
        <v>-0.16724738675958184</v>
      </c>
      <c r="T131" s="24">
        <v>150</v>
      </c>
      <c r="U131" s="30">
        <f t="shared" si="16"/>
        <v>-0.47552447552447552</v>
      </c>
      <c r="V131" s="54"/>
      <c r="W131" s="147"/>
      <c r="X131" s="54"/>
      <c r="Y131" s="62"/>
      <c r="Z131" s="24"/>
      <c r="AA131" s="30"/>
      <c r="AB131" s="54"/>
      <c r="AC131" s="62"/>
    </row>
    <row r="132" spans="1:29" s="4" customFormat="1" ht="15.6">
      <c r="A132" s="31"/>
      <c r="B132" s="23" t="s">
        <v>16</v>
      </c>
      <c r="C132" s="24">
        <v>1454795</v>
      </c>
      <c r="D132" s="30">
        <f t="shared" si="35"/>
        <v>2.6366882974865558E-2</v>
      </c>
      <c r="E132" s="9"/>
      <c r="F132" s="26">
        <v>28997</v>
      </c>
      <c r="G132" s="66">
        <f t="shared" si="26"/>
        <v>0.17263830475574249</v>
      </c>
      <c r="H132" s="24">
        <v>148996</v>
      </c>
      <c r="I132" s="30">
        <f t="shared" ref="I132:I137" si="36">H132/H120-1</f>
        <v>-1.4622338912881006E-2</v>
      </c>
      <c r="J132" s="24">
        <v>32</v>
      </c>
      <c r="K132" s="30">
        <f t="shared" si="27"/>
        <v>0.33333333333333326</v>
      </c>
      <c r="L132" s="63">
        <v>820</v>
      </c>
      <c r="M132" s="30">
        <f t="shared" si="32"/>
        <v>0.24809741248097406</v>
      </c>
      <c r="N132" s="130">
        <v>803</v>
      </c>
      <c r="O132" s="30">
        <f t="shared" si="33"/>
        <v>0.22222222222222232</v>
      </c>
      <c r="P132" s="130">
        <v>316</v>
      </c>
      <c r="Q132" s="30">
        <f t="shared" si="34"/>
        <v>-3.0674846625766916E-2</v>
      </c>
      <c r="R132" s="24">
        <v>325</v>
      </c>
      <c r="S132" s="30">
        <f t="shared" si="29"/>
        <v>4.5016077170418001E-2</v>
      </c>
      <c r="T132" s="24">
        <v>136</v>
      </c>
      <c r="U132" s="30">
        <f t="shared" si="16"/>
        <v>-0.39823008849557517</v>
      </c>
      <c r="V132" s="54"/>
      <c r="W132" s="147"/>
      <c r="X132" s="54"/>
      <c r="Y132" s="62"/>
      <c r="Z132" s="24"/>
      <c r="AA132" s="30"/>
      <c r="AB132" s="54"/>
      <c r="AC132" s="62"/>
    </row>
    <row r="133" spans="1:29" s="4" customFormat="1" ht="15.6">
      <c r="A133" s="31"/>
      <c r="B133" s="65" t="s">
        <v>17</v>
      </c>
      <c r="C133" s="24">
        <v>1547193</v>
      </c>
      <c r="D133" s="30">
        <f t="shared" si="35"/>
        <v>9.9494309920650226E-2</v>
      </c>
      <c r="E133" s="9"/>
      <c r="F133" s="26">
        <v>20603</v>
      </c>
      <c r="G133" s="66">
        <f t="shared" si="26"/>
        <v>0.14169345007203815</v>
      </c>
      <c r="H133" s="24">
        <v>150522</v>
      </c>
      <c r="I133" s="30">
        <f t="shared" si="36"/>
        <v>5.0933134115774159E-2</v>
      </c>
      <c r="J133" s="24">
        <v>28</v>
      </c>
      <c r="K133" s="30">
        <f t="shared" si="27"/>
        <v>0.27272727272727271</v>
      </c>
      <c r="L133" s="63">
        <v>1054</v>
      </c>
      <c r="M133" s="30">
        <f t="shared" si="32"/>
        <v>0.94824399260628467</v>
      </c>
      <c r="N133" s="130">
        <v>704</v>
      </c>
      <c r="O133" s="30">
        <f t="shared" si="33"/>
        <v>0.19727891156462585</v>
      </c>
      <c r="P133" s="130">
        <v>397</v>
      </c>
      <c r="Q133" s="30">
        <f t="shared" si="34"/>
        <v>0.24062500000000009</v>
      </c>
      <c r="R133" s="24">
        <v>324</v>
      </c>
      <c r="S133" s="30">
        <f t="shared" si="29"/>
        <v>0.265625</v>
      </c>
      <c r="T133" s="24">
        <v>201</v>
      </c>
      <c r="U133" s="30">
        <f t="shared" si="16"/>
        <v>-0.54109589041095885</v>
      </c>
      <c r="V133" s="54"/>
      <c r="W133" s="147"/>
      <c r="X133" s="54"/>
      <c r="Y133" s="62"/>
      <c r="Z133" s="24"/>
      <c r="AA133" s="30"/>
      <c r="AB133" s="54"/>
      <c r="AC133" s="62"/>
    </row>
    <row r="134" spans="1:29" s="4" customFormat="1" ht="15.6">
      <c r="A134" s="31"/>
      <c r="B134" s="65" t="s">
        <v>18</v>
      </c>
      <c r="C134" s="24">
        <v>1321293</v>
      </c>
      <c r="D134" s="30">
        <f t="shared" si="35"/>
        <v>0.10546435103301599</v>
      </c>
      <c r="E134" s="9"/>
      <c r="F134" s="26">
        <v>19661</v>
      </c>
      <c r="G134" s="66">
        <f t="shared" si="26"/>
        <v>0.18169251111912499</v>
      </c>
      <c r="H134" s="24">
        <v>120384</v>
      </c>
      <c r="I134" s="30">
        <f t="shared" si="36"/>
        <v>-2.8448296733893375E-2</v>
      </c>
      <c r="J134" s="24">
        <v>15</v>
      </c>
      <c r="K134" s="30">
        <f t="shared" si="27"/>
        <v>-0.63414634146341464</v>
      </c>
      <c r="L134" s="63">
        <v>708</v>
      </c>
      <c r="M134" s="30">
        <f t="shared" si="32"/>
        <v>0.47807933194154484</v>
      </c>
      <c r="N134" s="130">
        <v>680</v>
      </c>
      <c r="O134" s="30">
        <f t="shared" si="33"/>
        <v>0.31782945736434098</v>
      </c>
      <c r="P134" s="130">
        <v>275</v>
      </c>
      <c r="Q134" s="30">
        <f t="shared" si="34"/>
        <v>0.10441767068273089</v>
      </c>
      <c r="R134" s="24">
        <v>245</v>
      </c>
      <c r="S134" s="30">
        <f t="shared" si="29"/>
        <v>-0.1887417218543046</v>
      </c>
      <c r="T134" s="24">
        <v>102</v>
      </c>
      <c r="U134" s="30">
        <f t="shared" si="16"/>
        <v>-2.8571428571428581E-2</v>
      </c>
      <c r="V134" s="54"/>
      <c r="W134" s="147"/>
      <c r="X134" s="54"/>
      <c r="Y134" s="62"/>
      <c r="Z134" s="24"/>
      <c r="AA134" s="30"/>
      <c r="AB134" s="54"/>
      <c r="AC134" s="62"/>
    </row>
    <row r="135" spans="1:29" s="4" customFormat="1" ht="15.6">
      <c r="A135" s="31"/>
      <c r="B135" s="23" t="s">
        <v>19</v>
      </c>
      <c r="C135" s="24">
        <v>1432100</v>
      </c>
      <c r="D135" s="30">
        <f t="shared" si="35"/>
        <v>0.15571810517430196</v>
      </c>
      <c r="E135" s="9"/>
      <c r="F135" s="26">
        <v>17946</v>
      </c>
      <c r="G135" s="66">
        <f t="shared" si="26"/>
        <v>0.3732782369146006</v>
      </c>
      <c r="H135" s="24">
        <v>126819</v>
      </c>
      <c r="I135" s="30">
        <f t="shared" si="36"/>
        <v>8.1704196519958971E-2</v>
      </c>
      <c r="J135" s="24">
        <v>26</v>
      </c>
      <c r="K135" s="30">
        <f t="shared" si="27"/>
        <v>1.6</v>
      </c>
      <c r="L135" s="63">
        <v>695</v>
      </c>
      <c r="M135" s="30">
        <f t="shared" si="32"/>
        <v>0.56884875846501126</v>
      </c>
      <c r="N135" s="130">
        <v>1019</v>
      </c>
      <c r="O135" s="30">
        <f t="shared" si="33"/>
        <v>0.31994818652849744</v>
      </c>
      <c r="P135" s="130">
        <v>298</v>
      </c>
      <c r="Q135" s="30">
        <f t="shared" si="34"/>
        <v>0.33632286995515703</v>
      </c>
      <c r="R135" s="24">
        <v>331</v>
      </c>
      <c r="S135" s="30">
        <f t="shared" si="29"/>
        <v>0.28793774319066157</v>
      </c>
      <c r="T135" s="24">
        <v>145</v>
      </c>
      <c r="U135" s="30">
        <f t="shared" si="16"/>
        <v>3.5714285714285809E-2</v>
      </c>
      <c r="V135" s="54"/>
      <c r="W135" s="147"/>
      <c r="X135" s="54"/>
      <c r="Y135" s="62"/>
      <c r="Z135" s="24"/>
      <c r="AA135" s="30"/>
      <c r="AB135" s="54"/>
      <c r="AC135" s="62"/>
    </row>
    <row r="136" spans="1:29" s="4" customFormat="1" ht="15.6">
      <c r="A136" s="31"/>
      <c r="B136" s="23" t="s">
        <v>20</v>
      </c>
      <c r="C136" s="24">
        <v>1288754</v>
      </c>
      <c r="D136" s="30">
        <f t="shared" si="35"/>
        <v>0.11670929861775425</v>
      </c>
      <c r="E136" s="9"/>
      <c r="F136" s="26">
        <v>8368</v>
      </c>
      <c r="G136" s="66">
        <f t="shared" si="26"/>
        <v>0.11901577962021936</v>
      </c>
      <c r="H136" s="24">
        <v>105671</v>
      </c>
      <c r="I136" s="30">
        <f t="shared" si="36"/>
        <v>-2.7507822565801532E-2</v>
      </c>
      <c r="J136" s="24">
        <v>38</v>
      </c>
      <c r="K136" s="30">
        <f t="shared" si="27"/>
        <v>0.65217391304347827</v>
      </c>
      <c r="L136" s="63">
        <v>750</v>
      </c>
      <c r="M136" s="30">
        <f t="shared" si="32"/>
        <v>0.51821862348178138</v>
      </c>
      <c r="N136" s="130">
        <v>1240</v>
      </c>
      <c r="O136" s="30">
        <f t="shared" si="33"/>
        <v>0.28497409326424861</v>
      </c>
      <c r="P136" s="130">
        <v>299</v>
      </c>
      <c r="Q136" s="30">
        <f t="shared" si="34"/>
        <v>-8.8414634146341431E-2</v>
      </c>
      <c r="R136" s="24">
        <v>361</v>
      </c>
      <c r="S136" s="30">
        <f t="shared" si="29"/>
        <v>0.22372881355932206</v>
      </c>
      <c r="T136" s="24">
        <v>162</v>
      </c>
      <c r="U136" s="30">
        <f t="shared" si="16"/>
        <v>-0.32780082987551862</v>
      </c>
      <c r="V136" s="54"/>
      <c r="W136" s="147"/>
      <c r="X136" s="54"/>
      <c r="Y136" s="62"/>
      <c r="Z136" s="24"/>
      <c r="AA136" s="30"/>
      <c r="AB136" s="54"/>
      <c r="AC136" s="62"/>
    </row>
    <row r="137" spans="1:29" s="4" customFormat="1" ht="15.6">
      <c r="A137" s="32"/>
      <c r="B137" s="49" t="s">
        <v>21</v>
      </c>
      <c r="C137" s="33">
        <v>1430677</v>
      </c>
      <c r="D137" s="34">
        <f t="shared" si="35"/>
        <v>0.18781315822901989</v>
      </c>
      <c r="E137" s="59"/>
      <c r="F137" s="133">
        <v>11313</v>
      </c>
      <c r="G137" s="68">
        <f>F137/F125-1</f>
        <v>9.931007676610637E-2</v>
      </c>
      <c r="H137" s="33">
        <v>133473</v>
      </c>
      <c r="I137" s="34">
        <f t="shared" si="36"/>
        <v>4.5780772545639836E-2</v>
      </c>
      <c r="J137" s="33">
        <v>37</v>
      </c>
      <c r="K137" s="34">
        <f t="shared" si="27"/>
        <v>0.68181818181818188</v>
      </c>
      <c r="L137" s="133">
        <v>1171</v>
      </c>
      <c r="M137" s="34">
        <f t="shared" si="32"/>
        <v>0.16633466135458175</v>
      </c>
      <c r="N137" s="148">
        <v>1273</v>
      </c>
      <c r="O137" s="34">
        <f t="shared" si="33"/>
        <v>0.20892687559354228</v>
      </c>
      <c r="P137" s="148">
        <v>373</v>
      </c>
      <c r="Q137" s="34">
        <f t="shared" si="34"/>
        <v>0.17295597484276737</v>
      </c>
      <c r="R137" s="33">
        <v>385</v>
      </c>
      <c r="S137" s="34">
        <f t="shared" si="29"/>
        <v>0.32302405498281783</v>
      </c>
      <c r="T137" s="33">
        <v>110</v>
      </c>
      <c r="U137" s="34">
        <f t="shared" si="16"/>
        <v>-0.47619047619047616</v>
      </c>
      <c r="V137" s="57"/>
      <c r="W137" s="149"/>
      <c r="X137" s="57"/>
      <c r="Y137" s="69"/>
      <c r="Z137" s="33"/>
      <c r="AA137" s="34"/>
      <c r="AB137" s="57"/>
      <c r="AC137" s="69"/>
    </row>
    <row r="138" spans="1:29" s="4" customFormat="1" ht="15.6">
      <c r="A138" s="31" t="s">
        <v>55</v>
      </c>
      <c r="B138" s="23" t="s">
        <v>10</v>
      </c>
      <c r="C138" s="26">
        <v>1834538</v>
      </c>
      <c r="D138" s="30">
        <f t="shared" ref="D138:D148" si="37">(C138-C126)/C126</f>
        <v>0.24891704898145078</v>
      </c>
      <c r="E138" s="9"/>
      <c r="F138" s="26">
        <v>11115</v>
      </c>
      <c r="G138" s="66">
        <f t="shared" si="26"/>
        <v>6.2721101443732774E-2</v>
      </c>
      <c r="H138" s="26">
        <v>160175</v>
      </c>
      <c r="I138" s="38">
        <f t="shared" si="31"/>
        <v>0.10382540021638897</v>
      </c>
      <c r="J138" s="26">
        <v>77</v>
      </c>
      <c r="K138" s="30">
        <f t="shared" si="27"/>
        <v>1.0810810810810811</v>
      </c>
      <c r="L138" s="26">
        <v>1298</v>
      </c>
      <c r="M138" s="30">
        <f t="shared" si="32"/>
        <v>0.24091778202676872</v>
      </c>
      <c r="N138" s="26">
        <v>3015</v>
      </c>
      <c r="O138" s="30">
        <f t="shared" si="33"/>
        <v>0.52349671551288535</v>
      </c>
      <c r="P138" s="26">
        <v>461</v>
      </c>
      <c r="Q138" s="30">
        <f t="shared" si="34"/>
        <v>7.2093023255813904E-2</v>
      </c>
      <c r="R138" s="75">
        <v>439</v>
      </c>
      <c r="S138" s="76">
        <f>R138/R126-1</f>
        <v>0.26878612716762995</v>
      </c>
      <c r="T138" s="26">
        <v>89</v>
      </c>
      <c r="U138" s="46">
        <f t="shared" si="16"/>
        <v>-0.52659574468085113</v>
      </c>
      <c r="V138" s="54">
        <v>12577</v>
      </c>
      <c r="W138" s="62"/>
      <c r="X138" s="150">
        <v>7594</v>
      </c>
      <c r="Y138" s="62">
        <f>SUM(X138:X149)/X126-1</f>
        <v>0.27092821946996937</v>
      </c>
      <c r="Z138" s="26"/>
      <c r="AA138" s="30"/>
      <c r="AB138" s="54">
        <v>50725</v>
      </c>
      <c r="AC138" s="62">
        <f>AB138/AB126-1</f>
        <v>0.11429638416589771</v>
      </c>
    </row>
    <row r="139" spans="1:29" s="4" customFormat="1" ht="15.6">
      <c r="A139" s="31"/>
      <c r="B139" s="23" t="s">
        <v>11</v>
      </c>
      <c r="C139" s="24">
        <v>1445609</v>
      </c>
      <c r="D139" s="30">
        <f t="shared" si="37"/>
        <v>0.10126283344874581</v>
      </c>
      <c r="E139" s="9"/>
      <c r="F139" s="26">
        <v>9397</v>
      </c>
      <c r="G139" s="66">
        <f t="shared" si="26"/>
        <v>5.3239184039453047E-2</v>
      </c>
      <c r="H139" s="24">
        <v>118912</v>
      </c>
      <c r="I139" s="30">
        <f t="shared" si="31"/>
        <v>0.41984477611940307</v>
      </c>
      <c r="J139" s="24">
        <v>45</v>
      </c>
      <c r="K139" s="30">
        <f t="shared" si="27"/>
        <v>-0.36619718309859151</v>
      </c>
      <c r="L139" s="28">
        <v>682</v>
      </c>
      <c r="M139" s="30">
        <f t="shared" si="32"/>
        <v>0.10714285714285721</v>
      </c>
      <c r="N139" s="24">
        <v>1627</v>
      </c>
      <c r="O139" s="30">
        <f t="shared" si="33"/>
        <v>0.26614785992217893</v>
      </c>
      <c r="P139" s="24">
        <v>432</v>
      </c>
      <c r="Q139" s="30">
        <f t="shared" si="34"/>
        <v>0.55395683453237421</v>
      </c>
      <c r="R139" s="75">
        <v>441</v>
      </c>
      <c r="S139" s="76">
        <f>R139/R127-1</f>
        <v>0.23529411764705888</v>
      </c>
      <c r="T139" s="28">
        <v>87</v>
      </c>
      <c r="U139" s="30">
        <f t="shared" si="16"/>
        <v>-0.68014705882352944</v>
      </c>
      <c r="V139" s="151"/>
      <c r="W139" s="62"/>
      <c r="X139" s="150">
        <v>6317</v>
      </c>
      <c r="Y139" s="62"/>
      <c r="Z139" s="24"/>
      <c r="AA139" s="66"/>
      <c r="AB139" s="54"/>
      <c r="AC139" s="62"/>
    </row>
    <row r="140" spans="1:29" s="4" customFormat="1" ht="15.6">
      <c r="A140" s="31"/>
      <c r="B140" s="23" t="s">
        <v>12</v>
      </c>
      <c r="C140" s="24">
        <v>1416683</v>
      </c>
      <c r="D140" s="30">
        <f t="shared" si="37"/>
        <v>0.23087182080334748</v>
      </c>
      <c r="E140" s="9"/>
      <c r="F140" s="26">
        <v>9197</v>
      </c>
      <c r="G140" s="66">
        <f t="shared" si="26"/>
        <v>4.9406663623916103E-2</v>
      </c>
      <c r="H140" s="24">
        <v>113589</v>
      </c>
      <c r="I140" s="30">
        <f t="shared" si="31"/>
        <v>0.16874337630801839</v>
      </c>
      <c r="J140" s="24">
        <v>30</v>
      </c>
      <c r="K140" s="30">
        <f t="shared" si="27"/>
        <v>7.1428571428571397E-2</v>
      </c>
      <c r="L140" s="28">
        <v>694</v>
      </c>
      <c r="M140" s="30">
        <f t="shared" si="32"/>
        <v>1.9089574155653377E-2</v>
      </c>
      <c r="N140" s="24">
        <v>1814</v>
      </c>
      <c r="O140" s="30">
        <f t="shared" si="33"/>
        <v>0.39324116743471582</v>
      </c>
      <c r="P140" s="24">
        <v>350</v>
      </c>
      <c r="Q140" s="30">
        <f t="shared" si="34"/>
        <v>-5.9139784946236507E-2</v>
      </c>
      <c r="R140" s="67">
        <v>520</v>
      </c>
      <c r="S140" s="66">
        <f t="shared" si="29"/>
        <v>0.34715025906735741</v>
      </c>
      <c r="T140" s="28">
        <v>191</v>
      </c>
      <c r="U140" s="30">
        <f t="shared" si="16"/>
        <v>4.9450549450549497E-2</v>
      </c>
      <c r="V140" s="151"/>
      <c r="W140" s="62"/>
      <c r="X140" s="150">
        <v>8675</v>
      </c>
      <c r="Y140" s="62"/>
      <c r="Z140" s="24"/>
      <c r="AA140" s="66"/>
      <c r="AB140" s="54"/>
      <c r="AC140" s="62"/>
    </row>
    <row r="141" spans="1:29" s="4" customFormat="1" ht="15.6">
      <c r="A141" s="31"/>
      <c r="B141" s="65" t="s">
        <v>13</v>
      </c>
      <c r="C141" s="24">
        <v>1495460</v>
      </c>
      <c r="D141" s="30">
        <f t="shared" si="37"/>
        <v>0.26746250693923562</v>
      </c>
      <c r="E141" s="9"/>
      <c r="F141" s="26">
        <v>11823</v>
      </c>
      <c r="G141" s="66">
        <f t="shared" si="26"/>
        <v>7.7855775366943103E-2</v>
      </c>
      <c r="H141" s="24">
        <v>132226</v>
      </c>
      <c r="I141" s="30">
        <f t="shared" si="31"/>
        <v>0.22382755014207301</v>
      </c>
      <c r="J141" s="24">
        <v>31</v>
      </c>
      <c r="K141" s="30">
        <f t="shared" si="27"/>
        <v>0.40909090909090917</v>
      </c>
      <c r="L141" s="28">
        <v>998</v>
      </c>
      <c r="M141" s="30">
        <f t="shared" si="32"/>
        <v>6.3965884861407307E-2</v>
      </c>
      <c r="N141" s="24">
        <v>1469</v>
      </c>
      <c r="O141" s="30">
        <f t="shared" si="33"/>
        <v>0.45014807502467913</v>
      </c>
      <c r="P141" s="24">
        <v>327</v>
      </c>
      <c r="Q141" s="30">
        <f t="shared" si="34"/>
        <v>0.10847457627118651</v>
      </c>
      <c r="R141" s="67">
        <v>329</v>
      </c>
      <c r="S141" s="66">
        <f t="shared" si="29"/>
        <v>0.29019607843137263</v>
      </c>
      <c r="T141" s="28">
        <v>115</v>
      </c>
      <c r="U141" s="30">
        <f t="shared" si="16"/>
        <v>1.1296296296296298</v>
      </c>
      <c r="V141" s="151"/>
      <c r="W141" s="62"/>
      <c r="X141" s="150">
        <v>6945</v>
      </c>
      <c r="Y141" s="62"/>
      <c r="Z141" s="24"/>
      <c r="AA141" s="66"/>
      <c r="AB141" s="54"/>
      <c r="AC141" s="62"/>
    </row>
    <row r="142" spans="1:29" s="4" customFormat="1" ht="15.6">
      <c r="A142" s="31"/>
      <c r="B142" s="23" t="s">
        <v>14</v>
      </c>
      <c r="C142" s="24">
        <v>1579265</v>
      </c>
      <c r="D142" s="30">
        <f t="shared" si="37"/>
        <v>0.29130100253229141</v>
      </c>
      <c r="E142" s="9"/>
      <c r="F142" s="26">
        <v>19841</v>
      </c>
      <c r="G142" s="66">
        <f t="shared" si="26"/>
        <v>0.15805754975777742</v>
      </c>
      <c r="H142" s="24">
        <v>154737</v>
      </c>
      <c r="I142" s="30">
        <f t="shared" si="31"/>
        <v>0.29358212324129118</v>
      </c>
      <c r="J142" s="24">
        <v>26</v>
      </c>
      <c r="K142" s="30">
        <f t="shared" si="27"/>
        <v>-0.29729729729729726</v>
      </c>
      <c r="L142" s="28">
        <v>677</v>
      </c>
      <c r="M142" s="30">
        <f t="shared" si="32"/>
        <v>7.4404761904762751E-3</v>
      </c>
      <c r="N142" s="24">
        <v>726</v>
      </c>
      <c r="O142" s="30">
        <f t="shared" si="33"/>
        <v>0.10000000000000009</v>
      </c>
      <c r="P142" s="24">
        <v>230</v>
      </c>
      <c r="Q142" s="30">
        <f t="shared" si="34"/>
        <v>-0.1015625</v>
      </c>
      <c r="R142" s="67">
        <v>349</v>
      </c>
      <c r="S142" s="66">
        <f t="shared" ref="S142:S149" si="38">R142/R130-1</f>
        <v>7.055214723926384E-2</v>
      </c>
      <c r="T142" s="28">
        <v>95</v>
      </c>
      <c r="U142" s="30">
        <f t="shared" si="16"/>
        <v>-0.39873417721518989</v>
      </c>
      <c r="V142" s="151"/>
      <c r="W142" s="62"/>
      <c r="X142" s="150">
        <v>7901</v>
      </c>
      <c r="Y142" s="62"/>
      <c r="Z142" s="24"/>
      <c r="AA142" s="66"/>
      <c r="AB142" s="54"/>
      <c r="AC142" s="62"/>
    </row>
    <row r="143" spans="1:29" s="4" customFormat="1" ht="15.6">
      <c r="A143" s="31"/>
      <c r="B143" s="65" t="s">
        <v>15</v>
      </c>
      <c r="C143" s="24">
        <v>1373551</v>
      </c>
      <c r="D143" s="30">
        <f t="shared" si="37"/>
        <v>8.116249579869636E-2</v>
      </c>
      <c r="E143" s="9"/>
      <c r="F143" s="26">
        <v>24961</v>
      </c>
      <c r="G143" s="66">
        <f t="shared" si="26"/>
        <v>0.20964380906227276</v>
      </c>
      <c r="H143" s="24">
        <v>147947</v>
      </c>
      <c r="I143" s="30">
        <f t="shared" si="31"/>
        <v>0.10581508333956191</v>
      </c>
      <c r="J143" s="24">
        <v>23</v>
      </c>
      <c r="K143" s="30">
        <f t="shared" si="27"/>
        <v>-0.57407407407407407</v>
      </c>
      <c r="L143" s="28">
        <v>2902</v>
      </c>
      <c r="M143" s="30">
        <f t="shared" si="32"/>
        <v>3.1516452074391985</v>
      </c>
      <c r="N143" s="24">
        <v>733</v>
      </c>
      <c r="O143" s="30">
        <f t="shared" si="33"/>
        <v>8.9153046062407038E-2</v>
      </c>
      <c r="P143" s="24">
        <v>356</v>
      </c>
      <c r="Q143" s="30">
        <f t="shared" si="34"/>
        <v>-1.9283746556473802E-2</v>
      </c>
      <c r="R143" s="67">
        <v>380</v>
      </c>
      <c r="S143" s="66">
        <f t="shared" si="38"/>
        <v>0.58995815899581583</v>
      </c>
      <c r="T143" s="28">
        <v>140</v>
      </c>
      <c r="U143" s="30">
        <f t="shared" si="16"/>
        <v>-6.6666666666666652E-2</v>
      </c>
      <c r="V143" s="151"/>
      <c r="W143" s="62"/>
      <c r="X143" s="150">
        <v>7535</v>
      </c>
      <c r="Y143" s="62"/>
      <c r="Z143" s="24"/>
      <c r="AA143" s="66"/>
      <c r="AB143" s="54"/>
      <c r="AC143" s="62"/>
    </row>
    <row r="144" spans="1:29" s="4" customFormat="1" ht="15.6">
      <c r="A144" s="31"/>
      <c r="B144" s="23" t="s">
        <v>16</v>
      </c>
      <c r="C144" s="120">
        <v>1675332</v>
      </c>
      <c r="D144" s="30">
        <f t="shared" si="37"/>
        <v>0.1515931797950914</v>
      </c>
      <c r="E144" s="9"/>
      <c r="F144" s="26">
        <v>32107</v>
      </c>
      <c r="G144" s="66">
        <f t="shared" si="26"/>
        <v>0.10725247439390273</v>
      </c>
      <c r="H144" s="24">
        <v>176272</v>
      </c>
      <c r="I144" s="30">
        <f t="shared" ref="I144:I162" si="39">H144/H132-1</f>
        <v>0.18306531718972319</v>
      </c>
      <c r="J144" s="24">
        <v>34</v>
      </c>
      <c r="K144" s="30">
        <f t="shared" si="27"/>
        <v>6.25E-2</v>
      </c>
      <c r="L144" s="28">
        <v>889</v>
      </c>
      <c r="M144" s="30">
        <f t="shared" si="32"/>
        <v>8.4146341463414709E-2</v>
      </c>
      <c r="N144" s="24">
        <v>966</v>
      </c>
      <c r="O144" s="30">
        <f t="shared" si="33"/>
        <v>0.20298879202988784</v>
      </c>
      <c r="P144" s="152"/>
      <c r="Q144" s="30"/>
      <c r="R144" s="67">
        <v>490</v>
      </c>
      <c r="S144" s="66">
        <f t="shared" si="38"/>
        <v>0.50769230769230766</v>
      </c>
      <c r="T144" s="28">
        <v>254</v>
      </c>
      <c r="U144" s="30">
        <f t="shared" si="16"/>
        <v>0.86764705882352944</v>
      </c>
      <c r="V144" s="54">
        <v>4003</v>
      </c>
      <c r="W144" s="62"/>
      <c r="X144" s="150">
        <v>7300</v>
      </c>
      <c r="Y144" s="62"/>
      <c r="Z144" s="24"/>
      <c r="AA144" s="66"/>
      <c r="AB144" s="54"/>
      <c r="AC144" s="62"/>
    </row>
    <row r="145" spans="1:43" s="4" customFormat="1" ht="15.6">
      <c r="A145" s="31"/>
      <c r="B145" s="65" t="s">
        <v>17</v>
      </c>
      <c r="C145" s="120">
        <v>1835249</v>
      </c>
      <c r="D145" s="30">
        <f t="shared" si="37"/>
        <v>0.18617974615965815</v>
      </c>
      <c r="E145" s="9"/>
      <c r="F145" s="26">
        <v>22622</v>
      </c>
      <c r="G145" s="66">
        <f t="shared" si="26"/>
        <v>9.7995437557637288E-2</v>
      </c>
      <c r="H145" s="24">
        <v>161642</v>
      </c>
      <c r="I145" s="30">
        <f t="shared" si="39"/>
        <v>7.3876244004198677E-2</v>
      </c>
      <c r="J145" s="24">
        <v>38</v>
      </c>
      <c r="K145" s="30">
        <f t="shared" si="27"/>
        <v>0.35714285714285721</v>
      </c>
      <c r="L145" s="28"/>
      <c r="M145" s="30"/>
      <c r="N145" s="24">
        <v>864</v>
      </c>
      <c r="O145" s="30">
        <f t="shared" si="33"/>
        <v>0.22727272727272729</v>
      </c>
      <c r="P145" s="24"/>
      <c r="Q145" s="30"/>
      <c r="R145" s="67">
        <v>415</v>
      </c>
      <c r="S145" s="66">
        <f t="shared" si="38"/>
        <v>0.28086419753086411</v>
      </c>
      <c r="T145" s="28">
        <v>171</v>
      </c>
      <c r="U145" s="30">
        <f t="shared" si="16"/>
        <v>-0.14925373134328357</v>
      </c>
      <c r="V145" s="54"/>
      <c r="W145" s="62"/>
      <c r="X145" s="150">
        <v>7572</v>
      </c>
      <c r="Y145" s="62"/>
      <c r="Z145" s="24"/>
      <c r="AA145" s="66"/>
      <c r="AB145" s="54"/>
      <c r="AC145" s="62"/>
    </row>
    <row r="146" spans="1:43" s="4" customFormat="1" ht="15.6">
      <c r="A146" s="31"/>
      <c r="B146" s="65" t="s">
        <v>18</v>
      </c>
      <c r="C146" s="120">
        <v>1511657</v>
      </c>
      <c r="D146" s="30">
        <f t="shared" si="37"/>
        <v>0.14407402445937426</v>
      </c>
      <c r="E146" s="9"/>
      <c r="F146" s="26">
        <v>20968</v>
      </c>
      <c r="G146" s="66">
        <f t="shared" si="26"/>
        <v>6.6476781445501176E-2</v>
      </c>
      <c r="H146" s="24">
        <v>146037</v>
      </c>
      <c r="I146" s="30">
        <f t="shared" si="39"/>
        <v>0.21309310207336529</v>
      </c>
      <c r="J146" s="24">
        <v>37</v>
      </c>
      <c r="K146" s="30">
        <f t="shared" si="27"/>
        <v>1.4666666666666668</v>
      </c>
      <c r="L146" s="28"/>
      <c r="M146" s="30"/>
      <c r="N146" s="153">
        <v>1738</v>
      </c>
      <c r="O146" s="154">
        <f>N146/SUM(N134:N135)-1</f>
        <v>2.2954679223072372E-2</v>
      </c>
      <c r="P146" s="24"/>
      <c r="Q146" s="30"/>
      <c r="R146" s="67">
        <v>376</v>
      </c>
      <c r="S146" s="66">
        <f t="shared" si="38"/>
        <v>0.53469387755102038</v>
      </c>
      <c r="T146" s="28">
        <v>124</v>
      </c>
      <c r="U146" s="30">
        <f t="shared" si="16"/>
        <v>0.21568627450980382</v>
      </c>
      <c r="V146" s="54"/>
      <c r="W146" s="62"/>
      <c r="X146" s="150">
        <v>6339</v>
      </c>
      <c r="Y146" s="62"/>
      <c r="Z146" s="24"/>
      <c r="AA146" s="66"/>
      <c r="AB146" s="54"/>
      <c r="AC146" s="62"/>
    </row>
    <row r="147" spans="1:43" s="4" customFormat="1" ht="15.6">
      <c r="A147" s="31"/>
      <c r="B147" s="23" t="s">
        <v>19</v>
      </c>
      <c r="C147" s="120">
        <v>1735308</v>
      </c>
      <c r="D147" s="47">
        <f t="shared" si="37"/>
        <v>0.21172264506668528</v>
      </c>
      <c r="E147" s="9"/>
      <c r="F147" s="26">
        <v>20265</v>
      </c>
      <c r="G147" s="66">
        <f t="shared" si="26"/>
        <v>0.12922099632230033</v>
      </c>
      <c r="H147" s="24">
        <v>153690</v>
      </c>
      <c r="I147" s="30">
        <f t="shared" si="39"/>
        <v>0.21188465450760541</v>
      </c>
      <c r="J147" s="24">
        <v>26</v>
      </c>
      <c r="K147" s="30">
        <f t="shared" si="27"/>
        <v>0</v>
      </c>
      <c r="L147" s="28"/>
      <c r="M147" s="30"/>
      <c r="N147" s="153"/>
      <c r="O147" s="154"/>
      <c r="P147" s="24"/>
      <c r="Q147" s="30"/>
      <c r="R147" s="67">
        <v>415</v>
      </c>
      <c r="S147" s="66">
        <f t="shared" si="38"/>
        <v>0.25377643504531733</v>
      </c>
      <c r="T147" s="28">
        <v>210</v>
      </c>
      <c r="U147" s="30">
        <f t="shared" ref="U147:U172" si="40">(T147/T135-1)</f>
        <v>0.44827586206896552</v>
      </c>
      <c r="V147" s="48"/>
      <c r="W147" s="47"/>
      <c r="X147" s="150">
        <v>8146</v>
      </c>
      <c r="Y147" s="62"/>
      <c r="Z147" s="24"/>
      <c r="AA147" s="66"/>
      <c r="AB147" s="54"/>
      <c r="AC147" s="62"/>
    </row>
    <row r="148" spans="1:43" s="4" customFormat="1" ht="15.6">
      <c r="A148" s="31"/>
      <c r="B148" s="23" t="s">
        <v>20</v>
      </c>
      <c r="C148" s="120">
        <v>1626063</v>
      </c>
      <c r="D148" s="47">
        <f t="shared" si="37"/>
        <v>0.26173265029633275</v>
      </c>
      <c r="E148" s="9"/>
      <c r="F148" s="26">
        <v>9718</v>
      </c>
      <c r="G148" s="30">
        <f t="shared" si="26"/>
        <v>0.16132887189292533</v>
      </c>
      <c r="H148" s="24">
        <v>145991</v>
      </c>
      <c r="I148" s="30">
        <f t="shared" si="39"/>
        <v>0.38156163942803611</v>
      </c>
      <c r="J148" s="24">
        <v>23</v>
      </c>
      <c r="K148" s="30">
        <f t="shared" si="27"/>
        <v>-0.39473684210526316</v>
      </c>
      <c r="L148" s="28"/>
      <c r="M148" s="30"/>
      <c r="N148" s="24">
        <v>1555</v>
      </c>
      <c r="O148" s="30">
        <f>N148/N136-1</f>
        <v>0.25403225806451624</v>
      </c>
      <c r="P148" s="24"/>
      <c r="Q148" s="30"/>
      <c r="R148" s="67">
        <v>526</v>
      </c>
      <c r="S148" s="66">
        <f t="shared" si="38"/>
        <v>0.45706371191135742</v>
      </c>
      <c r="T148" s="28">
        <v>170</v>
      </c>
      <c r="U148" s="30">
        <f t="shared" si="40"/>
        <v>4.9382716049382713E-2</v>
      </c>
      <c r="V148" s="48"/>
      <c r="W148" s="47"/>
      <c r="X148" s="48">
        <v>10553</v>
      </c>
      <c r="Y148" s="62"/>
      <c r="Z148" s="24"/>
      <c r="AA148" s="66"/>
      <c r="AB148" s="54"/>
      <c r="AC148" s="62"/>
    </row>
    <row r="149" spans="1:43" s="4" customFormat="1">
      <c r="A149" s="31"/>
      <c r="B149" s="121" t="s">
        <v>21</v>
      </c>
      <c r="C149" s="122">
        <v>1781715</v>
      </c>
      <c r="D149" s="30">
        <f t="shared" ref="D149:D161" si="41">C149/C137-1</f>
        <v>0.24536495659048119</v>
      </c>
      <c r="E149" s="9"/>
      <c r="F149" s="26">
        <v>12727</v>
      </c>
      <c r="G149" s="30">
        <f t="shared" si="26"/>
        <v>0.12498895076460714</v>
      </c>
      <c r="H149" s="24">
        <v>164238</v>
      </c>
      <c r="I149" s="34">
        <f t="shared" si="39"/>
        <v>0.23049605538198747</v>
      </c>
      <c r="J149" s="24">
        <v>36</v>
      </c>
      <c r="K149" s="30">
        <f t="shared" si="27"/>
        <v>-2.7027027027026973E-2</v>
      </c>
      <c r="L149" s="28"/>
      <c r="M149" s="30"/>
      <c r="N149" s="24">
        <v>1872</v>
      </c>
      <c r="O149" s="30">
        <f>N149/N137-1</f>
        <v>0.47054202670856249</v>
      </c>
      <c r="P149" s="24"/>
      <c r="Q149" s="30"/>
      <c r="R149" s="67">
        <v>420</v>
      </c>
      <c r="S149" s="66">
        <f t="shared" si="38"/>
        <v>9.0909090909090828E-2</v>
      </c>
      <c r="T149" s="28">
        <v>165</v>
      </c>
      <c r="U149" s="30">
        <f t="shared" si="40"/>
        <v>0.5</v>
      </c>
      <c r="V149" s="48"/>
      <c r="W149" s="47"/>
      <c r="X149" s="48">
        <v>10557</v>
      </c>
      <c r="Y149" s="69"/>
      <c r="Z149" s="24"/>
      <c r="AA149" s="66"/>
      <c r="AB149" s="57"/>
      <c r="AC149" s="69"/>
      <c r="AD149" s="128"/>
      <c r="AE149" s="128"/>
      <c r="AF149" s="128"/>
      <c r="AG149" s="128"/>
      <c r="AH149" s="128"/>
      <c r="AI149" s="128"/>
      <c r="AJ149" s="128"/>
      <c r="AK149" s="128"/>
      <c r="AL149" s="128"/>
    </row>
    <row r="150" spans="1:43" s="155" customFormat="1">
      <c r="A150" s="35" t="s">
        <v>56</v>
      </c>
      <c r="B150" s="85" t="s">
        <v>10</v>
      </c>
      <c r="C150" s="86">
        <v>2112337</v>
      </c>
      <c r="D150" s="87">
        <f t="shared" si="41"/>
        <v>0.15142722581925261</v>
      </c>
      <c r="E150" s="9"/>
      <c r="F150" s="39">
        <v>12658</v>
      </c>
      <c r="G150" s="38">
        <f t="shared" si="26"/>
        <v>0.13882141250562308</v>
      </c>
      <c r="H150" s="37">
        <v>181347</v>
      </c>
      <c r="I150" s="38">
        <f t="shared" si="39"/>
        <v>0.1321804276572498</v>
      </c>
      <c r="J150" s="124">
        <v>42</v>
      </c>
      <c r="K150" s="38">
        <f t="shared" si="27"/>
        <v>-0.45454545454545459</v>
      </c>
      <c r="L150" s="41"/>
      <c r="M150" s="38"/>
      <c r="N150" s="37">
        <v>3379</v>
      </c>
      <c r="O150" s="38">
        <f>N150/N138-1</f>
        <v>0.12072968490878933</v>
      </c>
      <c r="P150" s="37"/>
      <c r="Q150" s="38"/>
      <c r="R150" s="124">
        <v>492</v>
      </c>
      <c r="S150" s="123">
        <f>R150/R138-1</f>
        <v>0.12072892938496582</v>
      </c>
      <c r="T150" s="41">
        <v>201</v>
      </c>
      <c r="U150" s="38">
        <f t="shared" si="40"/>
        <v>1.2584269662921348</v>
      </c>
      <c r="V150" s="44">
        <v>3476</v>
      </c>
      <c r="W150" s="43"/>
      <c r="X150" s="44"/>
      <c r="Y150" s="43"/>
      <c r="Z150" s="37"/>
      <c r="AA150" s="123"/>
      <c r="AB150" s="54">
        <v>50312</v>
      </c>
      <c r="AC150" s="62">
        <f>AB150/AB138-1</f>
        <v>-8.1419418432725488E-3</v>
      </c>
      <c r="AD150" s="128"/>
      <c r="AE150" s="128"/>
      <c r="AF150" s="128"/>
      <c r="AG150" s="128"/>
      <c r="AH150" s="128"/>
      <c r="AI150" s="128"/>
      <c r="AJ150" s="128"/>
      <c r="AK150" s="128"/>
      <c r="AL150" s="128"/>
      <c r="AM150" s="4"/>
      <c r="AN150" s="4"/>
      <c r="AO150" s="4"/>
      <c r="AP150" s="4"/>
    </row>
    <row r="151" spans="1:43" s="4" customFormat="1">
      <c r="A151" s="31"/>
      <c r="B151" s="121" t="s">
        <v>11</v>
      </c>
      <c r="C151" s="125">
        <v>1876928</v>
      </c>
      <c r="D151" s="47">
        <f t="shared" si="41"/>
        <v>0.29836491056710357</v>
      </c>
      <c r="E151" s="9"/>
      <c r="F151" s="26">
        <v>11806</v>
      </c>
      <c r="G151" s="30">
        <f t="shared" si="26"/>
        <v>0.25635841225923173</v>
      </c>
      <c r="H151" s="24">
        <v>150529</v>
      </c>
      <c r="I151" s="30">
        <f t="shared" si="39"/>
        <v>0.26588569698600639</v>
      </c>
      <c r="J151" s="24">
        <v>34</v>
      </c>
      <c r="K151" s="30">
        <f t="shared" si="27"/>
        <v>-0.24444444444444446</v>
      </c>
      <c r="L151" s="28"/>
      <c r="M151" s="30"/>
      <c r="N151" s="67">
        <v>1943</v>
      </c>
      <c r="O151" s="30">
        <f t="shared" ref="O151:O157" si="42">N151/N139-1</f>
        <v>0.19422249539028891</v>
      </c>
      <c r="P151" s="24"/>
      <c r="Q151" s="30"/>
      <c r="R151" s="67"/>
      <c r="S151" s="66"/>
      <c r="T151" s="28">
        <v>183</v>
      </c>
      <c r="U151" s="30">
        <f t="shared" si="40"/>
        <v>1.103448275862069</v>
      </c>
      <c r="V151" s="48">
        <v>2792</v>
      </c>
      <c r="W151" s="47"/>
      <c r="X151" s="48"/>
      <c r="Y151" s="47"/>
      <c r="Z151" s="24"/>
      <c r="AA151" s="66"/>
      <c r="AB151" s="54"/>
      <c r="AC151" s="62"/>
      <c r="AD151" s="128"/>
      <c r="AE151" s="128"/>
      <c r="AF151" s="128"/>
      <c r="AG151" s="128"/>
      <c r="AH151" s="128"/>
      <c r="AI151" s="128"/>
      <c r="AJ151" s="128"/>
      <c r="AK151" s="128"/>
      <c r="AL151" s="128"/>
    </row>
    <row r="152" spans="1:43" s="4" customFormat="1">
      <c r="A152" s="31"/>
      <c r="B152" s="82" t="s">
        <v>25</v>
      </c>
      <c r="C152" s="92">
        <v>1569162</v>
      </c>
      <c r="D152" s="76">
        <f t="shared" si="41"/>
        <v>0.1076309943720648</v>
      </c>
      <c r="E152" s="9"/>
      <c r="F152" s="26">
        <v>10341</v>
      </c>
      <c r="G152" s="30">
        <f t="shared" si="26"/>
        <v>0.12438838751766879</v>
      </c>
      <c r="H152" s="24">
        <v>126499</v>
      </c>
      <c r="I152" s="30">
        <f t="shared" si="39"/>
        <v>0.11365537155886574</v>
      </c>
      <c r="J152" s="24">
        <v>26</v>
      </c>
      <c r="K152" s="30">
        <f t="shared" si="27"/>
        <v>-0.1333333333333333</v>
      </c>
      <c r="L152" s="28"/>
      <c r="M152" s="30"/>
      <c r="N152" s="67">
        <v>1890</v>
      </c>
      <c r="O152" s="30">
        <f t="shared" si="42"/>
        <v>4.1896361631753143E-2</v>
      </c>
      <c r="P152" s="24"/>
      <c r="Q152" s="30"/>
      <c r="R152" s="67"/>
      <c r="S152" s="66"/>
      <c r="T152" s="28">
        <v>190</v>
      </c>
      <c r="U152" s="30">
        <f t="shared" si="40"/>
        <v>-5.2356020942407877E-3</v>
      </c>
      <c r="V152" s="48"/>
      <c r="W152" s="47"/>
      <c r="X152" s="48"/>
      <c r="Y152" s="47"/>
      <c r="Z152" s="24"/>
      <c r="AA152" s="66"/>
      <c r="AB152" s="54"/>
      <c r="AC152" s="62"/>
      <c r="AD152" s="128"/>
      <c r="AE152" s="128"/>
      <c r="AF152" s="128"/>
      <c r="AG152" s="128"/>
      <c r="AH152" s="128"/>
      <c r="AI152" s="128"/>
      <c r="AJ152" s="128"/>
      <c r="AK152" s="128"/>
      <c r="AL152" s="128"/>
    </row>
    <row r="153" spans="1:43" s="4" customFormat="1">
      <c r="A153" s="31"/>
      <c r="B153" s="82" t="s">
        <v>26</v>
      </c>
      <c r="C153" s="92">
        <v>1636597</v>
      </c>
      <c r="D153" s="76">
        <f t="shared" si="41"/>
        <v>9.4376980995813931E-2</v>
      </c>
      <c r="E153" s="9"/>
      <c r="F153" s="63">
        <v>14582</v>
      </c>
      <c r="G153" s="66">
        <f t="shared" si="26"/>
        <v>0.23335870760382305</v>
      </c>
      <c r="H153" s="67">
        <v>136312</v>
      </c>
      <c r="I153" s="66">
        <f t="shared" si="39"/>
        <v>3.0901638104457563E-2</v>
      </c>
      <c r="J153" s="67">
        <v>21</v>
      </c>
      <c r="K153" s="66">
        <f t="shared" si="27"/>
        <v>-0.32258064516129037</v>
      </c>
      <c r="L153" s="73"/>
      <c r="M153" s="66"/>
      <c r="N153" s="67">
        <v>1035</v>
      </c>
      <c r="O153" s="66">
        <f t="shared" si="42"/>
        <v>-0.29543907420013615</v>
      </c>
      <c r="P153" s="67"/>
      <c r="Q153" s="66"/>
      <c r="R153" s="67"/>
      <c r="S153" s="66"/>
      <c r="T153" s="73">
        <v>146</v>
      </c>
      <c r="U153" s="66">
        <f t="shared" si="40"/>
        <v>0.26956521739130435</v>
      </c>
      <c r="V153" s="75"/>
      <c r="W153" s="76"/>
      <c r="X153" s="75"/>
      <c r="Y153" s="76"/>
      <c r="Z153" s="67"/>
      <c r="AA153" s="66"/>
      <c r="AB153" s="54"/>
      <c r="AC153" s="62"/>
      <c r="AD153" s="128"/>
      <c r="AE153" s="128"/>
      <c r="AF153" s="128"/>
      <c r="AG153" s="128"/>
      <c r="AH153" s="128"/>
      <c r="AI153" s="128"/>
      <c r="AJ153" s="128"/>
      <c r="AK153" s="128"/>
      <c r="AL153" s="128"/>
    </row>
    <row r="154" spans="1:43" s="4" customFormat="1">
      <c r="A154" s="31"/>
      <c r="B154" s="121" t="s">
        <v>27</v>
      </c>
      <c r="C154" s="92">
        <v>1656728</v>
      </c>
      <c r="D154" s="76">
        <f t="shared" si="41"/>
        <v>4.9050032768408025E-2</v>
      </c>
      <c r="E154" s="9"/>
      <c r="F154" s="63">
        <v>21143</v>
      </c>
      <c r="G154" s="66">
        <f t="shared" si="26"/>
        <v>6.5621692455017477E-2</v>
      </c>
      <c r="H154" s="67">
        <v>154922</v>
      </c>
      <c r="I154" s="66">
        <f t="shared" si="39"/>
        <v>1.1955770113158959E-3</v>
      </c>
      <c r="J154" s="67">
        <v>18</v>
      </c>
      <c r="K154" s="66">
        <f t="shared" si="27"/>
        <v>-0.30769230769230771</v>
      </c>
      <c r="L154" s="73"/>
      <c r="M154" s="66"/>
      <c r="N154" s="67">
        <v>688</v>
      </c>
      <c r="O154" s="66">
        <f t="shared" si="42"/>
        <v>-5.2341597796143224E-2</v>
      </c>
      <c r="P154" s="67"/>
      <c r="Q154" s="66"/>
      <c r="R154" s="67"/>
      <c r="S154" s="66"/>
      <c r="T154" s="73">
        <v>206</v>
      </c>
      <c r="U154" s="66">
        <f t="shared" si="40"/>
        <v>1.168421052631579</v>
      </c>
      <c r="V154" s="75"/>
      <c r="W154" s="76"/>
      <c r="X154" s="75"/>
      <c r="Y154" s="76"/>
      <c r="Z154" s="67"/>
      <c r="AA154" s="66"/>
      <c r="AB154" s="54"/>
      <c r="AC154" s="62"/>
      <c r="AD154" s="128"/>
      <c r="AE154" s="128"/>
      <c r="AF154" s="128"/>
      <c r="AG154" s="128"/>
      <c r="AH154" s="128"/>
      <c r="AI154" s="128"/>
      <c r="AJ154" s="128"/>
      <c r="AK154" s="128"/>
      <c r="AL154" s="128"/>
    </row>
    <row r="155" spans="1:43" s="4" customFormat="1">
      <c r="A155" s="31"/>
      <c r="B155" s="121" t="s">
        <v>15</v>
      </c>
      <c r="C155" s="92">
        <v>1778317</v>
      </c>
      <c r="D155" s="76">
        <f t="shared" si="41"/>
        <v>0.29468581800020521</v>
      </c>
      <c r="E155" s="9"/>
      <c r="F155" s="63">
        <v>29325</v>
      </c>
      <c r="G155" s="66">
        <f t="shared" si="26"/>
        <v>0.17483273907295382</v>
      </c>
      <c r="H155" s="67">
        <v>172488</v>
      </c>
      <c r="I155" s="66">
        <f t="shared" si="39"/>
        <v>0.16587696945527797</v>
      </c>
      <c r="J155" s="67">
        <v>46</v>
      </c>
      <c r="K155" s="66">
        <f t="shared" si="27"/>
        <v>1</v>
      </c>
      <c r="L155" s="73"/>
      <c r="M155" s="66"/>
      <c r="N155" s="67">
        <v>734</v>
      </c>
      <c r="O155" s="66">
        <f t="shared" si="42"/>
        <v>1.3642564802183177E-3</v>
      </c>
      <c r="P155" s="67"/>
      <c r="Q155" s="66"/>
      <c r="R155" s="67"/>
      <c r="S155" s="66"/>
      <c r="T155" s="73">
        <v>191</v>
      </c>
      <c r="U155" s="66">
        <f t="shared" si="40"/>
        <v>0.36428571428571432</v>
      </c>
      <c r="V155" s="75"/>
      <c r="W155" s="76"/>
      <c r="X155" s="75"/>
      <c r="Y155" s="76"/>
      <c r="Z155" s="67"/>
      <c r="AA155" s="66"/>
      <c r="AB155" s="54"/>
      <c r="AC155" s="62"/>
      <c r="AD155" s="128"/>
      <c r="AE155" s="128"/>
      <c r="AF155" s="128"/>
      <c r="AG155" s="128"/>
      <c r="AH155" s="128"/>
      <c r="AI155" s="128"/>
      <c r="AJ155" s="128"/>
      <c r="AK155" s="128"/>
      <c r="AL155" s="128"/>
      <c r="AM155" s="156"/>
      <c r="AN155" s="156"/>
      <c r="AO155" s="156"/>
      <c r="AP155" s="156"/>
    </row>
    <row r="156" spans="1:43" s="4" customFormat="1">
      <c r="A156" s="31"/>
      <c r="B156" s="121" t="s">
        <v>16</v>
      </c>
      <c r="C156" s="92">
        <v>2086068</v>
      </c>
      <c r="D156" s="76">
        <f t="shared" si="41"/>
        <v>0.24516692810738405</v>
      </c>
      <c r="E156" s="9"/>
      <c r="F156" s="63">
        <v>41841</v>
      </c>
      <c r="G156" s="66">
        <f t="shared" si="26"/>
        <v>0.3031737627308686</v>
      </c>
      <c r="H156" s="67">
        <v>195374</v>
      </c>
      <c r="I156" s="66">
        <f t="shared" si="39"/>
        <v>0.10836661523100655</v>
      </c>
      <c r="J156" s="67">
        <v>41</v>
      </c>
      <c r="K156" s="66">
        <f t="shared" si="27"/>
        <v>0.20588235294117641</v>
      </c>
      <c r="L156" s="73"/>
      <c r="M156" s="66"/>
      <c r="N156" s="67">
        <v>931</v>
      </c>
      <c r="O156" s="66">
        <f t="shared" si="42"/>
        <v>-3.6231884057971064E-2</v>
      </c>
      <c r="P156" s="67"/>
      <c r="Q156" s="66"/>
      <c r="R156" s="67"/>
      <c r="S156" s="66"/>
      <c r="T156" s="73">
        <v>256</v>
      </c>
      <c r="U156" s="66">
        <f t="shared" si="40"/>
        <v>7.8740157480314821E-3</v>
      </c>
      <c r="V156" s="75"/>
      <c r="W156" s="76"/>
      <c r="X156" s="75"/>
      <c r="Y156" s="76"/>
      <c r="Z156" s="67"/>
      <c r="AA156" s="66"/>
      <c r="AB156" s="54"/>
      <c r="AC156" s="62"/>
      <c r="AD156" s="128"/>
      <c r="AE156" s="128"/>
      <c r="AF156" s="128"/>
      <c r="AG156" s="128"/>
      <c r="AH156" s="128"/>
      <c r="AI156" s="128"/>
      <c r="AJ156" s="128"/>
      <c r="AK156" s="128"/>
      <c r="AL156" s="128"/>
      <c r="AM156" s="128"/>
      <c r="AN156" s="128"/>
      <c r="AO156" s="128"/>
      <c r="AP156" s="128"/>
    </row>
    <row r="157" spans="1:43" s="99" customFormat="1">
      <c r="A157" s="31"/>
      <c r="B157" s="121" t="s">
        <v>30</v>
      </c>
      <c r="C157" s="92">
        <v>2064241</v>
      </c>
      <c r="D157" s="76">
        <f t="shared" si="41"/>
        <v>0.1247743494207052</v>
      </c>
      <c r="E157" s="77"/>
      <c r="F157" s="75">
        <v>31165</v>
      </c>
      <c r="G157" s="66">
        <f t="shared" si="26"/>
        <v>0.37764123419679962</v>
      </c>
      <c r="H157" s="80">
        <v>171043</v>
      </c>
      <c r="I157" s="66">
        <f t="shared" si="39"/>
        <v>5.815938926764086E-2</v>
      </c>
      <c r="J157" s="80">
        <v>16</v>
      </c>
      <c r="K157" s="66">
        <f t="shared" si="27"/>
        <v>-0.57894736842105265</v>
      </c>
      <c r="L157" s="81"/>
      <c r="M157" s="76"/>
      <c r="N157" s="80">
        <v>812</v>
      </c>
      <c r="O157" s="76">
        <f t="shared" si="42"/>
        <v>-6.018518518518523E-2</v>
      </c>
      <c r="P157" s="80"/>
      <c r="Q157" s="76"/>
      <c r="R157" s="81"/>
      <c r="S157" s="76"/>
      <c r="T157" s="80">
        <v>248</v>
      </c>
      <c r="U157" s="76">
        <f t="shared" si="40"/>
        <v>0.45029239766081863</v>
      </c>
      <c r="V157" s="80"/>
      <c r="W157" s="76"/>
      <c r="X157" s="80"/>
      <c r="Y157" s="76"/>
      <c r="Z157" s="81"/>
      <c r="AA157" s="78"/>
      <c r="AB157" s="54"/>
      <c r="AC157" s="62"/>
      <c r="AD157" s="128"/>
      <c r="AE157" s="128"/>
      <c r="AF157" s="128"/>
      <c r="AG157" s="128"/>
      <c r="AH157" s="128"/>
      <c r="AI157" s="128"/>
      <c r="AJ157" s="128"/>
      <c r="AK157" s="128"/>
      <c r="AL157" s="128"/>
      <c r="AM157" s="4"/>
      <c r="AN157" s="4"/>
      <c r="AO157" s="4"/>
      <c r="AP157" s="4"/>
      <c r="AQ157" s="79"/>
    </row>
    <row r="158" spans="1:43" s="99" customFormat="1">
      <c r="A158" s="31"/>
      <c r="B158" s="121" t="s">
        <v>18</v>
      </c>
      <c r="C158" s="92">
        <v>1904524</v>
      </c>
      <c r="D158" s="76">
        <f t="shared" si="41"/>
        <v>0.25989162885495842</v>
      </c>
      <c r="E158" s="77"/>
      <c r="F158" s="75">
        <v>33283</v>
      </c>
      <c r="G158" s="66">
        <f t="shared" si="26"/>
        <v>0.58732354063334613</v>
      </c>
      <c r="H158" s="80">
        <v>179262</v>
      </c>
      <c r="I158" s="66">
        <f t="shared" si="39"/>
        <v>0.22751083629491164</v>
      </c>
      <c r="J158" s="80">
        <v>19</v>
      </c>
      <c r="K158" s="66">
        <f t="shared" si="27"/>
        <v>-0.48648648648648651</v>
      </c>
      <c r="L158" s="81"/>
      <c r="M158" s="76"/>
      <c r="N158" s="80"/>
      <c r="O158" s="76"/>
      <c r="P158" s="80"/>
      <c r="Q158" s="76"/>
      <c r="R158" s="81"/>
      <c r="S158" s="76"/>
      <c r="T158" s="80">
        <v>220</v>
      </c>
      <c r="U158" s="76">
        <f t="shared" si="40"/>
        <v>0.77419354838709675</v>
      </c>
      <c r="V158" s="80">
        <v>1311</v>
      </c>
      <c r="W158" s="76"/>
      <c r="X158" s="80"/>
      <c r="Y158" s="76"/>
      <c r="Z158" s="81"/>
      <c r="AA158" s="78"/>
      <c r="AB158" s="54"/>
      <c r="AC158" s="62"/>
      <c r="AD158" s="128"/>
      <c r="AE158" s="128"/>
      <c r="AF158" s="128"/>
      <c r="AG158" s="128"/>
      <c r="AH158" s="128"/>
      <c r="AI158" s="128"/>
      <c r="AJ158" s="128"/>
      <c r="AK158" s="128"/>
      <c r="AL158" s="128"/>
      <c r="AM158" s="128"/>
      <c r="AN158" s="128"/>
      <c r="AO158" s="128"/>
      <c r="AP158" s="128"/>
      <c r="AQ158" s="79"/>
    </row>
    <row r="159" spans="1:43" s="99" customFormat="1">
      <c r="A159" s="31"/>
      <c r="B159" s="121" t="s">
        <v>19</v>
      </c>
      <c r="C159" s="92">
        <v>1865552</v>
      </c>
      <c r="D159" s="76">
        <f t="shared" si="41"/>
        <v>7.5055263964667995E-2</v>
      </c>
      <c r="E159" s="77"/>
      <c r="F159" s="75">
        <v>23195</v>
      </c>
      <c r="G159" s="66">
        <f t="shared" si="26"/>
        <v>0.1445842585738959</v>
      </c>
      <c r="H159" s="80">
        <v>168447</v>
      </c>
      <c r="I159" s="66">
        <f t="shared" si="39"/>
        <v>9.6017958227601063E-2</v>
      </c>
      <c r="J159" s="80">
        <v>49</v>
      </c>
      <c r="K159" s="66">
        <f t="shared" si="27"/>
        <v>0.88461538461538458</v>
      </c>
      <c r="L159" s="81"/>
      <c r="M159" s="76"/>
      <c r="N159" s="80"/>
      <c r="O159" s="76"/>
      <c r="P159" s="80"/>
      <c r="Q159" s="76"/>
      <c r="R159" s="81"/>
      <c r="S159" s="76"/>
      <c r="T159" s="80">
        <v>215</v>
      </c>
      <c r="U159" s="76">
        <f t="shared" si="40"/>
        <v>2.3809523809523725E-2</v>
      </c>
      <c r="V159" s="80"/>
      <c r="W159" s="76"/>
      <c r="X159" s="80"/>
      <c r="Y159" s="76"/>
      <c r="Z159" s="81"/>
      <c r="AA159" s="78"/>
      <c r="AB159" s="54"/>
      <c r="AC159" s="62"/>
      <c r="AD159" s="128"/>
      <c r="AE159" s="128"/>
      <c r="AF159" s="128"/>
      <c r="AG159" s="128"/>
      <c r="AH159" s="128"/>
      <c r="AI159" s="128"/>
      <c r="AJ159" s="128"/>
      <c r="AK159" s="128"/>
      <c r="AL159" s="128"/>
      <c r="AM159" s="128"/>
      <c r="AN159" s="128"/>
      <c r="AO159" s="128"/>
      <c r="AP159" s="128"/>
      <c r="AQ159" s="79"/>
    </row>
    <row r="160" spans="1:43" s="99" customFormat="1">
      <c r="A160" s="31"/>
      <c r="B160" s="121" t="s">
        <v>20</v>
      </c>
      <c r="C160" s="92">
        <v>1825701</v>
      </c>
      <c r="D160" s="76">
        <f t="shared" si="41"/>
        <v>0.12277384086594423</v>
      </c>
      <c r="E160" s="77"/>
      <c r="F160" s="75">
        <v>11170</v>
      </c>
      <c r="G160" s="66">
        <f t="shared" si="26"/>
        <v>0.14941345955958019</v>
      </c>
      <c r="H160" s="80">
        <v>159663</v>
      </c>
      <c r="I160" s="66">
        <f t="shared" si="39"/>
        <v>9.3649608537512696E-2</v>
      </c>
      <c r="J160" s="80">
        <v>33</v>
      </c>
      <c r="K160" s="66">
        <f t="shared" si="27"/>
        <v>0.43478260869565211</v>
      </c>
      <c r="L160" s="81"/>
      <c r="M160" s="76"/>
      <c r="N160" s="80"/>
      <c r="O160" s="76"/>
      <c r="P160" s="80"/>
      <c r="Q160" s="76"/>
      <c r="R160" s="81"/>
      <c r="S160" s="76"/>
      <c r="T160" s="80">
        <v>197</v>
      </c>
      <c r="U160" s="76">
        <f t="shared" si="40"/>
        <v>0.15882352941176481</v>
      </c>
      <c r="V160" s="80"/>
      <c r="W160" s="76"/>
      <c r="X160" s="80"/>
      <c r="Y160" s="76"/>
      <c r="Z160" s="81"/>
      <c r="AA160" s="78"/>
      <c r="AB160" s="54"/>
      <c r="AC160" s="62"/>
      <c r="AD160" s="128"/>
      <c r="AE160" s="128"/>
      <c r="AF160" s="128"/>
      <c r="AG160" s="128"/>
      <c r="AH160" s="128"/>
      <c r="AI160" s="128"/>
      <c r="AJ160" s="128"/>
      <c r="AK160" s="128"/>
      <c r="AL160" s="128"/>
      <c r="AM160" s="128"/>
      <c r="AN160" s="128"/>
      <c r="AO160" s="128"/>
      <c r="AP160" s="128"/>
      <c r="AQ160" s="79"/>
    </row>
    <row r="161" spans="1:43" s="99" customFormat="1">
      <c r="A161" s="31"/>
      <c r="B161" s="121" t="s">
        <v>21</v>
      </c>
      <c r="C161" s="92">
        <v>2007035</v>
      </c>
      <c r="D161" s="76">
        <f t="shared" si="41"/>
        <v>0.12646242524758455</v>
      </c>
      <c r="E161" s="77"/>
      <c r="F161" s="75">
        <v>14250</v>
      </c>
      <c r="G161" s="66">
        <f t="shared" si="26"/>
        <v>0.11966685000392863</v>
      </c>
      <c r="H161" s="80">
        <v>186630</v>
      </c>
      <c r="I161" s="66">
        <f t="shared" si="39"/>
        <v>0.13633872794359414</v>
      </c>
      <c r="J161" s="80">
        <v>25</v>
      </c>
      <c r="K161" s="66">
        <f t="shared" si="27"/>
        <v>-0.30555555555555558</v>
      </c>
      <c r="L161" s="81"/>
      <c r="M161" s="76"/>
      <c r="N161" s="80"/>
      <c r="O161" s="76"/>
      <c r="P161" s="80"/>
      <c r="Q161" s="76"/>
      <c r="R161" s="81"/>
      <c r="S161" s="76"/>
      <c r="T161" s="80">
        <v>170</v>
      </c>
      <c r="U161" s="76">
        <f t="shared" si="40"/>
        <v>3.0303030303030276E-2</v>
      </c>
      <c r="V161" s="80"/>
      <c r="W161" s="76"/>
      <c r="X161" s="80"/>
      <c r="Y161" s="76"/>
      <c r="Z161" s="81"/>
      <c r="AA161" s="78"/>
      <c r="AB161" s="57"/>
      <c r="AC161" s="69"/>
      <c r="AD161" s="128"/>
      <c r="AE161" s="128"/>
      <c r="AF161" s="128"/>
      <c r="AG161" s="128"/>
      <c r="AH161" s="128"/>
      <c r="AI161" s="128"/>
      <c r="AJ161" s="128"/>
      <c r="AK161" s="128"/>
      <c r="AL161" s="128"/>
      <c r="AM161" s="128"/>
      <c r="AN161" s="128"/>
      <c r="AO161" s="128"/>
      <c r="AP161" s="128"/>
      <c r="AQ161" s="79"/>
    </row>
    <row r="162" spans="1:43" s="99" customFormat="1">
      <c r="A162" s="84" t="s">
        <v>40</v>
      </c>
      <c r="B162" s="85" t="s">
        <v>10</v>
      </c>
      <c r="C162" s="86">
        <v>2343048</v>
      </c>
      <c r="D162" s="87">
        <f>C162/C150-1</f>
        <v>0.10922073513837982</v>
      </c>
      <c r="E162" s="77"/>
      <c r="F162" s="88">
        <v>15946</v>
      </c>
      <c r="G162" s="87">
        <f t="shared" si="26"/>
        <v>0.25975667562016125</v>
      </c>
      <c r="H162" s="89">
        <v>206737</v>
      </c>
      <c r="I162" s="123">
        <f t="shared" si="39"/>
        <v>0.14000783029220232</v>
      </c>
      <c r="J162" s="89">
        <v>60</v>
      </c>
      <c r="K162" s="123">
        <f t="shared" si="27"/>
        <v>0.4285714285714286</v>
      </c>
      <c r="L162" s="90"/>
      <c r="M162" s="87"/>
      <c r="N162" s="89"/>
      <c r="O162" s="87"/>
      <c r="P162" s="89"/>
      <c r="Q162" s="87"/>
      <c r="R162" s="90"/>
      <c r="S162" s="87"/>
      <c r="T162" s="89">
        <v>270</v>
      </c>
      <c r="U162" s="87">
        <f t="shared" si="40"/>
        <v>0.34328358208955234</v>
      </c>
      <c r="V162" s="89"/>
      <c r="W162" s="87"/>
      <c r="X162" s="89"/>
      <c r="Y162" s="87"/>
      <c r="Z162" s="90"/>
      <c r="AA162" s="91"/>
      <c r="AB162" s="54">
        <v>42997</v>
      </c>
      <c r="AC162" s="62">
        <f>AB162/AB150-1</f>
        <v>-0.14539274924471302</v>
      </c>
      <c r="AD162" s="128"/>
      <c r="AE162" s="128"/>
      <c r="AF162" s="128"/>
      <c r="AG162" s="128"/>
      <c r="AH162" s="128"/>
      <c r="AI162" s="128"/>
      <c r="AJ162" s="128"/>
      <c r="AK162" s="128"/>
      <c r="AL162" s="128"/>
      <c r="AM162" s="128"/>
      <c r="AN162" s="128"/>
      <c r="AO162" s="128"/>
      <c r="AP162" s="128"/>
      <c r="AQ162" s="79"/>
    </row>
    <row r="163" spans="1:43" s="99" customFormat="1">
      <c r="A163" s="74"/>
      <c r="B163" s="82" t="s">
        <v>11</v>
      </c>
      <c r="C163" s="92">
        <v>2231269</v>
      </c>
      <c r="D163" s="76">
        <f>C163/C151-1</f>
        <v>0.18878774252395414</v>
      </c>
      <c r="E163" s="77"/>
      <c r="F163" s="75">
        <v>12419</v>
      </c>
      <c r="G163" s="76">
        <f>F163/F151-1</f>
        <v>5.1922751143486323E-2</v>
      </c>
      <c r="H163" s="80">
        <v>171611</v>
      </c>
      <c r="I163" s="76">
        <f>H163/H151-1</f>
        <v>0.14005274731114925</v>
      </c>
      <c r="J163" s="80">
        <v>74</v>
      </c>
      <c r="K163" s="66">
        <f t="shared" si="27"/>
        <v>1.1764705882352939</v>
      </c>
      <c r="L163" s="81"/>
      <c r="M163" s="76"/>
      <c r="N163" s="80"/>
      <c r="O163" s="76"/>
      <c r="P163" s="80"/>
      <c r="Q163" s="76"/>
      <c r="R163" s="81"/>
      <c r="S163" s="76"/>
      <c r="T163" s="80">
        <v>185</v>
      </c>
      <c r="U163" s="76">
        <f t="shared" si="40"/>
        <v>1.0928961748633892E-2</v>
      </c>
      <c r="V163" s="80"/>
      <c r="W163" s="76"/>
      <c r="X163" s="80"/>
      <c r="Y163" s="76"/>
      <c r="Z163" s="81"/>
      <c r="AA163" s="78"/>
      <c r="AB163" s="54"/>
      <c r="AC163" s="62"/>
      <c r="AD163" s="128"/>
      <c r="AE163" s="128"/>
      <c r="AF163" s="128"/>
      <c r="AG163" s="128"/>
      <c r="AH163" s="128"/>
      <c r="AI163" s="128"/>
      <c r="AJ163" s="128"/>
      <c r="AK163" s="128"/>
      <c r="AL163" s="128"/>
      <c r="AM163" s="128"/>
      <c r="AN163" s="128"/>
      <c r="AO163" s="128"/>
      <c r="AP163" s="128"/>
      <c r="AQ163" s="79"/>
    </row>
    <row r="164" spans="1:43" s="99" customFormat="1">
      <c r="A164" s="74"/>
      <c r="B164" s="82" t="s">
        <v>25</v>
      </c>
      <c r="C164" s="92">
        <v>1940542</v>
      </c>
      <c r="D164" s="76">
        <f>C164/C152-1</f>
        <v>0.23667409738446388</v>
      </c>
      <c r="E164" s="77"/>
      <c r="F164" s="75">
        <v>12672</v>
      </c>
      <c r="G164" s="76">
        <f>F164/F152-1</f>
        <v>0.22541340295909484</v>
      </c>
      <c r="H164" s="80">
        <v>158169</v>
      </c>
      <c r="I164" s="76">
        <f>H164/H152-1</f>
        <v>0.2503577103376311</v>
      </c>
      <c r="J164" s="80">
        <v>27</v>
      </c>
      <c r="K164" s="66">
        <f t="shared" si="27"/>
        <v>3.8461538461538547E-2</v>
      </c>
      <c r="L164" s="81"/>
      <c r="M164" s="76"/>
      <c r="N164" s="80"/>
      <c r="O164" s="76"/>
      <c r="P164" s="80"/>
      <c r="Q164" s="76"/>
      <c r="R164" s="81"/>
      <c r="S164" s="76"/>
      <c r="T164" s="80">
        <v>140</v>
      </c>
      <c r="U164" s="76">
        <f t="shared" si="40"/>
        <v>-0.26315789473684215</v>
      </c>
      <c r="V164" s="80"/>
      <c r="W164" s="76"/>
      <c r="X164" s="80"/>
      <c r="Y164" s="76"/>
      <c r="Z164" s="81"/>
      <c r="AA164" s="78"/>
      <c r="AB164" s="54"/>
      <c r="AC164" s="62"/>
      <c r="AD164" s="128"/>
      <c r="AE164" s="128"/>
      <c r="AF164" s="128"/>
      <c r="AG164" s="128"/>
      <c r="AH164" s="128"/>
      <c r="AI164" s="128"/>
      <c r="AJ164" s="128"/>
      <c r="AK164" s="128"/>
      <c r="AL164" s="128"/>
      <c r="AM164" s="128"/>
      <c r="AN164" s="128"/>
      <c r="AO164" s="128"/>
      <c r="AP164" s="128"/>
      <c r="AQ164" s="79"/>
    </row>
    <row r="165" spans="1:43" s="99" customFormat="1">
      <c r="A165" s="74"/>
      <c r="B165" s="82" t="s">
        <v>13</v>
      </c>
      <c r="C165" s="92">
        <v>2003943</v>
      </c>
      <c r="D165" s="76">
        <f>C165/C153-1</f>
        <v>0.22445721212980341</v>
      </c>
      <c r="E165" s="77"/>
      <c r="F165" s="75">
        <v>19846</v>
      </c>
      <c r="G165" s="66">
        <f t="shared" ref="G165:G166" si="43">F165/F153-1</f>
        <v>0.36099300507474963</v>
      </c>
      <c r="H165" s="80">
        <v>181498</v>
      </c>
      <c r="I165" s="76">
        <f t="shared" ref="I165:I166" si="44">H165/H153-1</f>
        <v>0.33148952403310061</v>
      </c>
      <c r="J165" s="80">
        <v>26</v>
      </c>
      <c r="K165" s="66">
        <f t="shared" si="27"/>
        <v>0.23809523809523814</v>
      </c>
      <c r="L165" s="81"/>
      <c r="M165" s="76"/>
      <c r="N165" s="80"/>
      <c r="O165" s="76"/>
      <c r="P165" s="80"/>
      <c r="Q165" s="76"/>
      <c r="R165" s="81"/>
      <c r="S165" s="76"/>
      <c r="T165" s="80">
        <v>236</v>
      </c>
      <c r="U165" s="76">
        <f t="shared" si="40"/>
        <v>0.61643835616438358</v>
      </c>
      <c r="V165" s="80"/>
      <c r="W165" s="76"/>
      <c r="X165" s="80"/>
      <c r="Y165" s="76"/>
      <c r="Z165" s="81"/>
      <c r="AA165" s="78"/>
      <c r="AB165" s="54"/>
      <c r="AC165" s="62"/>
      <c r="AD165" s="128"/>
      <c r="AE165" s="128"/>
      <c r="AF165" s="128"/>
      <c r="AG165" s="128"/>
      <c r="AH165" s="128"/>
      <c r="AI165" s="128"/>
      <c r="AJ165" s="128"/>
      <c r="AK165" s="128"/>
      <c r="AL165" s="128"/>
      <c r="AM165" s="128"/>
      <c r="AN165" s="128"/>
      <c r="AO165" s="128"/>
      <c r="AP165" s="128"/>
      <c r="AQ165" s="79"/>
    </row>
    <row r="166" spans="1:43" s="99" customFormat="1">
      <c r="A166" s="74"/>
      <c r="B166" s="82" t="s">
        <v>14</v>
      </c>
      <c r="C166" s="92">
        <v>2003834</v>
      </c>
      <c r="D166" s="76">
        <f>C166/C154-1</f>
        <v>0.2095129677291625</v>
      </c>
      <c r="E166" s="77"/>
      <c r="F166" s="75">
        <v>26633</v>
      </c>
      <c r="G166" s="76">
        <f t="shared" si="43"/>
        <v>0.25966040769994803</v>
      </c>
      <c r="H166" s="80">
        <v>182857</v>
      </c>
      <c r="I166" s="76">
        <f t="shared" si="44"/>
        <v>0.18031654639108718</v>
      </c>
      <c r="J166" s="80">
        <v>52</v>
      </c>
      <c r="K166" s="76">
        <f t="shared" si="27"/>
        <v>1.8888888888888888</v>
      </c>
      <c r="L166" s="81"/>
      <c r="M166" s="76"/>
      <c r="N166" s="80"/>
      <c r="O166" s="76"/>
      <c r="P166" s="80"/>
      <c r="Q166" s="76"/>
      <c r="R166" s="81"/>
      <c r="S166" s="76"/>
      <c r="T166" s="80">
        <v>260</v>
      </c>
      <c r="U166" s="76">
        <f t="shared" si="40"/>
        <v>0.26213592233009719</v>
      </c>
      <c r="V166" s="80"/>
      <c r="W166" s="76"/>
      <c r="X166" s="80"/>
      <c r="Y166" s="76"/>
      <c r="Z166" s="81"/>
      <c r="AA166" s="78"/>
      <c r="AB166" s="54"/>
      <c r="AC166" s="62"/>
      <c r="AD166" s="128"/>
      <c r="AE166" s="128"/>
      <c r="AF166" s="128"/>
      <c r="AG166" s="128"/>
      <c r="AH166" s="128"/>
      <c r="AI166" s="128"/>
      <c r="AJ166" s="128"/>
      <c r="AK166" s="128"/>
      <c r="AL166" s="128"/>
      <c r="AM166" s="128"/>
      <c r="AN166" s="128"/>
      <c r="AO166" s="128"/>
      <c r="AP166" s="128"/>
      <c r="AQ166" s="79"/>
    </row>
    <row r="167" spans="1:43" s="99" customFormat="1">
      <c r="A167" s="74"/>
      <c r="B167" s="82" t="s">
        <v>28</v>
      </c>
      <c r="C167" s="92">
        <v>2098126</v>
      </c>
      <c r="D167" s="76">
        <f t="shared" ref="D167:D169" si="45">C167/C155-1</f>
        <v>0.17983801538195943</v>
      </c>
      <c r="E167" s="77"/>
      <c r="F167" s="75">
        <v>33701</v>
      </c>
      <c r="G167" s="76">
        <f>F167/F155-1</f>
        <v>0.1492242114236999</v>
      </c>
      <c r="H167" s="80">
        <v>198157</v>
      </c>
      <c r="I167" s="76">
        <f>H167/H155-1</f>
        <v>0.1488161495292426</v>
      </c>
      <c r="J167" s="80">
        <v>33</v>
      </c>
      <c r="K167" s="76">
        <f>J167/J155-1</f>
        <v>-0.28260869565217395</v>
      </c>
      <c r="L167" s="81"/>
      <c r="M167" s="76"/>
      <c r="N167" s="80"/>
      <c r="O167" s="76"/>
      <c r="P167" s="80"/>
      <c r="Q167" s="76"/>
      <c r="R167" s="81"/>
      <c r="S167" s="76"/>
      <c r="T167" s="80">
        <v>367</v>
      </c>
      <c r="U167" s="76">
        <f t="shared" si="40"/>
        <v>0.92146596858638752</v>
      </c>
      <c r="V167" s="80"/>
      <c r="W167" s="76"/>
      <c r="X167" s="80"/>
      <c r="Y167" s="76"/>
      <c r="Z167" s="81"/>
      <c r="AA167" s="78"/>
      <c r="AB167" s="54"/>
      <c r="AC167" s="62"/>
      <c r="AD167" s="128"/>
      <c r="AE167" s="128"/>
      <c r="AF167" s="128"/>
      <c r="AG167" s="128"/>
      <c r="AH167" s="128"/>
      <c r="AI167" s="128"/>
      <c r="AJ167" s="128"/>
      <c r="AK167" s="128"/>
      <c r="AL167" s="128"/>
      <c r="AM167" s="128"/>
      <c r="AN167" s="128"/>
      <c r="AO167" s="128"/>
      <c r="AP167" s="128"/>
      <c r="AQ167" s="79"/>
    </row>
    <row r="168" spans="1:43" s="99" customFormat="1">
      <c r="A168" s="74"/>
      <c r="B168" s="82" t="s">
        <v>29</v>
      </c>
      <c r="C168" s="92">
        <v>2389447</v>
      </c>
      <c r="D168" s="76">
        <f t="shared" si="45"/>
        <v>0.14543102142403797</v>
      </c>
      <c r="E168" s="77"/>
      <c r="F168" s="75">
        <v>41148</v>
      </c>
      <c r="G168" s="76">
        <f t="shared" ref="G168:G169" si="46">F168/F156-1</f>
        <v>-1.6562701656270162E-2</v>
      </c>
      <c r="H168" s="80">
        <v>219753</v>
      </c>
      <c r="I168" s="76">
        <f>H168/H156-1</f>
        <v>0.12478118889923939</v>
      </c>
      <c r="J168" s="80">
        <v>24</v>
      </c>
      <c r="K168" s="76">
        <f t="shared" ref="K168:K169" si="47">J168/J156-1</f>
        <v>-0.41463414634146345</v>
      </c>
      <c r="L168" s="81"/>
      <c r="M168" s="76"/>
      <c r="N168" s="80"/>
      <c r="O168" s="76"/>
      <c r="P168" s="80"/>
      <c r="Q168" s="76"/>
      <c r="R168" s="81"/>
      <c r="S168" s="76"/>
      <c r="T168" s="80">
        <v>423</v>
      </c>
      <c r="U168" s="76">
        <f t="shared" si="40"/>
        <v>0.65234375</v>
      </c>
      <c r="V168" s="80"/>
      <c r="W168" s="76"/>
      <c r="X168" s="80"/>
      <c r="Y168" s="76"/>
      <c r="Z168" s="81"/>
      <c r="AA168" s="78"/>
      <c r="AB168" s="54"/>
      <c r="AC168" s="62"/>
      <c r="AD168" s="128"/>
      <c r="AE168" s="128"/>
      <c r="AF168" s="128"/>
      <c r="AG168" s="128"/>
      <c r="AH168" s="128"/>
      <c r="AI168" s="128"/>
      <c r="AJ168" s="128"/>
      <c r="AK168" s="128"/>
      <c r="AL168" s="128"/>
      <c r="AM168" s="128"/>
      <c r="AN168" s="128"/>
      <c r="AO168" s="128"/>
      <c r="AP168" s="128"/>
      <c r="AQ168" s="79"/>
    </row>
    <row r="169" spans="1:43" s="99" customFormat="1">
      <c r="A169" s="74"/>
      <c r="B169" s="82" t="s">
        <v>30</v>
      </c>
      <c r="C169" s="92">
        <v>2385301</v>
      </c>
      <c r="D169" s="76">
        <f t="shared" si="45"/>
        <v>0.15553416485768867</v>
      </c>
      <c r="E169" s="77"/>
      <c r="F169" s="75">
        <v>30231</v>
      </c>
      <c r="G169" s="76">
        <f t="shared" si="46"/>
        <v>-2.9969517086475217E-2</v>
      </c>
      <c r="H169" s="80">
        <v>202835</v>
      </c>
      <c r="I169" s="76">
        <f t="shared" ref="I169:I174" si="48">H169/H157-1</f>
        <v>0.18587138906590739</v>
      </c>
      <c r="J169" s="80">
        <v>10</v>
      </c>
      <c r="K169" s="76">
        <f t="shared" si="47"/>
        <v>-0.375</v>
      </c>
      <c r="L169" s="81"/>
      <c r="M169" s="76"/>
      <c r="N169" s="80"/>
      <c r="O169" s="76"/>
      <c r="P169" s="80"/>
      <c r="Q169" s="76"/>
      <c r="R169" s="81"/>
      <c r="S169" s="76"/>
      <c r="T169" s="80">
        <v>155</v>
      </c>
      <c r="U169" s="76">
        <f t="shared" si="40"/>
        <v>-0.375</v>
      </c>
      <c r="V169" s="80"/>
      <c r="W169" s="76"/>
      <c r="X169" s="80"/>
      <c r="Y169" s="76"/>
      <c r="Z169" s="81"/>
      <c r="AA169" s="78"/>
      <c r="AB169" s="54"/>
      <c r="AC169" s="62"/>
      <c r="AD169" s="128"/>
      <c r="AE169" s="128"/>
      <c r="AF169" s="128"/>
      <c r="AG169" s="128"/>
      <c r="AH169" s="128"/>
      <c r="AI169" s="128"/>
      <c r="AJ169" s="128"/>
      <c r="AK169" s="128"/>
      <c r="AL169" s="128"/>
      <c r="AM169" s="128"/>
      <c r="AN169" s="128"/>
      <c r="AO169" s="128"/>
      <c r="AP169" s="128"/>
      <c r="AQ169" s="79"/>
    </row>
    <row r="170" spans="1:43" s="99" customFormat="1">
      <c r="A170" s="74"/>
      <c r="B170" s="82" t="s">
        <v>31</v>
      </c>
      <c r="C170" s="92">
        <v>2236500</v>
      </c>
      <c r="D170" s="76">
        <f>C170/C157-1</f>
        <v>8.3449074018004721E-2</v>
      </c>
      <c r="E170" s="77"/>
      <c r="F170" s="75">
        <v>41309</v>
      </c>
      <c r="G170" s="76">
        <f>F170/F158-1</f>
        <v>0.24114412763272552</v>
      </c>
      <c r="H170" s="80">
        <v>219849</v>
      </c>
      <c r="I170" s="76">
        <f t="shared" si="48"/>
        <v>0.22641162097934875</v>
      </c>
      <c r="J170" s="80">
        <v>18</v>
      </c>
      <c r="K170" s="76">
        <f>J170/J157-1</f>
        <v>0.125</v>
      </c>
      <c r="L170" s="81"/>
      <c r="M170" s="76"/>
      <c r="N170" s="80"/>
      <c r="O170" s="76"/>
      <c r="P170" s="80"/>
      <c r="Q170" s="76"/>
      <c r="R170" s="81"/>
      <c r="S170" s="76"/>
      <c r="T170" s="80">
        <v>190</v>
      </c>
      <c r="U170" s="76">
        <f t="shared" si="40"/>
        <v>-0.13636363636363635</v>
      </c>
      <c r="V170" s="80"/>
      <c r="W170" s="76"/>
      <c r="X170" s="80"/>
      <c r="Y170" s="76"/>
      <c r="Z170" s="81"/>
      <c r="AA170" s="78"/>
      <c r="AB170" s="54"/>
      <c r="AC170" s="62"/>
      <c r="AD170" s="128"/>
      <c r="AE170" s="128"/>
      <c r="AF170" s="128"/>
      <c r="AG170" s="128"/>
      <c r="AH170" s="128"/>
      <c r="AI170" s="128"/>
      <c r="AJ170" s="128"/>
      <c r="AK170" s="128"/>
      <c r="AL170" s="128"/>
      <c r="AM170" s="128"/>
      <c r="AN170" s="128"/>
      <c r="AO170" s="128"/>
      <c r="AP170" s="128"/>
      <c r="AQ170" s="79"/>
    </row>
    <row r="171" spans="1:43" s="99" customFormat="1">
      <c r="A171" s="74"/>
      <c r="B171" s="82" t="s">
        <v>32</v>
      </c>
      <c r="C171" s="92">
        <v>2231748</v>
      </c>
      <c r="D171" s="76">
        <f t="shared" ref="D171:D173" si="49">C171/C159-1</f>
        <v>0.19629364391879722</v>
      </c>
      <c r="E171" s="77"/>
      <c r="F171" s="75">
        <v>34917</v>
      </c>
      <c r="G171" s="76">
        <f>F171/F159-1</f>
        <v>0.50536753610691965</v>
      </c>
      <c r="H171" s="80">
        <v>203809</v>
      </c>
      <c r="I171" s="76">
        <f>H171/H159-1</f>
        <v>0.2099295327313635</v>
      </c>
      <c r="J171" s="80">
        <v>14</v>
      </c>
      <c r="K171" s="76">
        <f>J171/J159-1</f>
        <v>-0.7142857142857143</v>
      </c>
      <c r="L171" s="81"/>
      <c r="M171" s="76"/>
      <c r="N171" s="80"/>
      <c r="O171" s="76"/>
      <c r="P171" s="80"/>
      <c r="Q171" s="76"/>
      <c r="R171" s="81"/>
      <c r="S171" s="76"/>
      <c r="T171" s="80">
        <v>188</v>
      </c>
      <c r="U171" s="76">
        <f t="shared" si="40"/>
        <v>-0.12558139534883717</v>
      </c>
      <c r="V171" s="80"/>
      <c r="W171" s="76"/>
      <c r="X171" s="80"/>
      <c r="Y171" s="76"/>
      <c r="Z171" s="81"/>
      <c r="AA171" s="78"/>
      <c r="AB171" s="54"/>
      <c r="AC171" s="62"/>
      <c r="AD171" s="128"/>
      <c r="AE171" s="128"/>
      <c r="AF171" s="128"/>
      <c r="AG171" s="128"/>
      <c r="AH171" s="128"/>
      <c r="AI171" s="128"/>
      <c r="AJ171" s="128"/>
      <c r="AK171" s="128"/>
      <c r="AL171" s="128"/>
      <c r="AM171" s="128"/>
      <c r="AN171" s="128"/>
      <c r="AO171" s="128"/>
      <c r="AP171" s="128"/>
      <c r="AQ171" s="79"/>
    </row>
    <row r="172" spans="1:43" s="99" customFormat="1">
      <c r="A172" s="74"/>
      <c r="B172" s="82" t="s">
        <v>37</v>
      </c>
      <c r="C172" s="92">
        <v>2227747</v>
      </c>
      <c r="D172" s="76">
        <f t="shared" si="49"/>
        <v>0.22021459154593215</v>
      </c>
      <c r="E172" s="77"/>
      <c r="F172" s="75">
        <v>16479</v>
      </c>
      <c r="G172" s="76">
        <f t="shared" ref="G172:K187" si="50">F172/F160-1</f>
        <v>0.47529095792300802</v>
      </c>
      <c r="H172" s="80">
        <v>178959</v>
      </c>
      <c r="I172" s="76">
        <f t="shared" si="48"/>
        <v>0.12085454989571787</v>
      </c>
      <c r="J172" s="80">
        <v>21</v>
      </c>
      <c r="K172" s="76">
        <f>J172/J160-1</f>
        <v>-0.36363636363636365</v>
      </c>
      <c r="L172" s="81"/>
      <c r="M172" s="76"/>
      <c r="N172" s="80"/>
      <c r="O172" s="76"/>
      <c r="P172" s="80"/>
      <c r="Q172" s="76"/>
      <c r="R172" s="81"/>
      <c r="S172" s="76"/>
      <c r="T172" s="80">
        <v>275</v>
      </c>
      <c r="U172" s="76">
        <f t="shared" si="40"/>
        <v>0.39593908629441632</v>
      </c>
      <c r="V172" s="80"/>
      <c r="W172" s="76"/>
      <c r="X172" s="80"/>
      <c r="Y172" s="76"/>
      <c r="Z172" s="81"/>
      <c r="AA172" s="78"/>
      <c r="AB172" s="54"/>
      <c r="AC172" s="62"/>
      <c r="AD172" s="128"/>
      <c r="AE172" s="128"/>
      <c r="AF172" s="128"/>
      <c r="AG172" s="128"/>
      <c r="AH172" s="128"/>
      <c r="AI172" s="128"/>
      <c r="AJ172" s="128"/>
      <c r="AK172" s="128"/>
      <c r="AL172" s="128"/>
      <c r="AM172" s="128"/>
      <c r="AN172" s="128"/>
      <c r="AO172" s="128"/>
      <c r="AP172" s="128"/>
      <c r="AQ172" s="79"/>
    </row>
    <row r="173" spans="1:43" s="99" customFormat="1">
      <c r="A173" s="95"/>
      <c r="B173" s="96" t="s">
        <v>33</v>
      </c>
      <c r="C173" s="126">
        <v>2404942</v>
      </c>
      <c r="D173" s="94">
        <f t="shared" si="49"/>
        <v>0.19825613404848452</v>
      </c>
      <c r="E173" s="77"/>
      <c r="F173" s="83">
        <v>16175</v>
      </c>
      <c r="G173" s="94">
        <f t="shared" si="50"/>
        <v>0.13508771929824559</v>
      </c>
      <c r="H173" s="98">
        <v>210605</v>
      </c>
      <c r="I173" s="94">
        <f t="shared" si="48"/>
        <v>0.12846273375127248</v>
      </c>
      <c r="J173" s="98">
        <v>31</v>
      </c>
      <c r="K173" s="94">
        <f t="shared" ref="K173" si="51">J173/J161-1</f>
        <v>0.24</v>
      </c>
      <c r="L173" s="93"/>
      <c r="M173" s="94"/>
      <c r="N173" s="98"/>
      <c r="O173" s="94"/>
      <c r="P173" s="98"/>
      <c r="Q173" s="94"/>
      <c r="R173" s="93"/>
      <c r="S173" s="94"/>
      <c r="T173" s="98"/>
      <c r="U173" s="94"/>
      <c r="V173" s="98"/>
      <c r="W173" s="94"/>
      <c r="X173" s="98"/>
      <c r="Y173" s="94"/>
      <c r="Z173" s="93"/>
      <c r="AA173" s="157"/>
      <c r="AB173" s="57"/>
      <c r="AC173" s="69"/>
      <c r="AD173" s="128"/>
      <c r="AE173" s="128"/>
      <c r="AF173" s="128"/>
      <c r="AG173" s="128"/>
      <c r="AH173" s="128"/>
      <c r="AI173" s="128"/>
      <c r="AJ173" s="128"/>
      <c r="AK173" s="128"/>
      <c r="AL173" s="128"/>
      <c r="AM173" s="128"/>
      <c r="AN173" s="128"/>
      <c r="AO173" s="128"/>
      <c r="AP173" s="128"/>
      <c r="AQ173" s="79"/>
    </row>
    <row r="174" spans="1:43" s="99" customFormat="1">
      <c r="A174" s="84" t="s">
        <v>57</v>
      </c>
      <c r="B174" s="85" t="s">
        <v>10</v>
      </c>
      <c r="C174" s="86">
        <v>2866780</v>
      </c>
      <c r="D174" s="87">
        <f>C174/C162-1</f>
        <v>0.22352593715536351</v>
      </c>
      <c r="E174" s="77"/>
      <c r="F174" s="88">
        <v>15156</v>
      </c>
      <c r="G174" s="87">
        <f t="shared" si="50"/>
        <v>-4.9542204941678158E-2</v>
      </c>
      <c r="H174" s="89">
        <v>224005</v>
      </c>
      <c r="I174" s="123">
        <f t="shared" si="48"/>
        <v>8.3526412785326354E-2</v>
      </c>
      <c r="J174" s="89">
        <v>29</v>
      </c>
      <c r="K174" s="87">
        <f>J174/J162-1</f>
        <v>-0.51666666666666661</v>
      </c>
      <c r="L174" s="90"/>
      <c r="M174" s="87"/>
      <c r="N174" s="89"/>
      <c r="O174" s="87"/>
      <c r="P174" s="89"/>
      <c r="Q174" s="87"/>
      <c r="R174" s="90"/>
      <c r="S174" s="87"/>
      <c r="T174" s="89">
        <v>295</v>
      </c>
      <c r="U174" s="87">
        <f t="shared" ref="U174:U197" si="52">(T174/T162-1)</f>
        <v>9.259259259259256E-2</v>
      </c>
      <c r="V174" s="89"/>
      <c r="W174" s="87"/>
      <c r="X174" s="89"/>
      <c r="Y174" s="87"/>
      <c r="Z174" s="90"/>
      <c r="AA174" s="91"/>
      <c r="AB174" s="158">
        <v>33845</v>
      </c>
      <c r="AC174" s="159">
        <f>AB174/AB162-1</f>
        <v>-0.21285205944600782</v>
      </c>
      <c r="AD174" s="128"/>
      <c r="AE174" s="128"/>
      <c r="AF174" s="128"/>
      <c r="AG174" s="128"/>
      <c r="AH174" s="128"/>
      <c r="AI174" s="128"/>
      <c r="AJ174" s="128"/>
      <c r="AK174" s="128"/>
      <c r="AL174" s="128"/>
      <c r="AM174" s="128"/>
      <c r="AN174" s="128"/>
      <c r="AO174" s="128"/>
      <c r="AP174" s="128"/>
      <c r="AQ174" s="79"/>
    </row>
    <row r="175" spans="1:43" s="99" customFormat="1">
      <c r="A175" s="74"/>
      <c r="B175" s="82" t="s">
        <v>11</v>
      </c>
      <c r="C175" s="92">
        <v>2311009</v>
      </c>
      <c r="D175" s="76">
        <f t="shared" ref="D175:D191" si="53">C175/C163-1</f>
        <v>3.5737510806630679E-2</v>
      </c>
      <c r="E175" s="77"/>
      <c r="F175" s="75">
        <v>10934</v>
      </c>
      <c r="G175" s="76">
        <f t="shared" si="50"/>
        <v>-0.11957484499557125</v>
      </c>
      <c r="H175" s="80">
        <v>168171</v>
      </c>
      <c r="I175" s="76">
        <f>H175/H163-1</f>
        <v>-2.0045335089242555E-2</v>
      </c>
      <c r="J175" s="80">
        <v>34</v>
      </c>
      <c r="K175" s="76">
        <f t="shared" ref="K175:K179" si="54">J175/J163-1</f>
        <v>-0.54054054054054057</v>
      </c>
      <c r="L175" s="81"/>
      <c r="M175" s="76"/>
      <c r="N175" s="80"/>
      <c r="O175" s="76"/>
      <c r="P175" s="80"/>
      <c r="Q175" s="76"/>
      <c r="R175" s="81"/>
      <c r="S175" s="76"/>
      <c r="T175" s="80">
        <v>271</v>
      </c>
      <c r="U175" s="76">
        <f t="shared" si="52"/>
        <v>0.46486486486486478</v>
      </c>
      <c r="V175" s="80"/>
      <c r="W175" s="76"/>
      <c r="X175" s="80"/>
      <c r="Y175" s="76"/>
      <c r="Z175" s="81"/>
      <c r="AA175" s="78"/>
      <c r="AB175" s="160"/>
      <c r="AC175" s="159"/>
      <c r="AD175" s="128"/>
      <c r="AE175" s="128"/>
      <c r="AF175" s="128"/>
      <c r="AG175" s="128"/>
      <c r="AH175" s="128"/>
      <c r="AI175" s="128"/>
      <c r="AJ175" s="128"/>
      <c r="AK175" s="128"/>
      <c r="AL175" s="128"/>
      <c r="AM175" s="128"/>
      <c r="AN175" s="128"/>
      <c r="AO175" s="128"/>
      <c r="AP175" s="128"/>
      <c r="AQ175" s="79"/>
    </row>
    <row r="176" spans="1:43" s="99" customFormat="1">
      <c r="A176" s="74"/>
      <c r="B176" s="82" t="s">
        <v>25</v>
      </c>
      <c r="C176" s="92">
        <v>2252565</v>
      </c>
      <c r="D176" s="76">
        <f t="shared" si="53"/>
        <v>0.16079167572770903</v>
      </c>
      <c r="E176" s="77"/>
      <c r="F176" s="75">
        <v>13359</v>
      </c>
      <c r="G176" s="76">
        <f t="shared" si="50"/>
        <v>5.4214015151515138E-2</v>
      </c>
      <c r="H176" s="80">
        <v>156455</v>
      </c>
      <c r="I176" s="76">
        <f>H176/H164-1</f>
        <v>-1.0836510314916281E-2</v>
      </c>
      <c r="J176" s="80">
        <v>30</v>
      </c>
      <c r="K176" s="76">
        <f t="shared" si="54"/>
        <v>0.11111111111111116</v>
      </c>
      <c r="L176" s="81"/>
      <c r="M176" s="76"/>
      <c r="N176" s="80"/>
      <c r="O176" s="76"/>
      <c r="P176" s="80"/>
      <c r="Q176" s="76"/>
      <c r="R176" s="81"/>
      <c r="S176" s="76"/>
      <c r="T176" s="80">
        <v>321</v>
      </c>
      <c r="U176" s="76">
        <f t="shared" si="52"/>
        <v>1.2928571428571427</v>
      </c>
      <c r="V176" s="80"/>
      <c r="W176" s="76"/>
      <c r="X176" s="80"/>
      <c r="Y176" s="76"/>
      <c r="Z176" s="81"/>
      <c r="AA176" s="78"/>
      <c r="AB176" s="160"/>
      <c r="AC176" s="159"/>
      <c r="AD176" s="128"/>
      <c r="AE176" s="128"/>
      <c r="AF176" s="128"/>
      <c r="AG176" s="128"/>
      <c r="AH176" s="128"/>
      <c r="AI176" s="128"/>
      <c r="AJ176" s="128"/>
      <c r="AK176" s="128"/>
      <c r="AL176" s="128"/>
      <c r="AM176" s="128"/>
      <c r="AN176" s="128"/>
      <c r="AO176" s="128"/>
      <c r="AP176" s="128"/>
      <c r="AQ176" s="79"/>
    </row>
    <row r="177" spans="1:43" s="99" customFormat="1">
      <c r="A177" s="74"/>
      <c r="B177" s="82" t="s">
        <v>13</v>
      </c>
      <c r="C177" s="92">
        <v>2230200</v>
      </c>
      <c r="D177" s="76">
        <f t="shared" si="53"/>
        <v>0.11290590600630845</v>
      </c>
      <c r="E177" s="77"/>
      <c r="F177" s="75">
        <v>15786</v>
      </c>
      <c r="G177" s="76">
        <f t="shared" si="50"/>
        <v>-0.20457522926534311</v>
      </c>
      <c r="H177" s="80">
        <v>170804</v>
      </c>
      <c r="I177" s="76">
        <f t="shared" ref="I177:I191" si="55">H177/H165-1</f>
        <v>-5.8920759457404492E-2</v>
      </c>
      <c r="J177" s="80">
        <v>15</v>
      </c>
      <c r="K177" s="76">
        <f t="shared" si="54"/>
        <v>-0.42307692307692313</v>
      </c>
      <c r="L177" s="81"/>
      <c r="M177" s="76"/>
      <c r="N177" s="80"/>
      <c r="O177" s="76"/>
      <c r="P177" s="80"/>
      <c r="Q177" s="76"/>
      <c r="R177" s="81"/>
      <c r="S177" s="76"/>
      <c r="T177" s="80">
        <v>207</v>
      </c>
      <c r="U177" s="76">
        <f t="shared" si="52"/>
        <v>-0.1228813559322034</v>
      </c>
      <c r="V177" s="80"/>
      <c r="W177" s="76"/>
      <c r="X177" s="80"/>
      <c r="Y177" s="76"/>
      <c r="Z177" s="81"/>
      <c r="AA177" s="78"/>
      <c r="AB177" s="160"/>
      <c r="AC177" s="159"/>
      <c r="AD177" s="127"/>
      <c r="AE177" s="127"/>
      <c r="AF177" s="127"/>
      <c r="AG177" s="127"/>
      <c r="AH177" s="127"/>
      <c r="AI177" s="127"/>
      <c r="AJ177" s="127"/>
      <c r="AK177" s="127"/>
      <c r="AL177" s="127"/>
      <c r="AM177" s="127"/>
      <c r="AN177" s="127"/>
      <c r="AO177" s="127"/>
      <c r="AP177" s="127"/>
    </row>
    <row r="178" spans="1:43" s="99" customFormat="1">
      <c r="A178" s="74"/>
      <c r="B178" s="82" t="s">
        <v>14</v>
      </c>
      <c r="C178" s="92">
        <v>2331565</v>
      </c>
      <c r="D178" s="76">
        <f t="shared" si="53"/>
        <v>0.1635519708718387</v>
      </c>
      <c r="E178" s="77"/>
      <c r="F178" s="75">
        <v>25296</v>
      </c>
      <c r="G178" s="76">
        <f t="shared" si="50"/>
        <v>-5.0200878609244159E-2</v>
      </c>
      <c r="H178" s="80">
        <v>189192</v>
      </c>
      <c r="I178" s="76">
        <f t="shared" si="55"/>
        <v>3.464455831606128E-2</v>
      </c>
      <c r="J178" s="80">
        <v>18</v>
      </c>
      <c r="K178" s="76">
        <f t="shared" si="54"/>
        <v>-0.65384615384615385</v>
      </c>
      <c r="L178" s="81"/>
      <c r="M178" s="76"/>
      <c r="N178" s="80"/>
      <c r="O178" s="76"/>
      <c r="P178" s="80"/>
      <c r="Q178" s="76"/>
      <c r="R178" s="81"/>
      <c r="S178" s="76"/>
      <c r="T178" s="80">
        <v>123</v>
      </c>
      <c r="U178" s="76">
        <f t="shared" si="52"/>
        <v>-0.52692307692307694</v>
      </c>
      <c r="V178" s="80"/>
      <c r="W178" s="76"/>
      <c r="X178" s="80"/>
      <c r="Y178" s="76"/>
      <c r="Z178" s="81"/>
      <c r="AA178" s="78"/>
      <c r="AB178" s="160"/>
      <c r="AC178" s="159"/>
      <c r="AD178" s="127"/>
      <c r="AE178" s="127"/>
      <c r="AF178" s="127"/>
      <c r="AG178" s="127"/>
      <c r="AH178" s="127"/>
      <c r="AI178" s="127"/>
      <c r="AJ178" s="127"/>
      <c r="AK178" s="127"/>
      <c r="AL178" s="127"/>
      <c r="AM178" s="127"/>
      <c r="AN178" s="127"/>
      <c r="AO178" s="127"/>
      <c r="AP178" s="127"/>
    </row>
    <row r="179" spans="1:43" s="99" customFormat="1">
      <c r="A179" s="74"/>
      <c r="B179" s="82" t="s">
        <v>28</v>
      </c>
      <c r="C179" s="92">
        <v>2323986</v>
      </c>
      <c r="D179" s="76">
        <f t="shared" si="53"/>
        <v>0.10764844437369359</v>
      </c>
      <c r="E179" s="77"/>
      <c r="F179" s="75">
        <v>32411</v>
      </c>
      <c r="G179" s="76">
        <f t="shared" si="50"/>
        <v>-3.8277795911100587E-2</v>
      </c>
      <c r="H179" s="80">
        <v>202116</v>
      </c>
      <c r="I179" s="76">
        <f t="shared" si="55"/>
        <v>1.9979107475385671E-2</v>
      </c>
      <c r="J179" s="80">
        <v>47</v>
      </c>
      <c r="K179" s="76">
        <f t="shared" si="54"/>
        <v>0.42424242424242431</v>
      </c>
      <c r="L179" s="81"/>
      <c r="M179" s="76"/>
      <c r="N179" s="80"/>
      <c r="O179" s="76"/>
      <c r="P179" s="80"/>
      <c r="Q179" s="76"/>
      <c r="R179" s="81"/>
      <c r="S179" s="76"/>
      <c r="T179" s="80">
        <v>236</v>
      </c>
      <c r="U179" s="76">
        <f t="shared" si="52"/>
        <v>-0.35694822888283384</v>
      </c>
      <c r="V179" s="80"/>
      <c r="W179" s="76"/>
      <c r="X179" s="80"/>
      <c r="Y179" s="76"/>
      <c r="Z179" s="81"/>
      <c r="AA179" s="78"/>
      <c r="AB179" s="160"/>
      <c r="AC179" s="159"/>
      <c r="AD179" s="128"/>
      <c r="AE179" s="128"/>
      <c r="AF179" s="128"/>
      <c r="AG179" s="128"/>
      <c r="AH179" s="128"/>
      <c r="AI179" s="128"/>
      <c r="AJ179" s="128"/>
      <c r="AK179" s="128"/>
      <c r="AL179" s="128"/>
      <c r="AM179" s="128"/>
      <c r="AN179" s="128"/>
      <c r="AO179" s="128"/>
      <c r="AP179" s="128"/>
      <c r="AQ179" s="79"/>
    </row>
    <row r="180" spans="1:43" s="99" customFormat="1">
      <c r="A180" s="74"/>
      <c r="B180" s="82" t="s">
        <v>29</v>
      </c>
      <c r="C180" s="92">
        <v>2495297</v>
      </c>
      <c r="D180" s="76">
        <f t="shared" si="53"/>
        <v>4.4298952853944806E-2</v>
      </c>
      <c r="E180" s="77"/>
      <c r="F180" s="75">
        <v>42845</v>
      </c>
      <c r="G180" s="76">
        <f t="shared" si="50"/>
        <v>4.1241372606201976E-2</v>
      </c>
      <c r="H180" s="80">
        <v>218681</v>
      </c>
      <c r="I180" s="76">
        <f t="shared" si="55"/>
        <v>-4.878204165585931E-3</v>
      </c>
      <c r="J180" s="80">
        <v>34</v>
      </c>
      <c r="K180" s="76">
        <f t="shared" si="50"/>
        <v>0.41666666666666674</v>
      </c>
      <c r="L180" s="81"/>
      <c r="M180" s="76"/>
      <c r="N180" s="80"/>
      <c r="O180" s="76"/>
      <c r="P180" s="80"/>
      <c r="Q180" s="76"/>
      <c r="R180" s="81"/>
      <c r="S180" s="76"/>
      <c r="T180" s="80">
        <v>285</v>
      </c>
      <c r="U180" s="76">
        <f t="shared" si="52"/>
        <v>-0.32624113475177308</v>
      </c>
      <c r="V180" s="80"/>
      <c r="W180" s="76"/>
      <c r="X180" s="80"/>
      <c r="Y180" s="76"/>
      <c r="Z180" s="81"/>
      <c r="AA180" s="78"/>
      <c r="AB180" s="160"/>
      <c r="AC180" s="159"/>
      <c r="AD180" s="128"/>
      <c r="AE180" s="128"/>
      <c r="AF180" s="128"/>
      <c r="AG180" s="128"/>
      <c r="AH180" s="128"/>
      <c r="AI180" s="128"/>
      <c r="AJ180" s="128"/>
      <c r="AK180" s="128"/>
      <c r="AL180" s="128"/>
      <c r="AM180" s="128"/>
      <c r="AN180" s="128"/>
      <c r="AO180" s="128"/>
      <c r="AP180" s="128"/>
      <c r="AQ180" s="79"/>
    </row>
    <row r="181" spans="1:43" s="99" customFormat="1">
      <c r="A181" s="74"/>
      <c r="B181" s="82" t="s">
        <v>30</v>
      </c>
      <c r="C181" s="92">
        <v>2519860</v>
      </c>
      <c r="D181" s="76">
        <f t="shared" si="53"/>
        <v>5.6411748454388011E-2</v>
      </c>
      <c r="E181" s="77"/>
      <c r="F181" s="75">
        <v>23646</v>
      </c>
      <c r="G181" s="76">
        <f t="shared" si="50"/>
        <v>-0.2178227647117198</v>
      </c>
      <c r="H181" s="80">
        <v>201782</v>
      </c>
      <c r="I181" s="76">
        <f t="shared" si="55"/>
        <v>-5.1914117386052672E-3</v>
      </c>
      <c r="J181" s="80">
        <v>37</v>
      </c>
      <c r="K181" s="76">
        <f t="shared" si="50"/>
        <v>2.7</v>
      </c>
      <c r="L181" s="81"/>
      <c r="M181" s="76"/>
      <c r="N181" s="80"/>
      <c r="O181" s="76"/>
      <c r="P181" s="80"/>
      <c r="Q181" s="76"/>
      <c r="R181" s="81"/>
      <c r="S181" s="76"/>
      <c r="T181" s="80">
        <v>220</v>
      </c>
      <c r="U181" s="76">
        <f t="shared" si="52"/>
        <v>0.41935483870967749</v>
      </c>
      <c r="V181" s="80"/>
      <c r="W181" s="76"/>
      <c r="X181" s="80"/>
      <c r="Y181" s="76"/>
      <c r="Z181" s="81"/>
      <c r="AA181" s="78"/>
      <c r="AB181" s="160"/>
      <c r="AC181" s="159"/>
      <c r="AD181" s="128"/>
      <c r="AE181" s="128"/>
      <c r="AF181" s="128"/>
      <c r="AG181" s="128"/>
      <c r="AH181" s="128"/>
      <c r="AI181" s="128"/>
      <c r="AJ181" s="128"/>
      <c r="AK181" s="128"/>
      <c r="AL181" s="128"/>
      <c r="AM181" s="128"/>
      <c r="AN181" s="128"/>
      <c r="AO181" s="128"/>
      <c r="AP181" s="128"/>
      <c r="AQ181" s="79"/>
    </row>
    <row r="182" spans="1:43" s="99" customFormat="1">
      <c r="A182" s="74"/>
      <c r="B182" s="82" t="s">
        <v>31</v>
      </c>
      <c r="C182" s="92">
        <v>2225756</v>
      </c>
      <c r="D182" s="76">
        <f t="shared" si="53"/>
        <v>-4.8039347194276383E-3</v>
      </c>
      <c r="E182" s="77"/>
      <c r="F182" s="75">
        <v>25294</v>
      </c>
      <c r="G182" s="76">
        <f t="shared" si="50"/>
        <v>-0.38768791304558325</v>
      </c>
      <c r="H182" s="80">
        <v>192400</v>
      </c>
      <c r="I182" s="76">
        <f t="shared" si="55"/>
        <v>-0.12485387697919936</v>
      </c>
      <c r="J182" s="80">
        <v>16</v>
      </c>
      <c r="K182" s="76">
        <f t="shared" si="50"/>
        <v>-0.11111111111111116</v>
      </c>
      <c r="L182" s="81"/>
      <c r="M182" s="76"/>
      <c r="N182" s="80"/>
      <c r="O182" s="76"/>
      <c r="P182" s="80"/>
      <c r="Q182" s="76"/>
      <c r="R182" s="81"/>
      <c r="S182" s="76"/>
      <c r="T182" s="80">
        <v>196</v>
      </c>
      <c r="U182" s="76">
        <f t="shared" si="52"/>
        <v>3.1578947368421151E-2</v>
      </c>
      <c r="V182" s="80"/>
      <c r="W182" s="76"/>
      <c r="X182" s="80"/>
      <c r="Y182" s="76"/>
      <c r="Z182" s="81"/>
      <c r="AA182" s="78"/>
      <c r="AB182" s="160"/>
      <c r="AC182" s="159"/>
      <c r="AD182" s="128"/>
      <c r="AE182" s="128"/>
      <c r="AF182" s="128"/>
      <c r="AG182" s="128"/>
      <c r="AH182" s="128"/>
      <c r="AI182" s="128"/>
      <c r="AJ182" s="128"/>
      <c r="AK182" s="128"/>
      <c r="AL182" s="128"/>
      <c r="AM182" s="128"/>
      <c r="AN182" s="128"/>
      <c r="AO182" s="128"/>
      <c r="AP182" s="128"/>
      <c r="AQ182" s="79"/>
    </row>
    <row r="183" spans="1:43" s="99" customFormat="1">
      <c r="A183" s="74"/>
      <c r="B183" s="82" t="s">
        <v>32</v>
      </c>
      <c r="C183" s="92">
        <v>2347876</v>
      </c>
      <c r="D183" s="76">
        <f t="shared" si="53"/>
        <v>5.2034548703527417E-2</v>
      </c>
      <c r="E183" s="77"/>
      <c r="F183" s="75">
        <v>24067</v>
      </c>
      <c r="G183" s="76">
        <f t="shared" si="50"/>
        <v>-0.310736890339949</v>
      </c>
      <c r="H183" s="80">
        <v>178648</v>
      </c>
      <c r="I183" s="76">
        <f t="shared" si="55"/>
        <v>-0.12345382196075738</v>
      </c>
      <c r="J183" s="80">
        <v>23</v>
      </c>
      <c r="K183" s="76">
        <f t="shared" si="50"/>
        <v>0.64285714285714279</v>
      </c>
      <c r="L183" s="81"/>
      <c r="M183" s="76"/>
      <c r="N183" s="80"/>
      <c r="O183" s="76"/>
      <c r="P183" s="80"/>
      <c r="Q183" s="76"/>
      <c r="R183" s="81"/>
      <c r="S183" s="76"/>
      <c r="T183" s="80">
        <v>237</v>
      </c>
      <c r="U183" s="76">
        <f t="shared" si="52"/>
        <v>0.2606382978723405</v>
      </c>
      <c r="V183" s="80"/>
      <c r="W183" s="76"/>
      <c r="X183" s="80"/>
      <c r="Y183" s="76"/>
      <c r="Z183" s="81"/>
      <c r="AA183" s="78"/>
      <c r="AB183" s="160"/>
      <c r="AC183" s="159"/>
      <c r="AD183" s="128"/>
      <c r="AE183" s="128"/>
      <c r="AF183" s="128"/>
      <c r="AG183" s="128"/>
      <c r="AH183" s="128"/>
      <c r="AI183" s="128"/>
      <c r="AJ183" s="128"/>
      <c r="AK183" s="128"/>
      <c r="AL183" s="128"/>
      <c r="AM183" s="128"/>
      <c r="AN183" s="128"/>
      <c r="AO183" s="128"/>
      <c r="AP183" s="128"/>
      <c r="AQ183" s="79"/>
    </row>
    <row r="184" spans="1:43" s="99" customFormat="1">
      <c r="A184" s="74"/>
      <c r="B184" s="82" t="s">
        <v>37</v>
      </c>
      <c r="C184" s="92">
        <v>2295810</v>
      </c>
      <c r="D184" s="76">
        <f t="shared" si="53"/>
        <v>3.0552392170206E-2</v>
      </c>
      <c r="E184" s="77"/>
      <c r="F184" s="75">
        <v>11315</v>
      </c>
      <c r="G184" s="76">
        <f t="shared" si="50"/>
        <v>-0.31336852964378903</v>
      </c>
      <c r="H184" s="80">
        <v>139298</v>
      </c>
      <c r="I184" s="76">
        <f t="shared" si="55"/>
        <v>-0.22162059466134698</v>
      </c>
      <c r="J184" s="80">
        <v>7</v>
      </c>
      <c r="K184" s="76">
        <f t="shared" si="50"/>
        <v>-0.66666666666666674</v>
      </c>
      <c r="L184" s="81"/>
      <c r="M184" s="76"/>
      <c r="N184" s="80"/>
      <c r="O184" s="76"/>
      <c r="P184" s="80"/>
      <c r="Q184" s="76"/>
      <c r="R184" s="81"/>
      <c r="S184" s="76"/>
      <c r="T184" s="80">
        <v>277</v>
      </c>
      <c r="U184" s="76">
        <f t="shared" si="52"/>
        <v>7.2727272727273196E-3</v>
      </c>
      <c r="V184" s="80"/>
      <c r="W184" s="76"/>
      <c r="X184" s="80"/>
      <c r="Y184" s="76"/>
      <c r="Z184" s="81"/>
      <c r="AA184" s="78"/>
      <c r="AB184" s="160"/>
      <c r="AC184" s="159"/>
      <c r="AD184" s="128"/>
      <c r="AE184" s="128"/>
      <c r="AF184" s="128"/>
      <c r="AG184" s="128"/>
      <c r="AH184" s="128"/>
      <c r="AI184" s="128"/>
      <c r="AJ184" s="128"/>
      <c r="AK184" s="128"/>
      <c r="AL184" s="128"/>
      <c r="AM184" s="128"/>
      <c r="AN184" s="128"/>
      <c r="AO184" s="128"/>
      <c r="AP184" s="128"/>
      <c r="AQ184" s="79"/>
    </row>
    <row r="185" spans="1:43" s="99" customFormat="1">
      <c r="A185" s="95"/>
      <c r="B185" s="96" t="s">
        <v>33</v>
      </c>
      <c r="C185" s="97">
        <v>2495279</v>
      </c>
      <c r="D185" s="94">
        <f t="shared" si="53"/>
        <v>3.7563068049042414E-2</v>
      </c>
      <c r="E185" s="77"/>
      <c r="F185" s="83">
        <v>13127</v>
      </c>
      <c r="G185" s="94">
        <f t="shared" si="50"/>
        <v>-0.18843894899536318</v>
      </c>
      <c r="H185" s="98">
        <v>169045</v>
      </c>
      <c r="I185" s="94">
        <f t="shared" si="55"/>
        <v>-0.19733624557821516</v>
      </c>
      <c r="J185" s="98">
        <v>18</v>
      </c>
      <c r="K185" s="94">
        <f t="shared" si="50"/>
        <v>-0.41935483870967738</v>
      </c>
      <c r="L185" s="93"/>
      <c r="M185" s="94"/>
      <c r="N185" s="98"/>
      <c r="O185" s="94"/>
      <c r="P185" s="98"/>
      <c r="Q185" s="94"/>
      <c r="R185" s="93"/>
      <c r="S185" s="94"/>
      <c r="T185" s="98">
        <v>197</v>
      </c>
      <c r="U185" s="72" t="s">
        <v>44</v>
      </c>
      <c r="V185" s="98"/>
      <c r="W185" s="94"/>
      <c r="X185" s="98"/>
      <c r="Y185" s="94"/>
      <c r="Z185" s="93"/>
      <c r="AA185" s="157"/>
      <c r="AB185" s="161"/>
      <c r="AC185" s="162"/>
      <c r="AD185" s="128"/>
      <c r="AE185" s="128"/>
      <c r="AF185" s="128"/>
      <c r="AG185" s="128"/>
      <c r="AH185" s="128"/>
      <c r="AI185" s="128"/>
      <c r="AJ185" s="128"/>
      <c r="AK185" s="128"/>
      <c r="AL185" s="128"/>
      <c r="AM185" s="128"/>
      <c r="AN185" s="128"/>
      <c r="AO185" s="128"/>
      <c r="AP185" s="128"/>
      <c r="AQ185" s="79"/>
    </row>
    <row r="186" spans="1:43" s="99" customFormat="1">
      <c r="A186" s="74" t="s">
        <v>58</v>
      </c>
      <c r="B186" s="82" t="s">
        <v>10</v>
      </c>
      <c r="C186" s="92">
        <v>2912331</v>
      </c>
      <c r="D186" s="76">
        <f t="shared" si="53"/>
        <v>1.588925554105991E-2</v>
      </c>
      <c r="E186" s="77"/>
      <c r="F186" s="75">
        <v>13279</v>
      </c>
      <c r="G186" s="76">
        <f t="shared" si="50"/>
        <v>-0.12384534177883344</v>
      </c>
      <c r="H186" s="80">
        <v>211479</v>
      </c>
      <c r="I186" s="66">
        <f t="shared" si="55"/>
        <v>-5.5918394678690198E-2</v>
      </c>
      <c r="J186" s="80">
        <v>33</v>
      </c>
      <c r="K186" s="76">
        <f t="shared" si="50"/>
        <v>0.13793103448275867</v>
      </c>
      <c r="L186" s="81"/>
      <c r="M186" s="76"/>
      <c r="N186" s="80"/>
      <c r="O186" s="76"/>
      <c r="P186" s="80"/>
      <c r="Q186" s="76"/>
      <c r="R186" s="81"/>
      <c r="S186" s="76"/>
      <c r="T186" s="80">
        <v>305</v>
      </c>
      <c r="U186" s="76">
        <f t="shared" si="52"/>
        <v>3.3898305084745672E-2</v>
      </c>
      <c r="V186" s="80"/>
      <c r="W186" s="76"/>
      <c r="X186" s="80"/>
      <c r="Y186" s="76"/>
      <c r="Z186" s="81"/>
      <c r="AA186" s="78"/>
      <c r="AB186" s="80"/>
      <c r="AC186" s="76"/>
      <c r="AD186" s="128"/>
      <c r="AE186" s="128"/>
      <c r="AF186" s="128"/>
      <c r="AG186" s="128"/>
      <c r="AH186" s="128"/>
      <c r="AI186" s="128"/>
      <c r="AJ186" s="128"/>
      <c r="AK186" s="128"/>
      <c r="AL186" s="128"/>
      <c r="AM186" s="128"/>
      <c r="AN186" s="128"/>
      <c r="AO186" s="128"/>
      <c r="AP186" s="128"/>
      <c r="AQ186" s="79"/>
    </row>
    <row r="187" spans="1:43" s="99" customFormat="1">
      <c r="A187" s="74"/>
      <c r="B187" s="82" t="s">
        <v>11</v>
      </c>
      <c r="C187" s="92">
        <v>2617946</v>
      </c>
      <c r="D187" s="76">
        <f t="shared" si="53"/>
        <v>0.13281514697692653</v>
      </c>
      <c r="E187" s="77"/>
      <c r="F187" s="75">
        <v>11222</v>
      </c>
      <c r="G187" s="76">
        <f t="shared" si="50"/>
        <v>2.6339857325772709E-2</v>
      </c>
      <c r="H187" s="80">
        <v>165478</v>
      </c>
      <c r="I187" s="76">
        <f t="shared" si="55"/>
        <v>-1.601346248758706E-2</v>
      </c>
      <c r="J187" s="80">
        <v>39</v>
      </c>
      <c r="K187" s="76">
        <f t="shared" si="50"/>
        <v>0.14705882352941169</v>
      </c>
      <c r="L187" s="81"/>
      <c r="M187" s="76"/>
      <c r="N187" s="80"/>
      <c r="O187" s="76"/>
      <c r="P187" s="80"/>
      <c r="Q187" s="76"/>
      <c r="R187" s="81"/>
      <c r="S187" s="76"/>
      <c r="T187" s="80">
        <v>189</v>
      </c>
      <c r="U187" s="76">
        <f t="shared" si="52"/>
        <v>-0.30258302583025831</v>
      </c>
      <c r="V187" s="80"/>
      <c r="W187" s="76"/>
      <c r="X187" s="80"/>
      <c r="Y187" s="76"/>
      <c r="Z187" s="81"/>
      <c r="AA187" s="78"/>
      <c r="AB187" s="80"/>
      <c r="AC187" s="76"/>
      <c r="AD187" s="128"/>
      <c r="AE187" s="128"/>
      <c r="AF187" s="128"/>
      <c r="AG187" s="128"/>
      <c r="AH187" s="128"/>
      <c r="AI187" s="128"/>
      <c r="AJ187" s="128"/>
      <c r="AK187" s="128"/>
      <c r="AL187" s="128"/>
      <c r="AM187" s="128"/>
      <c r="AN187" s="128"/>
      <c r="AO187" s="128"/>
      <c r="AP187" s="128"/>
      <c r="AQ187" s="79"/>
    </row>
    <row r="188" spans="1:43" s="99" customFormat="1">
      <c r="A188" s="74"/>
      <c r="B188" s="82" t="s">
        <v>25</v>
      </c>
      <c r="C188" s="92">
        <v>2334153</v>
      </c>
      <c r="D188" s="76">
        <f t="shared" si="53"/>
        <v>3.6220042484900627E-2</v>
      </c>
      <c r="E188" s="77"/>
      <c r="F188" s="75">
        <v>9625</v>
      </c>
      <c r="G188" s="76">
        <f t="shared" ref="G188:K202" si="56">F188/F176-1</f>
        <v>-0.27951193951643083</v>
      </c>
      <c r="H188" s="80">
        <v>144854</v>
      </c>
      <c r="I188" s="76">
        <f t="shared" si="55"/>
        <v>-7.414911635933652E-2</v>
      </c>
      <c r="J188" s="80">
        <v>18</v>
      </c>
      <c r="K188" s="76">
        <f t="shared" si="56"/>
        <v>-0.4</v>
      </c>
      <c r="L188" s="81"/>
      <c r="M188" s="76"/>
      <c r="N188" s="80"/>
      <c r="O188" s="76"/>
      <c r="P188" s="80"/>
      <c r="Q188" s="76"/>
      <c r="R188" s="81"/>
      <c r="S188" s="76"/>
      <c r="T188" s="80">
        <v>366</v>
      </c>
      <c r="U188" s="76">
        <f t="shared" si="52"/>
        <v>0.14018691588785037</v>
      </c>
      <c r="V188" s="80"/>
      <c r="W188" s="76"/>
      <c r="X188" s="80"/>
      <c r="Y188" s="76"/>
      <c r="Z188" s="81"/>
      <c r="AA188" s="78"/>
      <c r="AB188" s="80"/>
      <c r="AC188" s="76"/>
      <c r="AD188" s="128"/>
      <c r="AE188" s="128"/>
      <c r="AF188" s="128"/>
      <c r="AG188" s="128"/>
      <c r="AH188" s="128"/>
      <c r="AI188" s="128"/>
      <c r="AJ188" s="128"/>
      <c r="AK188" s="128"/>
      <c r="AL188" s="128"/>
      <c r="AM188" s="128"/>
      <c r="AN188" s="128"/>
      <c r="AO188" s="128"/>
      <c r="AP188" s="128"/>
      <c r="AQ188" s="79"/>
    </row>
    <row r="189" spans="1:43" s="99" customFormat="1">
      <c r="A189" s="74"/>
      <c r="B189" s="82" t="s">
        <v>13</v>
      </c>
      <c r="C189" s="92">
        <v>2246417</v>
      </c>
      <c r="D189" s="76">
        <f t="shared" si="53"/>
        <v>7.2715451529010711E-3</v>
      </c>
      <c r="E189" s="77"/>
      <c r="F189" s="75">
        <v>12379</v>
      </c>
      <c r="G189" s="76">
        <f t="shared" si="56"/>
        <v>-0.21582414797922211</v>
      </c>
      <c r="H189" s="80">
        <v>159186</v>
      </c>
      <c r="I189" s="76">
        <f t="shared" si="55"/>
        <v>-6.80194843212103E-2</v>
      </c>
      <c r="J189" s="80">
        <v>23</v>
      </c>
      <c r="K189" s="76">
        <f t="shared" si="56"/>
        <v>0.53333333333333344</v>
      </c>
      <c r="L189" s="81"/>
      <c r="M189" s="76"/>
      <c r="N189" s="80"/>
      <c r="O189" s="76"/>
      <c r="P189" s="80"/>
      <c r="Q189" s="76"/>
      <c r="R189" s="81"/>
      <c r="S189" s="76"/>
      <c r="T189" s="80">
        <v>294</v>
      </c>
      <c r="U189" s="76">
        <f t="shared" si="52"/>
        <v>0.42028985507246386</v>
      </c>
      <c r="V189" s="80"/>
      <c r="W189" s="76"/>
      <c r="X189" s="80"/>
      <c r="Y189" s="76"/>
      <c r="Z189" s="81"/>
      <c r="AA189" s="78"/>
      <c r="AB189" s="80"/>
      <c r="AC189" s="76"/>
      <c r="AD189" s="128"/>
      <c r="AE189" s="128"/>
      <c r="AF189" s="128"/>
      <c r="AG189" s="128"/>
      <c r="AH189" s="128"/>
      <c r="AI189" s="128"/>
      <c r="AJ189" s="128"/>
      <c r="AK189" s="128"/>
      <c r="AL189" s="128"/>
      <c r="AM189" s="128"/>
      <c r="AN189" s="128"/>
      <c r="AO189" s="128"/>
      <c r="AP189" s="128"/>
      <c r="AQ189" s="79"/>
    </row>
    <row r="190" spans="1:43" s="99" customFormat="1">
      <c r="A190" s="74"/>
      <c r="B190" s="82" t="s">
        <v>14</v>
      </c>
      <c r="C190" s="92">
        <v>2401204</v>
      </c>
      <c r="D190" s="76">
        <f t="shared" si="53"/>
        <v>2.9867921331809377E-2</v>
      </c>
      <c r="E190" s="77"/>
      <c r="F190" s="75">
        <v>20456</v>
      </c>
      <c r="G190" s="76">
        <f t="shared" si="56"/>
        <v>-0.19133459835547117</v>
      </c>
      <c r="H190" s="80">
        <v>187309</v>
      </c>
      <c r="I190" s="76">
        <f t="shared" si="55"/>
        <v>-9.9528521290540573E-3</v>
      </c>
      <c r="J190" s="80">
        <v>33</v>
      </c>
      <c r="K190" s="76">
        <f t="shared" si="56"/>
        <v>0.83333333333333326</v>
      </c>
      <c r="L190" s="81"/>
      <c r="M190" s="76"/>
      <c r="N190" s="80"/>
      <c r="O190" s="76"/>
      <c r="P190" s="80"/>
      <c r="Q190" s="76"/>
      <c r="R190" s="81"/>
      <c r="S190" s="76"/>
      <c r="T190" s="80">
        <v>262</v>
      </c>
      <c r="U190" s="76">
        <f t="shared" si="52"/>
        <v>1.1300813008130079</v>
      </c>
      <c r="V190" s="80"/>
      <c r="W190" s="76"/>
      <c r="X190" s="80"/>
      <c r="Y190" s="76"/>
      <c r="Z190" s="81"/>
      <c r="AA190" s="78"/>
      <c r="AB190" s="80"/>
      <c r="AC190" s="76"/>
      <c r="AD190" s="128"/>
      <c r="AE190" s="128"/>
      <c r="AF190" s="128"/>
      <c r="AG190" s="128"/>
      <c r="AH190" s="128"/>
      <c r="AI190" s="128"/>
      <c r="AJ190" s="128"/>
      <c r="AK190" s="128"/>
      <c r="AL190" s="128"/>
      <c r="AM190" s="128"/>
      <c r="AN190" s="128"/>
      <c r="AO190" s="128"/>
      <c r="AP190" s="128"/>
      <c r="AQ190" s="79"/>
    </row>
    <row r="191" spans="1:43" s="99" customFormat="1" ht="18" thickBot="1">
      <c r="A191" s="74"/>
      <c r="B191" s="82" t="s">
        <v>28</v>
      </c>
      <c r="C191" s="92">
        <v>2495798</v>
      </c>
      <c r="D191" s="76">
        <f t="shared" si="53"/>
        <v>7.3929877374476538E-2</v>
      </c>
      <c r="E191" s="77"/>
      <c r="F191" s="75"/>
      <c r="G191" s="76"/>
      <c r="H191" s="80">
        <v>198870</v>
      </c>
      <c r="I191" s="76">
        <f t="shared" si="55"/>
        <v>-1.6060084308021083E-2</v>
      </c>
      <c r="J191" s="80"/>
      <c r="K191" s="76"/>
      <c r="L191" s="81"/>
      <c r="M191" s="76"/>
      <c r="N191" s="80"/>
      <c r="O191" s="76"/>
      <c r="P191" s="80"/>
      <c r="Q191" s="76"/>
      <c r="R191" s="81"/>
      <c r="S191" s="76"/>
      <c r="T191" s="80">
        <v>230</v>
      </c>
      <c r="U191" s="76">
        <f t="shared" si="52"/>
        <v>-2.5423728813559365E-2</v>
      </c>
      <c r="V191" s="80"/>
      <c r="W191" s="76"/>
      <c r="X191" s="80"/>
      <c r="Y191" s="76"/>
      <c r="Z191" s="81"/>
      <c r="AA191" s="78"/>
      <c r="AB191" s="80"/>
      <c r="AC191" s="76"/>
      <c r="AD191" s="128"/>
      <c r="AE191" s="128"/>
      <c r="AF191" s="128"/>
      <c r="AG191" s="128"/>
      <c r="AH191" s="128"/>
      <c r="AI191" s="128"/>
      <c r="AJ191" s="128"/>
      <c r="AK191" s="128"/>
      <c r="AL191" s="128"/>
      <c r="AM191" s="128"/>
      <c r="AN191" s="128"/>
      <c r="AO191" s="128"/>
      <c r="AP191" s="128"/>
      <c r="AQ191" s="79"/>
    </row>
    <row r="192" spans="1:43" s="99" customFormat="1" ht="18" hidden="1" thickBot="1">
      <c r="A192" s="74"/>
      <c r="B192" s="82" t="s">
        <v>29</v>
      </c>
      <c r="C192" s="92"/>
      <c r="D192" s="76"/>
      <c r="E192" s="77"/>
      <c r="F192" s="75"/>
      <c r="G192" s="76"/>
      <c r="H192" s="80"/>
      <c r="I192" s="76"/>
      <c r="J192" s="80"/>
      <c r="K192" s="76"/>
      <c r="L192" s="81"/>
      <c r="M192" s="76"/>
      <c r="N192" s="80"/>
      <c r="O192" s="76"/>
      <c r="P192" s="80"/>
      <c r="Q192" s="76"/>
      <c r="R192" s="81"/>
      <c r="S192" s="76"/>
      <c r="T192" s="80"/>
      <c r="U192" s="76">
        <f t="shared" si="52"/>
        <v>-1</v>
      </c>
      <c r="V192" s="80"/>
      <c r="W192" s="76"/>
      <c r="X192" s="80"/>
      <c r="Y192" s="76"/>
      <c r="Z192" s="81"/>
      <c r="AA192" s="78"/>
      <c r="AB192" s="80"/>
      <c r="AC192" s="76"/>
      <c r="AD192" s="128"/>
      <c r="AE192" s="128"/>
      <c r="AF192" s="128"/>
      <c r="AG192" s="128"/>
      <c r="AH192" s="128"/>
      <c r="AI192" s="128"/>
      <c r="AJ192" s="128"/>
      <c r="AK192" s="128"/>
      <c r="AL192" s="128"/>
      <c r="AM192" s="128"/>
      <c r="AN192" s="128"/>
      <c r="AO192" s="128"/>
      <c r="AP192" s="128"/>
      <c r="AQ192" s="79"/>
    </row>
    <row r="193" spans="1:43" s="99" customFormat="1" ht="18" hidden="1" thickBot="1">
      <c r="A193" s="74"/>
      <c r="B193" s="82" t="s">
        <v>30</v>
      </c>
      <c r="C193" s="92"/>
      <c r="D193" s="76"/>
      <c r="E193" s="77"/>
      <c r="F193" s="75"/>
      <c r="G193" s="76"/>
      <c r="H193" s="80"/>
      <c r="I193" s="76"/>
      <c r="J193" s="80"/>
      <c r="K193" s="76"/>
      <c r="L193" s="81"/>
      <c r="M193" s="76"/>
      <c r="N193" s="80"/>
      <c r="O193" s="76"/>
      <c r="P193" s="80"/>
      <c r="Q193" s="76"/>
      <c r="R193" s="81"/>
      <c r="S193" s="76"/>
      <c r="T193" s="80"/>
      <c r="U193" s="76">
        <f t="shared" si="52"/>
        <v>-1</v>
      </c>
      <c r="V193" s="80"/>
      <c r="W193" s="76"/>
      <c r="X193" s="80"/>
      <c r="Y193" s="76"/>
      <c r="Z193" s="81"/>
      <c r="AA193" s="78"/>
      <c r="AB193" s="80"/>
      <c r="AC193" s="76"/>
      <c r="AD193" s="128"/>
      <c r="AE193" s="128"/>
      <c r="AF193" s="128"/>
      <c r="AG193" s="128"/>
      <c r="AH193" s="128"/>
      <c r="AI193" s="128"/>
      <c r="AJ193" s="128"/>
      <c r="AK193" s="128"/>
      <c r="AL193" s="128"/>
      <c r="AM193" s="128"/>
      <c r="AN193" s="128"/>
      <c r="AO193" s="128"/>
      <c r="AP193" s="128"/>
      <c r="AQ193" s="79"/>
    </row>
    <row r="194" spans="1:43" s="99" customFormat="1" ht="18" hidden="1" thickBot="1">
      <c r="A194" s="74"/>
      <c r="B194" s="82" t="s">
        <v>31</v>
      </c>
      <c r="C194" s="92"/>
      <c r="D194" s="76"/>
      <c r="E194" s="77"/>
      <c r="F194" s="75"/>
      <c r="G194" s="76"/>
      <c r="H194" s="80"/>
      <c r="I194" s="76"/>
      <c r="J194" s="80"/>
      <c r="K194" s="76"/>
      <c r="L194" s="81"/>
      <c r="M194" s="76"/>
      <c r="N194" s="80"/>
      <c r="O194" s="76"/>
      <c r="P194" s="80"/>
      <c r="Q194" s="76"/>
      <c r="R194" s="81"/>
      <c r="S194" s="76"/>
      <c r="T194" s="80"/>
      <c r="U194" s="76">
        <f t="shared" si="52"/>
        <v>-1</v>
      </c>
      <c r="V194" s="80"/>
      <c r="W194" s="76"/>
      <c r="X194" s="80"/>
      <c r="Y194" s="76"/>
      <c r="Z194" s="81"/>
      <c r="AA194" s="78"/>
      <c r="AB194" s="80"/>
      <c r="AC194" s="76"/>
      <c r="AD194" s="128"/>
      <c r="AE194" s="128"/>
      <c r="AF194" s="128"/>
      <c r="AG194" s="128"/>
      <c r="AH194" s="128"/>
      <c r="AI194" s="128"/>
      <c r="AJ194" s="128"/>
      <c r="AK194" s="128"/>
      <c r="AL194" s="128"/>
      <c r="AM194" s="128"/>
      <c r="AN194" s="128"/>
      <c r="AO194" s="128"/>
      <c r="AP194" s="128"/>
      <c r="AQ194" s="79"/>
    </row>
    <row r="195" spans="1:43" s="99" customFormat="1" ht="18" hidden="1" thickBot="1">
      <c r="A195" s="74"/>
      <c r="B195" s="82" t="s">
        <v>32</v>
      </c>
      <c r="C195" s="92"/>
      <c r="D195" s="76"/>
      <c r="E195" s="77"/>
      <c r="F195" s="75"/>
      <c r="G195" s="76"/>
      <c r="H195" s="80"/>
      <c r="I195" s="76"/>
      <c r="J195" s="80"/>
      <c r="K195" s="76"/>
      <c r="L195" s="81"/>
      <c r="M195" s="76"/>
      <c r="N195" s="80"/>
      <c r="O195" s="76"/>
      <c r="P195" s="80"/>
      <c r="Q195" s="76"/>
      <c r="R195" s="81"/>
      <c r="S195" s="76"/>
      <c r="T195" s="80"/>
      <c r="U195" s="76">
        <f t="shared" si="52"/>
        <v>-1</v>
      </c>
      <c r="V195" s="80"/>
      <c r="W195" s="76"/>
      <c r="X195" s="80"/>
      <c r="Y195" s="76"/>
      <c r="Z195" s="81"/>
      <c r="AA195" s="78"/>
      <c r="AB195" s="80"/>
      <c r="AC195" s="76"/>
      <c r="AD195" s="128"/>
      <c r="AE195" s="128"/>
      <c r="AF195" s="128"/>
      <c r="AG195" s="128"/>
      <c r="AH195" s="128"/>
      <c r="AI195" s="128"/>
      <c r="AJ195" s="128"/>
      <c r="AK195" s="128"/>
      <c r="AL195" s="128"/>
      <c r="AM195" s="128"/>
      <c r="AN195" s="128"/>
      <c r="AO195" s="128"/>
      <c r="AP195" s="128"/>
      <c r="AQ195" s="79"/>
    </row>
    <row r="196" spans="1:43" s="99" customFormat="1" ht="18" hidden="1" thickBot="1">
      <c r="A196" s="74"/>
      <c r="B196" s="82" t="s">
        <v>37</v>
      </c>
      <c r="C196" s="92"/>
      <c r="D196" s="76"/>
      <c r="E196" s="77"/>
      <c r="F196" s="75"/>
      <c r="G196" s="76"/>
      <c r="H196" s="80"/>
      <c r="I196" s="76"/>
      <c r="J196" s="80"/>
      <c r="K196" s="76"/>
      <c r="L196" s="81"/>
      <c r="M196" s="76"/>
      <c r="N196" s="80"/>
      <c r="O196" s="76"/>
      <c r="P196" s="80"/>
      <c r="Q196" s="76"/>
      <c r="R196" s="81"/>
      <c r="S196" s="76"/>
      <c r="T196" s="80"/>
      <c r="U196" s="76">
        <f t="shared" si="52"/>
        <v>-1</v>
      </c>
      <c r="V196" s="80"/>
      <c r="W196" s="76"/>
      <c r="X196" s="80"/>
      <c r="Y196" s="76"/>
      <c r="Z196" s="81"/>
      <c r="AA196" s="78"/>
      <c r="AB196" s="80"/>
      <c r="AC196" s="76"/>
      <c r="AD196" s="128"/>
      <c r="AE196" s="128"/>
      <c r="AF196" s="128"/>
      <c r="AG196" s="128"/>
      <c r="AH196" s="128"/>
      <c r="AI196" s="128"/>
      <c r="AJ196" s="128"/>
      <c r="AK196" s="128"/>
      <c r="AL196" s="128"/>
      <c r="AM196" s="128"/>
      <c r="AN196" s="128"/>
      <c r="AO196" s="128"/>
      <c r="AP196" s="128"/>
      <c r="AQ196" s="79"/>
    </row>
    <row r="197" spans="1:43" s="99" customFormat="1" ht="18" hidden="1" thickBot="1">
      <c r="A197" s="100"/>
      <c r="B197" s="82" t="s">
        <v>33</v>
      </c>
      <c r="C197" s="92"/>
      <c r="D197" s="76"/>
      <c r="E197" s="77"/>
      <c r="F197" s="75"/>
      <c r="G197" s="76"/>
      <c r="H197" s="80"/>
      <c r="I197" s="76"/>
      <c r="J197" s="80"/>
      <c r="K197" s="76"/>
      <c r="L197" s="81"/>
      <c r="M197" s="76"/>
      <c r="N197" s="80"/>
      <c r="O197" s="76"/>
      <c r="P197" s="80"/>
      <c r="Q197" s="76"/>
      <c r="R197" s="81"/>
      <c r="S197" s="76"/>
      <c r="T197" s="80"/>
      <c r="U197" s="76">
        <f t="shared" si="52"/>
        <v>-1</v>
      </c>
      <c r="V197" s="80"/>
      <c r="W197" s="76"/>
      <c r="X197" s="80"/>
      <c r="Y197" s="76"/>
      <c r="Z197" s="81"/>
      <c r="AA197" s="78"/>
      <c r="AB197" s="80"/>
      <c r="AC197" s="76"/>
      <c r="AD197" s="128"/>
      <c r="AE197" s="128"/>
      <c r="AF197" s="128"/>
      <c r="AG197" s="128"/>
      <c r="AH197" s="128"/>
      <c r="AI197" s="128"/>
      <c r="AJ197" s="128"/>
      <c r="AK197" s="128"/>
      <c r="AL197" s="128"/>
      <c r="AM197" s="128"/>
      <c r="AN197" s="128"/>
      <c r="AO197" s="128"/>
      <c r="AP197" s="128"/>
      <c r="AQ197" s="79"/>
    </row>
    <row r="198" spans="1:43" s="4" customFormat="1" ht="16.5" customHeight="1">
      <c r="A198" s="101" t="s">
        <v>41</v>
      </c>
      <c r="B198" s="102" t="s">
        <v>42</v>
      </c>
      <c r="C198" s="103">
        <v>5508242</v>
      </c>
      <c r="D198" s="104">
        <v>0.26900000000000002</v>
      </c>
      <c r="E198" s="77"/>
      <c r="F198" s="106" t="s">
        <v>43</v>
      </c>
      <c r="G198" s="105" t="s">
        <v>43</v>
      </c>
      <c r="H198" s="106" t="s">
        <v>43</v>
      </c>
      <c r="I198" s="105" t="s">
        <v>43</v>
      </c>
      <c r="J198" s="106"/>
      <c r="K198" s="105"/>
      <c r="L198" s="106"/>
      <c r="M198" s="105"/>
      <c r="N198" s="106"/>
      <c r="O198" s="105"/>
      <c r="P198" s="106"/>
      <c r="Q198" s="105"/>
      <c r="R198" s="106"/>
      <c r="S198" s="105"/>
      <c r="T198" s="106">
        <v>197</v>
      </c>
      <c r="U198" s="105" t="s">
        <v>43</v>
      </c>
      <c r="V198" s="106" t="s">
        <v>43</v>
      </c>
      <c r="W198" s="105" t="s">
        <v>43</v>
      </c>
      <c r="X198" s="106" t="s">
        <v>43</v>
      </c>
      <c r="Y198" s="105" t="s">
        <v>43</v>
      </c>
      <c r="Z198" s="106"/>
      <c r="AA198" s="105"/>
      <c r="AB198" s="106" t="s">
        <v>43</v>
      </c>
      <c r="AC198" s="105" t="s">
        <v>43</v>
      </c>
      <c r="AD198" s="128"/>
      <c r="AE198" s="128"/>
      <c r="AF198" s="128"/>
      <c r="AG198" s="128"/>
      <c r="AH198" s="128"/>
      <c r="AI198" s="128"/>
      <c r="AJ198" s="128"/>
      <c r="AK198" s="128"/>
      <c r="AL198" s="128"/>
      <c r="AM198" s="128"/>
      <c r="AN198" s="128"/>
      <c r="AO198" s="128"/>
      <c r="AP198" s="128"/>
    </row>
    <row r="199" spans="1:43" s="4" customFormat="1" ht="16.5" customHeight="1">
      <c r="A199" s="107" t="s">
        <v>45</v>
      </c>
      <c r="B199" s="60" t="s">
        <v>42</v>
      </c>
      <c r="C199" s="26">
        <v>6084476</v>
      </c>
      <c r="D199" s="30">
        <f t="shared" ref="D199:D207" si="57">C199/C198-1</f>
        <v>0.10461305077010041</v>
      </c>
      <c r="E199" s="77"/>
      <c r="F199" s="71" t="s">
        <v>43</v>
      </c>
      <c r="G199" s="70" t="s">
        <v>43</v>
      </c>
      <c r="H199" s="71" t="s">
        <v>43</v>
      </c>
      <c r="I199" s="70" t="s">
        <v>43</v>
      </c>
      <c r="J199" s="71">
        <v>227</v>
      </c>
      <c r="K199" s="70"/>
      <c r="L199" s="71"/>
      <c r="M199" s="70"/>
      <c r="N199" s="71"/>
      <c r="O199" s="66"/>
      <c r="P199" s="71"/>
      <c r="Q199" s="66"/>
      <c r="R199" s="71"/>
      <c r="S199" s="66"/>
      <c r="T199" s="71">
        <v>381</v>
      </c>
      <c r="U199" s="66">
        <f t="shared" ref="U199:U209" si="58">T199/T198-1</f>
        <v>0.93401015228426387</v>
      </c>
      <c r="V199" s="71" t="s">
        <v>43</v>
      </c>
      <c r="W199" s="70" t="s">
        <v>43</v>
      </c>
      <c r="X199" s="71" t="s">
        <v>43</v>
      </c>
      <c r="Y199" s="70" t="s">
        <v>43</v>
      </c>
      <c r="Z199" s="71"/>
      <c r="AA199" s="70"/>
      <c r="AB199" s="71" t="s">
        <v>43</v>
      </c>
      <c r="AC199" s="70" t="s">
        <v>43</v>
      </c>
      <c r="AD199" s="128"/>
      <c r="AE199" s="128"/>
      <c r="AF199" s="128"/>
      <c r="AG199" s="128"/>
      <c r="AH199" s="128"/>
      <c r="AI199" s="128"/>
      <c r="AJ199" s="128"/>
      <c r="AK199" s="128"/>
      <c r="AL199" s="128"/>
      <c r="AM199" s="128"/>
      <c r="AN199" s="128"/>
      <c r="AO199" s="128"/>
      <c r="AP199" s="128"/>
    </row>
    <row r="200" spans="1:43" s="4" customFormat="1" ht="16.5" customHeight="1">
      <c r="A200" s="107" t="s">
        <v>46</v>
      </c>
      <c r="B200" s="60" t="s">
        <v>42</v>
      </c>
      <c r="C200" s="26">
        <v>7123407</v>
      </c>
      <c r="D200" s="30">
        <f t="shared" si="57"/>
        <v>0.17075110494313717</v>
      </c>
      <c r="E200" s="77"/>
      <c r="F200" s="71" t="s">
        <v>43</v>
      </c>
      <c r="G200" s="70" t="s">
        <v>43</v>
      </c>
      <c r="H200" s="71" t="s">
        <v>43</v>
      </c>
      <c r="I200" s="70" t="s">
        <v>43</v>
      </c>
      <c r="J200" s="71">
        <v>219</v>
      </c>
      <c r="K200" s="70"/>
      <c r="L200" s="71"/>
      <c r="M200" s="70"/>
      <c r="N200" s="71"/>
      <c r="O200" s="66"/>
      <c r="P200" s="71"/>
      <c r="Q200" s="66"/>
      <c r="R200" s="71"/>
      <c r="S200" s="66"/>
      <c r="T200" s="71">
        <v>518</v>
      </c>
      <c r="U200" s="66">
        <f t="shared" si="58"/>
        <v>0.35958005249343827</v>
      </c>
      <c r="V200" s="71" t="s">
        <v>43</v>
      </c>
      <c r="W200" s="70" t="s">
        <v>43</v>
      </c>
      <c r="X200" s="71" t="s">
        <v>43</v>
      </c>
      <c r="Y200" s="70" t="s">
        <v>43</v>
      </c>
      <c r="Z200" s="71"/>
      <c r="AA200" s="70"/>
      <c r="AB200" s="71" t="s">
        <v>43</v>
      </c>
      <c r="AC200" s="70" t="s">
        <v>43</v>
      </c>
      <c r="AD200" s="128"/>
      <c r="AE200" s="128"/>
      <c r="AF200" s="128"/>
      <c r="AG200" s="128"/>
      <c r="AH200" s="128"/>
      <c r="AI200" s="128"/>
      <c r="AJ200" s="128"/>
      <c r="AK200" s="128"/>
      <c r="AL200" s="128"/>
      <c r="AM200" s="128"/>
      <c r="AN200" s="128"/>
      <c r="AO200" s="128"/>
      <c r="AP200" s="128"/>
    </row>
    <row r="201" spans="1:43" s="4" customFormat="1" ht="16.5" customHeight="1">
      <c r="A201" s="107" t="s">
        <v>47</v>
      </c>
      <c r="B201" s="60" t="s">
        <v>42</v>
      </c>
      <c r="C201" s="26">
        <v>7086133</v>
      </c>
      <c r="D201" s="30">
        <f t="shared" si="57"/>
        <v>-5.2326084975911069E-3</v>
      </c>
      <c r="E201" s="9"/>
      <c r="F201" s="71" t="s">
        <v>43</v>
      </c>
      <c r="G201" s="70" t="s">
        <v>43</v>
      </c>
      <c r="H201" s="63">
        <v>617573</v>
      </c>
      <c r="I201" s="70" t="s">
        <v>43</v>
      </c>
      <c r="J201" s="71">
        <v>179</v>
      </c>
      <c r="K201" s="70"/>
      <c r="L201" s="71"/>
      <c r="M201" s="70"/>
      <c r="N201" s="71"/>
      <c r="O201" s="66"/>
      <c r="P201" s="71"/>
      <c r="Q201" s="66"/>
      <c r="R201" s="71"/>
      <c r="S201" s="66"/>
      <c r="T201" s="71">
        <v>822</v>
      </c>
      <c r="U201" s="66">
        <f>T201/T200-1</f>
        <v>0.58687258687258681</v>
      </c>
      <c r="V201" s="71" t="s">
        <v>43</v>
      </c>
      <c r="W201" s="70" t="s">
        <v>43</v>
      </c>
      <c r="X201" s="71" t="s">
        <v>43</v>
      </c>
      <c r="Y201" s="70" t="s">
        <v>43</v>
      </c>
      <c r="Z201" s="71"/>
      <c r="AA201" s="70"/>
      <c r="AB201" s="71">
        <v>19498</v>
      </c>
      <c r="AC201" s="70" t="s">
        <v>43</v>
      </c>
      <c r="AD201" s="128"/>
      <c r="AE201" s="128"/>
      <c r="AF201" s="128"/>
      <c r="AG201" s="128"/>
      <c r="AH201" s="128"/>
      <c r="AI201" s="128"/>
      <c r="AJ201" s="128"/>
      <c r="AK201" s="128"/>
      <c r="AL201" s="128"/>
      <c r="AM201" s="128"/>
      <c r="AN201" s="128"/>
      <c r="AO201" s="128"/>
      <c r="AP201" s="128"/>
    </row>
    <row r="202" spans="1:43" s="4" customFormat="1" ht="16.5" customHeight="1">
      <c r="A202" s="107" t="s">
        <v>48</v>
      </c>
      <c r="B202" s="60" t="s">
        <v>42</v>
      </c>
      <c r="C202" s="26">
        <v>8825585</v>
      </c>
      <c r="D202" s="30">
        <f t="shared" si="57"/>
        <v>0.24547267176610998</v>
      </c>
      <c r="E202" s="9"/>
      <c r="F202" s="63">
        <f>SUM(F6:F17)</f>
        <v>190982</v>
      </c>
      <c r="G202" s="70" t="s">
        <v>43</v>
      </c>
      <c r="H202" s="63">
        <f>SUM(H6:H17)</f>
        <v>626595</v>
      </c>
      <c r="I202" s="66">
        <f>(H202-H201)/H201</f>
        <v>1.4608799283647439E-2</v>
      </c>
      <c r="J202" s="63">
        <f>SUM(J6:J17)</f>
        <v>213</v>
      </c>
      <c r="K202" s="66"/>
      <c r="L202" s="63"/>
      <c r="M202" s="66"/>
      <c r="N202" s="71"/>
      <c r="O202" s="66"/>
      <c r="P202" s="71"/>
      <c r="Q202" s="66"/>
      <c r="R202" s="63"/>
      <c r="S202" s="66"/>
      <c r="T202" s="63">
        <f>SUM(T6:T17)</f>
        <v>739</v>
      </c>
      <c r="U202" s="66">
        <f t="shared" si="58"/>
        <v>-0.1009732360097324</v>
      </c>
      <c r="V202" s="63">
        <v>5779</v>
      </c>
      <c r="W202" s="70" t="s">
        <v>43</v>
      </c>
      <c r="X202" s="71" t="s">
        <v>43</v>
      </c>
      <c r="Y202" s="70" t="s">
        <v>43</v>
      </c>
      <c r="Z202" s="63"/>
      <c r="AA202" s="66"/>
      <c r="AB202" s="63">
        <f>SUM(AB6:AB17)</f>
        <v>21353</v>
      </c>
      <c r="AC202" s="66">
        <f t="shared" ref="AC202:AC209" si="59">(AB202-AB201)/AB201</f>
        <v>9.5137962867986467E-2</v>
      </c>
      <c r="AD202" s="128"/>
      <c r="AE202" s="128"/>
      <c r="AF202" s="128"/>
      <c r="AG202" s="128"/>
      <c r="AH202" s="128"/>
      <c r="AI202" s="128"/>
      <c r="AJ202" s="128"/>
      <c r="AK202" s="128"/>
      <c r="AL202" s="128"/>
      <c r="AM202" s="128"/>
      <c r="AN202" s="128"/>
      <c r="AO202" s="128"/>
      <c r="AP202" s="128"/>
    </row>
    <row r="203" spans="1:43" s="4" customFormat="1" ht="16.5" customHeight="1">
      <c r="A203" s="107" t="s">
        <v>49</v>
      </c>
      <c r="B203" s="60" t="s">
        <v>42</v>
      </c>
      <c r="C203" s="26">
        <f>SUM(C18:C29)</f>
        <v>10080143</v>
      </c>
      <c r="D203" s="30">
        <f t="shared" si="57"/>
        <v>0.14215012375950153</v>
      </c>
      <c r="E203" s="9"/>
      <c r="F203" s="63">
        <f>SUM(F18:F29)</f>
        <v>191319</v>
      </c>
      <c r="G203" s="66">
        <f>(F203-F202)/F202</f>
        <v>1.7645641997675173E-3</v>
      </c>
      <c r="H203" s="63">
        <f>SUM(H18:H29)</f>
        <v>705093</v>
      </c>
      <c r="I203" s="66">
        <f>(H203-H202)/H202</f>
        <v>0.12527709285902378</v>
      </c>
      <c r="J203" s="63">
        <f>SUM(J18:J29)</f>
        <v>182</v>
      </c>
      <c r="K203" s="66">
        <f>(J203-J202)/J202</f>
        <v>-0.14553990610328638</v>
      </c>
      <c r="L203" s="63"/>
      <c r="M203" s="66"/>
      <c r="N203" s="71"/>
      <c r="O203" s="66"/>
      <c r="P203" s="71">
        <v>3238</v>
      </c>
      <c r="Q203" s="66"/>
      <c r="R203" s="63"/>
      <c r="S203" s="66"/>
      <c r="T203" s="63">
        <f>SUM(T18:T29)</f>
        <v>968</v>
      </c>
      <c r="U203" s="66">
        <f t="shared" si="58"/>
        <v>0.30987821380243563</v>
      </c>
      <c r="V203" s="63">
        <v>6705</v>
      </c>
      <c r="W203" s="66">
        <f t="shared" ref="W203:W210" si="60">(V203-V202)/V202</f>
        <v>0.16023533483301608</v>
      </c>
      <c r="X203" s="71" t="s">
        <v>43</v>
      </c>
      <c r="Y203" s="70" t="s">
        <v>43</v>
      </c>
      <c r="Z203" s="63"/>
      <c r="AA203" s="66"/>
      <c r="AB203" s="63">
        <f>SUM(AB18:AB29)</f>
        <v>24315</v>
      </c>
      <c r="AC203" s="66">
        <f t="shared" si="59"/>
        <v>0.13871587130613966</v>
      </c>
      <c r="AD203" s="128"/>
      <c r="AE203" s="128"/>
      <c r="AF203" s="128"/>
      <c r="AG203" s="128"/>
      <c r="AH203" s="128"/>
      <c r="AI203" s="128"/>
      <c r="AJ203" s="128"/>
      <c r="AK203" s="128"/>
      <c r="AL203" s="128"/>
      <c r="AM203" s="128"/>
      <c r="AN203" s="128"/>
      <c r="AO203" s="128"/>
      <c r="AP203" s="128"/>
    </row>
    <row r="204" spans="1:43" s="4" customFormat="1" ht="16.5" customHeight="1">
      <c r="A204" s="107" t="s">
        <v>50</v>
      </c>
      <c r="B204" s="60" t="s">
        <v>42</v>
      </c>
      <c r="C204" s="26">
        <f>SUM(C30:C41)</f>
        <v>11609879</v>
      </c>
      <c r="D204" s="30">
        <f t="shared" si="57"/>
        <v>0.15175737090237718</v>
      </c>
      <c r="E204" s="9"/>
      <c r="F204" s="63">
        <f>SUM(F30:F41)</f>
        <v>201815</v>
      </c>
      <c r="G204" s="66">
        <f>(F204-SUM(F18:F29))/SUM(F18:F29)</f>
        <v>5.4861252672238514E-2</v>
      </c>
      <c r="H204" s="63">
        <f>SUM(H30:H41)</f>
        <v>757721</v>
      </c>
      <c r="I204" s="66">
        <f>(H204-SUM(H18:H29))/SUM(H18:H29)</f>
        <v>7.4639799288888128E-2</v>
      </c>
      <c r="J204" s="63">
        <f>SUM(J30:J41)</f>
        <v>178</v>
      </c>
      <c r="K204" s="66">
        <f t="shared" ref="K204:K209" si="61">(J204-J203)/J203</f>
        <v>-2.197802197802198E-2</v>
      </c>
      <c r="L204" s="63">
        <v>10302</v>
      </c>
      <c r="M204" s="66"/>
      <c r="N204" s="71"/>
      <c r="O204" s="66"/>
      <c r="P204" s="71">
        <v>2703</v>
      </c>
      <c r="Q204" s="66">
        <f t="shared" ref="Q204:Q209" si="62">P204/P203-1</f>
        <v>-0.16522544780728843</v>
      </c>
      <c r="R204" s="63"/>
      <c r="S204" s="66"/>
      <c r="T204" s="63">
        <f>SUM(T30:T41)</f>
        <v>1436</v>
      </c>
      <c r="U204" s="66">
        <f t="shared" si="58"/>
        <v>0.48347107438016534</v>
      </c>
      <c r="V204" s="63">
        <v>7699</v>
      </c>
      <c r="W204" s="66">
        <f t="shared" si="60"/>
        <v>0.14824757643549591</v>
      </c>
      <c r="X204" s="71" t="s">
        <v>43</v>
      </c>
      <c r="Y204" s="70" t="s">
        <v>43</v>
      </c>
      <c r="Z204" s="63"/>
      <c r="AA204" s="66"/>
      <c r="AB204" s="63">
        <f>SUM(AB30:AB41)</f>
        <v>30359</v>
      </c>
      <c r="AC204" s="66">
        <f t="shared" si="59"/>
        <v>0.24857084104462265</v>
      </c>
      <c r="AD204" s="128"/>
      <c r="AE204" s="128"/>
      <c r="AF204" s="128"/>
      <c r="AG204" s="128"/>
      <c r="AH204" s="128"/>
      <c r="AI204" s="128"/>
      <c r="AJ204" s="128"/>
      <c r="AK204" s="128"/>
      <c r="AL204" s="128"/>
      <c r="AM204" s="128"/>
      <c r="AN204" s="128"/>
      <c r="AO204" s="128"/>
      <c r="AP204" s="128"/>
    </row>
    <row r="205" spans="1:43" s="4" customFormat="1" ht="16.5" customHeight="1">
      <c r="A205" s="107" t="s">
        <v>51</v>
      </c>
      <c r="B205" s="60" t="s">
        <v>42</v>
      </c>
      <c r="C205" s="26">
        <f>SUM(SUM(C42:C53))</f>
        <v>13324977</v>
      </c>
      <c r="D205" s="30">
        <f t="shared" si="57"/>
        <v>0.147727465548952</v>
      </c>
      <c r="E205" s="9"/>
      <c r="F205" s="71">
        <f>SUM(F42:F53)</f>
        <v>212602</v>
      </c>
      <c r="G205" s="66">
        <f>(F205-SUM(F30:F41))/SUM(F30:F41)</f>
        <v>5.3449941778361369E-2</v>
      </c>
      <c r="H205" s="71">
        <f>SUM(H42:H53)</f>
        <v>806175</v>
      </c>
      <c r="I205" s="66">
        <f>(H205-SUM(H30:H41))/SUM(H30:H41)</f>
        <v>6.3947020077310776E-2</v>
      </c>
      <c r="J205" s="71">
        <f>SUM(J42:J53)</f>
        <v>238</v>
      </c>
      <c r="K205" s="66">
        <f t="shared" si="61"/>
        <v>0.33707865168539325</v>
      </c>
      <c r="L205" s="71">
        <v>12019</v>
      </c>
      <c r="M205" s="66">
        <f>(L205-L204)/L204</f>
        <v>0.16666666666666666</v>
      </c>
      <c r="N205" s="71"/>
      <c r="O205" s="66"/>
      <c r="P205" s="71">
        <v>2966</v>
      </c>
      <c r="Q205" s="66">
        <f t="shared" si="62"/>
        <v>9.7299297077321434E-2</v>
      </c>
      <c r="R205" s="71"/>
      <c r="S205" s="66"/>
      <c r="T205" s="71">
        <f>SUM(T42:T53)</f>
        <v>2318</v>
      </c>
      <c r="U205" s="66">
        <f t="shared" si="58"/>
        <v>0.61420612813370479</v>
      </c>
      <c r="V205" s="71">
        <v>8878</v>
      </c>
      <c r="W205" s="66">
        <f t="shared" si="60"/>
        <v>0.15313677100922199</v>
      </c>
      <c r="X205" s="71" t="s">
        <v>43</v>
      </c>
      <c r="Y205" s="70" t="s">
        <v>43</v>
      </c>
      <c r="Z205" s="71"/>
      <c r="AA205" s="66"/>
      <c r="AB205" s="71">
        <f>SUM(AB42:AB53)</f>
        <v>39749</v>
      </c>
      <c r="AC205" s="66">
        <f t="shared" si="59"/>
        <v>0.30929872525445501</v>
      </c>
      <c r="AD205" s="128"/>
      <c r="AE205" s="128"/>
      <c r="AF205" s="128"/>
      <c r="AG205" s="128"/>
      <c r="AH205" s="128"/>
      <c r="AI205" s="128"/>
      <c r="AJ205" s="128"/>
      <c r="AK205" s="128"/>
      <c r="AL205" s="128"/>
      <c r="AM205" s="128"/>
      <c r="AN205" s="128"/>
      <c r="AO205" s="128"/>
      <c r="AP205" s="128"/>
    </row>
    <row r="206" spans="1:43" s="4" customFormat="1" ht="16.5" customHeight="1">
      <c r="A206" s="107" t="s">
        <v>34</v>
      </c>
      <c r="B206" s="60" t="s">
        <v>52</v>
      </c>
      <c r="C206" s="26">
        <f>SUM(C54:C65)</f>
        <v>11996094</v>
      </c>
      <c r="D206" s="30">
        <f t="shared" si="57"/>
        <v>-9.9728727486734114E-2</v>
      </c>
      <c r="E206" s="9"/>
      <c r="F206" s="63">
        <f>SUM(F54:F65)</f>
        <v>196564</v>
      </c>
      <c r="G206" s="66">
        <f>F206/F205-1</f>
        <v>-7.5436731545328817E-2</v>
      </c>
      <c r="H206" s="63">
        <f>SUM(H54:H65)</f>
        <v>759394</v>
      </c>
      <c r="I206" s="66">
        <f>H206/H205-1</f>
        <v>-5.802834372189658E-2</v>
      </c>
      <c r="J206" s="63">
        <f>SUM(J54:J65)</f>
        <v>211</v>
      </c>
      <c r="K206" s="66">
        <f t="shared" si="61"/>
        <v>-0.1134453781512605</v>
      </c>
      <c r="L206" s="63">
        <v>10373</v>
      </c>
      <c r="M206" s="66">
        <f>(L206-L205)/L205</f>
        <v>-0.13694982943672518</v>
      </c>
      <c r="N206" s="71">
        <v>7856</v>
      </c>
      <c r="O206" s="66"/>
      <c r="P206" s="71">
        <v>2697</v>
      </c>
      <c r="Q206" s="66">
        <f t="shared" si="62"/>
        <v>-9.0694538098449073E-2</v>
      </c>
      <c r="R206" s="63"/>
      <c r="S206" s="66"/>
      <c r="T206" s="63">
        <f>SUM(T54:T65)</f>
        <v>2049</v>
      </c>
      <c r="U206" s="66">
        <f t="shared" si="58"/>
        <v>-0.11604831751509925</v>
      </c>
      <c r="V206" s="63">
        <v>9840</v>
      </c>
      <c r="W206" s="66">
        <f t="shared" si="60"/>
        <v>0.10835773822933092</v>
      </c>
      <c r="X206" s="71" t="s">
        <v>43</v>
      </c>
      <c r="Y206" s="70" t="s">
        <v>43</v>
      </c>
      <c r="Z206" s="63"/>
      <c r="AA206" s="66"/>
      <c r="AB206" s="63">
        <f>SUM(AB54:AB65)</f>
        <v>42365</v>
      </c>
      <c r="AC206" s="66">
        <f t="shared" si="59"/>
        <v>6.5812976427079922E-2</v>
      </c>
      <c r="AD206" s="128"/>
      <c r="AE206" s="128"/>
      <c r="AF206" s="128"/>
      <c r="AG206" s="128"/>
      <c r="AH206" s="128"/>
      <c r="AI206" s="128"/>
      <c r="AJ206" s="128"/>
      <c r="AK206" s="128"/>
      <c r="AL206" s="128"/>
      <c r="AM206" s="128"/>
      <c r="AN206" s="128"/>
      <c r="AO206" s="128"/>
      <c r="AP206" s="128"/>
    </row>
    <row r="207" spans="1:43" s="4" customFormat="1" ht="16.5" customHeight="1">
      <c r="A207" s="107" t="s">
        <v>35</v>
      </c>
      <c r="B207" s="60" t="s">
        <v>52</v>
      </c>
      <c r="C207" s="26">
        <f>SUM(C66:C77)</f>
        <v>9494111</v>
      </c>
      <c r="D207" s="30">
        <f t="shared" si="57"/>
        <v>-0.20856647171987819</v>
      </c>
      <c r="E207" s="9"/>
      <c r="F207" s="63">
        <f>SUM(F66:F77)</f>
        <v>144141</v>
      </c>
      <c r="G207" s="66">
        <f>F207/F206-1</f>
        <v>-0.26669685191591541</v>
      </c>
      <c r="H207" s="63">
        <f>SUM(H66:H77)</f>
        <v>743846</v>
      </c>
      <c r="I207" s="70">
        <f>H207/H206-1</f>
        <v>-2.0474220233501983E-2</v>
      </c>
      <c r="J207" s="63">
        <f>SUM(J66:J77)</f>
        <v>291</v>
      </c>
      <c r="K207" s="66">
        <f t="shared" si="61"/>
        <v>0.37914691943127959</v>
      </c>
      <c r="L207" s="63">
        <f>SUM(L66:L77)</f>
        <v>9361</v>
      </c>
      <c r="M207" s="66">
        <f>(L207-L206)/L206</f>
        <v>-9.7560975609756101E-2</v>
      </c>
      <c r="N207" s="71">
        <v>6582</v>
      </c>
      <c r="O207" s="66">
        <f>(N207-N206)/N206</f>
        <v>-0.16216904276985744</v>
      </c>
      <c r="P207" s="71">
        <v>2724</v>
      </c>
      <c r="Q207" s="66">
        <f t="shared" si="62"/>
        <v>1.0011123470522909E-2</v>
      </c>
      <c r="R207" s="63"/>
      <c r="S207" s="66"/>
      <c r="T207" s="63">
        <f>SUM(T66:T77)</f>
        <v>2005</v>
      </c>
      <c r="U207" s="66">
        <f t="shared" si="58"/>
        <v>-2.1473889702293802E-2</v>
      </c>
      <c r="V207" s="63">
        <v>7824</v>
      </c>
      <c r="W207" s="66">
        <f t="shared" si="60"/>
        <v>-0.20487804878048779</v>
      </c>
      <c r="X207" s="71" t="s">
        <v>43</v>
      </c>
      <c r="Y207" s="70" t="s">
        <v>43</v>
      </c>
      <c r="Z207" s="63"/>
      <c r="AA207" s="66"/>
      <c r="AB207" s="63">
        <f>SUM(AB66:AB77)</f>
        <v>24140</v>
      </c>
      <c r="AC207" s="66">
        <f t="shared" si="59"/>
        <v>-0.43019001534285378</v>
      </c>
      <c r="AD207" s="128"/>
      <c r="AE207" s="128"/>
      <c r="AF207" s="128"/>
      <c r="AG207" s="128"/>
      <c r="AH207" s="128"/>
      <c r="AI207" s="128"/>
      <c r="AJ207" s="128"/>
      <c r="AK207" s="128"/>
      <c r="AL207" s="128"/>
      <c r="AM207" s="128"/>
      <c r="AN207" s="128"/>
      <c r="AO207" s="128"/>
      <c r="AP207" s="128"/>
    </row>
    <row r="208" spans="1:43" s="4" customFormat="1" ht="16.5" customHeight="1">
      <c r="A208" s="107" t="s">
        <v>36</v>
      </c>
      <c r="B208" s="60" t="s">
        <v>52</v>
      </c>
      <c r="C208" s="26">
        <f>SUM(C78:C89)</f>
        <v>12488364</v>
      </c>
      <c r="D208" s="30">
        <f>C208/SUM(C66:C77)-1</f>
        <v>0.31538002873570781</v>
      </c>
      <c r="E208" s="9"/>
      <c r="F208" s="63">
        <f>SUM(F78:F89)</f>
        <v>169953</v>
      </c>
      <c r="G208" s="66">
        <f>F208/F207-1</f>
        <v>0.17907465606593553</v>
      </c>
      <c r="H208" s="63">
        <f>SUM(H78:H89)</f>
        <v>1107518</v>
      </c>
      <c r="I208" s="70">
        <f>H208/H207-1</f>
        <v>0.48890765023943139</v>
      </c>
      <c r="J208" s="63">
        <f>SUM(J78:J89)</f>
        <v>375</v>
      </c>
      <c r="K208" s="66">
        <f t="shared" si="61"/>
        <v>0.28865979381443296</v>
      </c>
      <c r="L208" s="63">
        <f>SUM(L78:L89)</f>
        <v>8810</v>
      </c>
      <c r="M208" s="66">
        <f>(L208-L207)/L207</f>
        <v>-5.8861232774276254E-2</v>
      </c>
      <c r="N208" s="71">
        <v>6541</v>
      </c>
      <c r="O208" s="66">
        <f>(N208-N207)/N207</f>
        <v>-6.2291096931024002E-3</v>
      </c>
      <c r="P208" s="71">
        <v>3236</v>
      </c>
      <c r="Q208" s="66">
        <f t="shared" si="62"/>
        <v>0.18795888399412619</v>
      </c>
      <c r="R208" s="63"/>
      <c r="S208" s="66"/>
      <c r="T208" s="63">
        <f>SUM(T78:T89)</f>
        <v>2468</v>
      </c>
      <c r="U208" s="66">
        <f t="shared" si="58"/>
        <v>0.2309226932668329</v>
      </c>
      <c r="V208" s="63">
        <v>10157</v>
      </c>
      <c r="W208" s="66">
        <f t="shared" si="60"/>
        <v>0.29818507157464214</v>
      </c>
      <c r="X208" s="63">
        <v>34965</v>
      </c>
      <c r="Y208" s="70" t="s">
        <v>43</v>
      </c>
      <c r="Z208" s="63">
        <f>SUM(Z78:Z89)</f>
        <v>549</v>
      </c>
      <c r="AA208" s="66"/>
      <c r="AB208" s="63">
        <f>SUM(AB78:AB89)</f>
        <v>30859</v>
      </c>
      <c r="AC208" s="66">
        <f t="shared" si="59"/>
        <v>0.27833471416735711</v>
      </c>
      <c r="AD208" s="128"/>
      <c r="AE208" s="128"/>
      <c r="AF208" s="128"/>
      <c r="AG208" s="128"/>
      <c r="AH208" s="128"/>
      <c r="AI208" s="128"/>
      <c r="AJ208" s="128"/>
      <c r="AK208" s="128"/>
      <c r="AL208" s="128"/>
      <c r="AM208" s="128"/>
      <c r="AN208" s="128"/>
      <c r="AO208" s="128"/>
      <c r="AP208" s="128"/>
    </row>
    <row r="209" spans="1:43" s="156" customFormat="1" ht="16.5" customHeight="1">
      <c r="A209" s="108" t="s">
        <v>38</v>
      </c>
      <c r="B209" s="82" t="s">
        <v>52</v>
      </c>
      <c r="C209" s="63">
        <v>12693733</v>
      </c>
      <c r="D209" s="109">
        <f>C209/SUM(C78:C89)-1</f>
        <v>1.6444828161639169E-2</v>
      </c>
      <c r="E209" s="9"/>
      <c r="F209" s="63">
        <f>SUM(F90:F101)</f>
        <v>155683</v>
      </c>
      <c r="G209" s="66">
        <f>F209/F208-1</f>
        <v>-8.3964390154925184E-2</v>
      </c>
      <c r="H209" s="63">
        <f>SUM(H90:H101)</f>
        <v>1211197</v>
      </c>
      <c r="I209" s="70">
        <f>H209/H208-1</f>
        <v>9.3613828398274368E-2</v>
      </c>
      <c r="J209" s="63">
        <f>SUM(J90:J101)</f>
        <v>477</v>
      </c>
      <c r="K209" s="66">
        <f t="shared" si="61"/>
        <v>0.27200000000000002</v>
      </c>
      <c r="L209" s="63">
        <f>SUM(L90:L101)</f>
        <v>9288</v>
      </c>
      <c r="M209" s="66">
        <f>(L209-L208)/L208</f>
        <v>5.4256526674233828E-2</v>
      </c>
      <c r="N209" s="71">
        <v>9808</v>
      </c>
      <c r="O209" s="66">
        <f>(N209-N208)/N208</f>
        <v>0.49946491362177037</v>
      </c>
      <c r="P209" s="71">
        <v>3311</v>
      </c>
      <c r="Q209" s="66">
        <f t="shared" si="62"/>
        <v>2.3176761433868931E-2</v>
      </c>
      <c r="R209" s="63"/>
      <c r="S209" s="66"/>
      <c r="T209" s="63">
        <f>SUM(T90:T101)</f>
        <v>2427</v>
      </c>
      <c r="U209" s="66">
        <f t="shared" si="58"/>
        <v>-1.661264181523503E-2</v>
      </c>
      <c r="V209" s="63">
        <v>12059</v>
      </c>
      <c r="W209" s="66">
        <f t="shared" si="60"/>
        <v>0.18726001772176823</v>
      </c>
      <c r="X209" s="63">
        <v>40303</v>
      </c>
      <c r="Y209" s="66">
        <f>X209/X208-1</f>
        <v>0.15266695266695263</v>
      </c>
      <c r="Z209" s="63">
        <f>SUM(Z90:Z101)</f>
        <v>439</v>
      </c>
      <c r="AA209" s="66">
        <f>(Z209-Z208)/Z208</f>
        <v>-0.20036429872495445</v>
      </c>
      <c r="AB209" s="63">
        <f>SUM(AB90:AB101)</f>
        <v>44630</v>
      </c>
      <c r="AC209" s="66">
        <f t="shared" si="59"/>
        <v>0.44625554943452478</v>
      </c>
      <c r="AD209" s="128"/>
      <c r="AE209" s="128"/>
      <c r="AF209" s="128"/>
      <c r="AG209" s="128"/>
      <c r="AH209" s="128"/>
      <c r="AI209" s="128"/>
      <c r="AJ209" s="128"/>
      <c r="AK209" s="128"/>
      <c r="AL209" s="128"/>
      <c r="AM209" s="128"/>
      <c r="AN209" s="128"/>
      <c r="AO209" s="128"/>
      <c r="AP209" s="128"/>
    </row>
    <row r="210" spans="1:43" ht="16.5" customHeight="1">
      <c r="A210" s="107" t="s">
        <v>39</v>
      </c>
      <c r="B210" s="60" t="s">
        <v>52</v>
      </c>
      <c r="C210" s="26">
        <f>SUM(C102:C113)</f>
        <v>13736976</v>
      </c>
      <c r="D210" s="30">
        <f>C210/SUM(C90:C101)-1</f>
        <v>8.2185673828179651E-2</v>
      </c>
      <c r="E210" s="9"/>
      <c r="F210" s="63">
        <f>SUM(F102:F113)</f>
        <v>150611</v>
      </c>
      <c r="G210" s="66">
        <f>F210/SUM(F90:F101)-1</f>
        <v>-3.257902275778346E-2</v>
      </c>
      <c r="H210" s="63">
        <f>SUM(H102:H113)</f>
        <v>1295069</v>
      </c>
      <c r="I210" s="70">
        <f>H210/H209-1</f>
        <v>6.9247199258254399E-2</v>
      </c>
      <c r="J210" s="63">
        <f>SUM(J102:J113)</f>
        <v>350</v>
      </c>
      <c r="K210" s="66">
        <f>J210/SUM(J90:J101)-1</f>
        <v>-0.2662473794549266</v>
      </c>
      <c r="L210" s="63">
        <f>SUM(L102:L113)</f>
        <v>8257</v>
      </c>
      <c r="M210" s="66">
        <f>L210/SUM(L90:L101)-1</f>
        <v>-0.11100344530577089</v>
      </c>
      <c r="N210" s="71">
        <v>11030</v>
      </c>
      <c r="O210" s="66">
        <f>N210/SUM(N90:N101)-1</f>
        <v>0.12459216965742259</v>
      </c>
      <c r="P210" s="71">
        <v>3437</v>
      </c>
      <c r="Q210" s="66">
        <f>P210/P209-1</f>
        <v>3.8054968287526414E-2</v>
      </c>
      <c r="R210" s="63">
        <f>SUM(R102:R113)</f>
        <v>4511</v>
      </c>
      <c r="S210" s="66"/>
      <c r="T210" s="63">
        <f>SUM(T102:T113)</f>
        <v>2313</v>
      </c>
      <c r="U210" s="66">
        <f>T210/T209-1</f>
        <v>-4.6971569839307836E-2</v>
      </c>
      <c r="V210" s="63">
        <v>13318</v>
      </c>
      <c r="W210" s="66">
        <f t="shared" si="60"/>
        <v>0.10440335019487519</v>
      </c>
      <c r="X210" s="63">
        <v>47615</v>
      </c>
      <c r="Y210" s="66">
        <f>X210/X209-1</f>
        <v>0.18142570032007543</v>
      </c>
      <c r="Z210" s="63">
        <f>SUM(Z102:Z113)</f>
        <v>419</v>
      </c>
      <c r="AA210" s="66">
        <f>Z210/SUM(Z90:Z101)-1</f>
        <v>-4.5558086560364419E-2</v>
      </c>
      <c r="AB210" s="63">
        <f>SUM(AB102:AB113)</f>
        <v>49989</v>
      </c>
      <c r="AC210" s="66">
        <f>AB210/SUM(AB90:AB101)-1</f>
        <v>0.12007618194039882</v>
      </c>
    </row>
    <row r="211" spans="1:43" s="4" customFormat="1" ht="16.5" customHeight="1" thickBot="1">
      <c r="A211" s="107" t="s">
        <v>53</v>
      </c>
      <c r="B211" s="60" t="s">
        <v>52</v>
      </c>
      <c r="C211" s="26">
        <f>SUM(C114:C125)</f>
        <v>14846485</v>
      </c>
      <c r="D211" s="30">
        <f>C211/SUM(C102:C113)-1</f>
        <v>8.0768067149567635E-2</v>
      </c>
      <c r="E211" s="9"/>
      <c r="F211" s="63">
        <f>SUM(F114:F125)</f>
        <v>158523</v>
      </c>
      <c r="G211" s="66">
        <f>F211/SUM(F102:F113)-1</f>
        <v>5.2532683535731151E-2</v>
      </c>
      <c r="H211" s="63">
        <f>SUM(H114:H125)</f>
        <v>1437924</v>
      </c>
      <c r="I211" s="70">
        <f>H211/SUM(H102:H113)-1</f>
        <v>0.11030686395859979</v>
      </c>
      <c r="J211" s="63">
        <f>SUM(J114:J125)</f>
        <v>369</v>
      </c>
      <c r="K211" s="66">
        <f>J211/SUM(J102:J113)-1</f>
        <v>5.428571428571427E-2</v>
      </c>
      <c r="L211" s="63">
        <f>SUM(L114:L125)</f>
        <v>8182</v>
      </c>
      <c r="M211" s="66">
        <f>L211/SUM(L102:L113)-1</f>
        <v>-9.0832021315248035E-3</v>
      </c>
      <c r="N211" s="71">
        <f>SUM(N114:N125)</f>
        <v>10766</v>
      </c>
      <c r="O211" s="66">
        <f>N211/SUM(N102:N113)-1</f>
        <v>-2.3934723481414344E-2</v>
      </c>
      <c r="P211" s="71">
        <f>SUM(P114:P125)</f>
        <v>3482</v>
      </c>
      <c r="Q211" s="66">
        <f>P211/SUM(P102:P113)-1</f>
        <v>1.3092813500145573E-2</v>
      </c>
      <c r="R211" s="63">
        <f>SUM(R114:R125)</f>
        <v>3780</v>
      </c>
      <c r="S211" s="66">
        <f>R211/SUM(R100:R113)-1</f>
        <v>-0.162048326313456</v>
      </c>
      <c r="T211" s="63">
        <f>SUM(T114:T125)</f>
        <v>2566</v>
      </c>
      <c r="U211" s="66">
        <f>T211/SUM(T102:T113)-1</f>
        <v>0.10938175529615224</v>
      </c>
      <c r="V211" s="63">
        <v>14000</v>
      </c>
      <c r="W211" s="66">
        <f>V211/V210-1</f>
        <v>5.1208890223757297E-2</v>
      </c>
      <c r="X211" s="63">
        <f>X114</f>
        <v>59249</v>
      </c>
      <c r="Y211" s="66">
        <f>X211/X210-1</f>
        <v>0.24433476845531876</v>
      </c>
      <c r="Z211" s="63">
        <f>SUM(Z114:Z125)</f>
        <v>286</v>
      </c>
      <c r="AA211" s="66">
        <f>Z211/SUM(Z100:Z113)-1</f>
        <v>-0.41632653061224489</v>
      </c>
      <c r="AB211" s="63">
        <f>SUM(AB114)</f>
        <v>44339</v>
      </c>
      <c r="AC211" s="66">
        <f>AB211/AB210-1</f>
        <v>-0.11302486547040347</v>
      </c>
      <c r="AD211" s="128"/>
      <c r="AE211" s="128"/>
      <c r="AF211" s="128"/>
      <c r="AG211" s="128"/>
      <c r="AH211" s="128"/>
      <c r="AI211" s="128"/>
      <c r="AJ211" s="128"/>
      <c r="AK211" s="128"/>
      <c r="AL211" s="128"/>
      <c r="AM211" s="128"/>
      <c r="AN211" s="128"/>
      <c r="AO211" s="128"/>
      <c r="AP211" s="128"/>
    </row>
    <row r="212" spans="1:43" s="127" customFormat="1" ht="16.5" customHeight="1" thickBot="1">
      <c r="A212" s="110" t="s">
        <v>54</v>
      </c>
      <c r="B212" s="111" t="s">
        <v>52</v>
      </c>
      <c r="C212" s="1">
        <f>SUM(C126:C137)</f>
        <v>16080684</v>
      </c>
      <c r="D212" s="112">
        <f>C212/SUM(C114:C125)-1</f>
        <v>8.3130720840656869E-2</v>
      </c>
      <c r="E212" s="77"/>
      <c r="F212" s="1">
        <f>SUM(F126:F137)</f>
        <v>183770</v>
      </c>
      <c r="G212" s="112">
        <f>F212/SUM(F114:F125)-1</f>
        <v>0.15926395538817717</v>
      </c>
      <c r="H212" s="1">
        <f>SUM(H126:H137)</f>
        <v>1473365</v>
      </c>
      <c r="I212" s="112">
        <f>H212/SUM(H114:H125)-1</f>
        <v>2.4647338802328944E-2</v>
      </c>
      <c r="J212" s="1">
        <f>SUM(J126:J137)</f>
        <v>425</v>
      </c>
      <c r="K212" s="112">
        <f>J212/SUM(J114:J125)-1</f>
        <v>0.15176151761517609</v>
      </c>
      <c r="L212" s="1">
        <f>SUM(L126:L137)</f>
        <v>9850</v>
      </c>
      <c r="M212" s="112">
        <f>L212/SUM(L114:L125)-1</f>
        <v>0.20386213639696904</v>
      </c>
      <c r="N212" s="1">
        <f>SUM(N126:N137)</f>
        <v>12631</v>
      </c>
      <c r="O212" s="112">
        <f>N212/SUM(N114:N125)-1</f>
        <v>0.17323054059074861</v>
      </c>
      <c r="P212" s="1">
        <f>SUM(P126:P137)</f>
        <v>3952</v>
      </c>
      <c r="Q212" s="112">
        <f>P212/SUM(P114:P125)-1</f>
        <v>0.13497989661114307</v>
      </c>
      <c r="R212" s="1">
        <f>SUM(R126:R137)</f>
        <v>3880</v>
      </c>
      <c r="S212" s="112">
        <f>R212/SUM(R114:R125)-1</f>
        <v>2.6455026455026509E-2</v>
      </c>
      <c r="T212" s="1">
        <f>SUM(T126:T137)</f>
        <v>1860</v>
      </c>
      <c r="U212" s="112">
        <f>T212/SUM(T114:T121)-1</f>
        <v>-5.3475935828877219E-3</v>
      </c>
      <c r="V212" s="1">
        <f>SUM(V126:V137)</f>
        <v>12915</v>
      </c>
      <c r="W212" s="112">
        <f>V212/SUM(V114)-1</f>
        <v>0.15570469798657727</v>
      </c>
      <c r="X212" s="1">
        <f>X126</f>
        <v>75090</v>
      </c>
      <c r="Y212" s="112">
        <f>X212/SUM(X114)-1</f>
        <v>0.26736316224746415</v>
      </c>
      <c r="Z212" s="1"/>
      <c r="AA212" s="112"/>
      <c r="AB212" s="1">
        <f>SUM(AB126:AB137)</f>
        <v>45522</v>
      </c>
      <c r="AC212" s="112">
        <f>AB212/AB211-1</f>
        <v>2.6680800198470855E-2</v>
      </c>
      <c r="AD212" s="128"/>
      <c r="AE212" s="128"/>
      <c r="AF212" s="128"/>
      <c r="AG212" s="128"/>
      <c r="AH212" s="128"/>
      <c r="AI212" s="128"/>
      <c r="AJ212" s="128"/>
      <c r="AK212" s="128"/>
      <c r="AL212" s="128"/>
      <c r="AM212" s="128"/>
      <c r="AN212" s="128"/>
      <c r="AO212" s="128"/>
      <c r="AP212" s="128"/>
      <c r="AQ212" s="128"/>
    </row>
    <row r="213" spans="1:43" ht="16.5" customHeight="1" thickBot="1">
      <c r="A213" s="110" t="s">
        <v>55</v>
      </c>
      <c r="B213" s="111" t="s">
        <v>52</v>
      </c>
      <c r="C213" s="1">
        <f>SUM(C138:C149)</f>
        <v>19310430</v>
      </c>
      <c r="D213" s="112">
        <f>C213/C212-1</f>
        <v>0.20084630728394393</v>
      </c>
      <c r="E213" s="9"/>
      <c r="F213" s="1">
        <f>SUM(F138:F149)</f>
        <v>204741</v>
      </c>
      <c r="G213" s="112">
        <f>F213/SUM(F126:F137)-1</f>
        <v>0.11411547042498782</v>
      </c>
      <c r="H213" s="1">
        <f>SUM(H138:H149)</f>
        <v>1775456</v>
      </c>
      <c r="I213" s="112">
        <f>H213/SUM(H126:H137)-1</f>
        <v>0.20503473341636314</v>
      </c>
      <c r="J213" s="1">
        <f>SUM(J138:J149)</f>
        <v>426</v>
      </c>
      <c r="K213" s="112">
        <f>J213/SUM(J126:J137)-1</f>
        <v>2.3529411764706687E-3</v>
      </c>
      <c r="L213" s="1">
        <f>SUM(L138:L149)</f>
        <v>8140</v>
      </c>
      <c r="M213" s="112">
        <f>L213/SUM(L126:L132)-1</f>
        <v>0.48757309941520477</v>
      </c>
      <c r="N213" s="1">
        <f>SUM(N138:N149)</f>
        <v>16379</v>
      </c>
      <c r="O213" s="112">
        <f>N213/SUM(N126:N137)-1</f>
        <v>0.29673026680389514</v>
      </c>
      <c r="P213" s="1">
        <f>SUM(P138:P149)</f>
        <v>2156</v>
      </c>
      <c r="Q213" s="112">
        <f>P213/SUM(P126:P131)-1</f>
        <v>8.1243731193580748E-2</v>
      </c>
      <c r="R213" s="1">
        <f>SUM(R138:R149)</f>
        <v>5100</v>
      </c>
      <c r="S213" s="112">
        <f>R213/SUM(R126:R137)-1</f>
        <v>0.31443298969072164</v>
      </c>
      <c r="T213" s="1">
        <f>SUM(T138:T149)</f>
        <v>1811</v>
      </c>
      <c r="U213" s="112">
        <f>T213/SUM(T126:T137)-1</f>
        <v>-2.6344086021505397E-2</v>
      </c>
      <c r="V213" s="1"/>
      <c r="W213" s="112"/>
      <c r="X213" s="1">
        <f>SUM(X138:X149)</f>
        <v>95434</v>
      </c>
      <c r="Y213" s="112">
        <f>X213/X212-1</f>
        <v>0.27092821946996937</v>
      </c>
      <c r="Z213" s="1"/>
      <c r="AA213" s="112"/>
      <c r="AB213" s="1">
        <f>AB138</f>
        <v>50725</v>
      </c>
      <c r="AC213" s="112">
        <f>AB213/AB212-1</f>
        <v>0.11429638416589771</v>
      </c>
    </row>
    <row r="214" spans="1:43" ht="16.5" customHeight="1" thickBot="1">
      <c r="A214" s="110" t="s">
        <v>89</v>
      </c>
      <c r="B214" s="111" t="s">
        <v>90</v>
      </c>
      <c r="C214" s="1">
        <f>SUM(C150:C161)</f>
        <v>22383190</v>
      </c>
      <c r="D214" s="112">
        <f>C214/SUM(C138:C149)-1</f>
        <v>0.15912436957644127</v>
      </c>
      <c r="E214" s="9"/>
      <c r="F214" s="1">
        <f>SUM(F150:F161)</f>
        <v>254759</v>
      </c>
      <c r="G214" s="112">
        <f>IFERROR(F214/SUM(F138:F149)-1,"-")</f>
        <v>0.24429889470111021</v>
      </c>
      <c r="H214" s="1">
        <f>IFERROR(SUM(H150:H161),"-")</f>
        <v>1982516</v>
      </c>
      <c r="I214" s="112">
        <f>IFERROR(H214/SUM(H138:H149)-1,"-")</f>
        <v>0.11662356036984312</v>
      </c>
      <c r="J214" s="1">
        <f>IFERROR(SUM(J150:J161),"-")</f>
        <v>370</v>
      </c>
      <c r="K214" s="112">
        <f>IFERROR(J214/SUM(J138:J149)-1,"-")</f>
        <v>-0.13145539906103287</v>
      </c>
      <c r="L214" s="1"/>
      <c r="M214" s="112"/>
      <c r="N214" s="1">
        <f>IFERROR(SUM(N150:N161),"-")</f>
        <v>11412</v>
      </c>
      <c r="O214" s="112">
        <f>IFERROR(N214/SUM(N138:N145)-1,"-")</f>
        <v>1.7656500802568198E-2</v>
      </c>
      <c r="P214" s="1"/>
      <c r="Q214" s="112"/>
      <c r="R214" s="1">
        <f>IFERROR(SUM(R150:R161),"-")</f>
        <v>492</v>
      </c>
      <c r="S214" s="112">
        <f>IFERROR(R214/SUM(R138:R138)-1,"-")</f>
        <v>0.12072892938496582</v>
      </c>
      <c r="T214" s="1">
        <f>SUM(T150:T161)</f>
        <v>2423</v>
      </c>
      <c r="U214" s="112">
        <f>T214/T213-1</f>
        <v>0.33793484262838214</v>
      </c>
      <c r="V214" s="1">
        <f>IFERROR(SUM(V150:V161),"-")</f>
        <v>7579</v>
      </c>
      <c r="W214" s="113" t="s">
        <v>91</v>
      </c>
      <c r="X214" s="1"/>
      <c r="Y214" s="112"/>
      <c r="Z214" s="1"/>
      <c r="AA214" s="112"/>
      <c r="AB214" s="1">
        <f>AB150</f>
        <v>50312</v>
      </c>
      <c r="AC214" s="112">
        <f t="shared" ref="AC214:AC216" si="63">AB214/AB213-1</f>
        <v>-8.1419418432725488E-3</v>
      </c>
    </row>
    <row r="215" spans="1:43" ht="16.5" customHeight="1" thickBot="1">
      <c r="A215" s="110" t="s">
        <v>92</v>
      </c>
      <c r="B215" s="111" t="s">
        <v>93</v>
      </c>
      <c r="C215" s="1">
        <f>SUM(C162:C173)</f>
        <v>26496447</v>
      </c>
      <c r="D215" s="112">
        <f>C215/SUM(C150:C161)-1</f>
        <v>0.18376545076908157</v>
      </c>
      <c r="E215" s="9"/>
      <c r="F215" s="1">
        <f>SUM(F162:F173)</f>
        <v>301476</v>
      </c>
      <c r="G215" s="112">
        <f>F215/SUM(F150:F161)-1</f>
        <v>0.18337723103011072</v>
      </c>
      <c r="H215" s="1">
        <f>SUM(H162:H173)</f>
        <v>2334839</v>
      </c>
      <c r="I215" s="112">
        <f>H215/SUM(H150:H161)-1</f>
        <v>0.1777150852754783</v>
      </c>
      <c r="J215" s="1">
        <f>SUM(J162:J173)</f>
        <v>390</v>
      </c>
      <c r="K215" s="112">
        <f>J215/SUM(J150:J161)-1</f>
        <v>5.4054054054053946E-2</v>
      </c>
      <c r="L215" s="1"/>
      <c r="M215" s="112"/>
      <c r="N215" s="1"/>
      <c r="O215" s="112"/>
      <c r="P215" s="1"/>
      <c r="Q215" s="112"/>
      <c r="R215" s="1"/>
      <c r="S215" s="112"/>
      <c r="T215" s="1">
        <f>SUM(T162:T172)</f>
        <v>2689</v>
      </c>
      <c r="U215" s="112">
        <f>T215/SUM(T150:T160)-1</f>
        <v>0.19351975144252109</v>
      </c>
      <c r="V215" s="1"/>
      <c r="W215" s="112"/>
      <c r="X215" s="1"/>
      <c r="Y215" s="112"/>
      <c r="Z215" s="1"/>
      <c r="AA215" s="112"/>
      <c r="AB215" s="1">
        <f>AB162</f>
        <v>42997</v>
      </c>
      <c r="AC215" s="112">
        <f t="shared" si="63"/>
        <v>-0.14539274924471302</v>
      </c>
    </row>
    <row r="216" spans="1:43" ht="16.5" customHeight="1" thickBot="1">
      <c r="A216" s="110" t="s">
        <v>57</v>
      </c>
      <c r="B216" s="111" t="s">
        <v>52</v>
      </c>
      <c r="C216" s="1">
        <f>SUM(C174:C185)</f>
        <v>28695983</v>
      </c>
      <c r="D216" s="112">
        <f ca="1">C216/SUM(OFFSET(C$162,0,0,COUNTIF(C$174:C$185,"&gt;0")))-1</f>
        <v>8.3012488429109021E-2</v>
      </c>
      <c r="E216" s="163"/>
      <c r="F216" s="1">
        <f>SUM(F174:F185)</f>
        <v>253236</v>
      </c>
      <c r="G216" s="112">
        <f ca="1">F216/SUM(OFFSET(F$162,0,0,COUNTIF(F$174:F$185,"&gt;0")))-1</f>
        <v>-0.16001273733232491</v>
      </c>
      <c r="H216" s="1">
        <f>SUM(H174:H185)</f>
        <v>2210597</v>
      </c>
      <c r="I216" s="112">
        <f ca="1">H216/SUM(OFFSET(H$162,0,0,COUNTIF(H$174:H$185,"&gt;0")))-1</f>
        <v>-5.3212234333930519E-2</v>
      </c>
      <c r="J216" s="1">
        <f>SUM(J174:J185)</f>
        <v>308</v>
      </c>
      <c r="K216" s="112">
        <f ca="1">J216/SUM(OFFSET(J$162,0,0,COUNTIF(J$174:J$185,"&gt;0")))-1</f>
        <v>-0.21025641025641029</v>
      </c>
      <c r="L216" s="1"/>
      <c r="M216" s="112"/>
      <c r="N216" s="1"/>
      <c r="O216" s="112"/>
      <c r="P216" s="1"/>
      <c r="Q216" s="112"/>
      <c r="R216" s="1"/>
      <c r="S216" s="112"/>
      <c r="T216" s="1">
        <f>SUM(T174:T185)</f>
        <v>2865</v>
      </c>
      <c r="U216" s="113" t="s">
        <v>44</v>
      </c>
      <c r="V216" s="1"/>
      <c r="W216" s="112"/>
      <c r="X216" s="1"/>
      <c r="Y216" s="112"/>
      <c r="Z216" s="1"/>
      <c r="AA216" s="112"/>
      <c r="AB216" s="1">
        <f>AB174</f>
        <v>33845</v>
      </c>
      <c r="AC216" s="112">
        <f t="shared" si="63"/>
        <v>-0.21285205944600782</v>
      </c>
    </row>
    <row r="217" spans="1:43" ht="16.5" customHeight="1" thickBot="1">
      <c r="A217" s="110" t="s">
        <v>58</v>
      </c>
      <c r="B217" s="111" t="s">
        <v>52</v>
      </c>
      <c r="C217" s="1">
        <f>SUM(C186:C197)</f>
        <v>15007849</v>
      </c>
      <c r="D217" s="112">
        <f ca="1">C217/SUM(OFFSET(C$174,0,0,COUNTIF(C$186:C$197,"&gt;0")))-1</f>
        <v>4.8319287962752533E-2</v>
      </c>
      <c r="E217" s="163"/>
      <c r="F217" s="1">
        <f>SUM(F186:F197)</f>
        <v>66961</v>
      </c>
      <c r="G217" s="112">
        <f ca="1">IFERROR(F217/SUM(OFFSET(F$174,0,0,COUNTIF(F$186:F$197,"&gt;0")))-1,"-")</f>
        <v>-0.16850653785498748</v>
      </c>
      <c r="H217" s="1">
        <f>SUM(H186:H197)</f>
        <v>1067176</v>
      </c>
      <c r="I217" s="112">
        <f ca="1">IFERROR(H217/SUM(OFFSET(H$174,0,0,COUNTIF(H$186:H$197,"&gt;0")))-1,"-")</f>
        <v>-3.922329467752661E-2</v>
      </c>
      <c r="J217" s="1">
        <f>SUM(J186:J197)</f>
        <v>146</v>
      </c>
      <c r="K217" s="112">
        <f ca="1">IFERROR(J217/SUM(OFFSET(J$174,0,0,COUNTIF(J$186:J$197,"&gt;0")))-1,"-")</f>
        <v>0.15873015873015883</v>
      </c>
      <c r="L217" s="1"/>
      <c r="M217" s="112"/>
      <c r="N217" s="1"/>
      <c r="O217" s="112"/>
      <c r="P217" s="1"/>
      <c r="Q217" s="112"/>
      <c r="R217" s="1"/>
      <c r="S217" s="112"/>
      <c r="T217" s="1">
        <f>SUM(T186:T197)</f>
        <v>1646</v>
      </c>
      <c r="U217" s="112">
        <f ca="1">IFERROR(T217/SUM(OFFSET(T$174,0,0,COUNTIF(T$186:T$197,"&gt;0")))-1,"-")</f>
        <v>0.13282863041982096</v>
      </c>
      <c r="V217" s="1"/>
      <c r="W217" s="112"/>
      <c r="X217" s="1"/>
      <c r="Y217" s="112"/>
      <c r="Z217" s="1"/>
      <c r="AA217" s="112"/>
      <c r="AB217" s="1"/>
      <c r="AC217" s="112"/>
    </row>
    <row r="218" spans="1:43" ht="40.5" customHeight="1">
      <c r="F218" s="164" t="s">
        <v>94</v>
      </c>
      <c r="G218" s="165"/>
      <c r="T218" s="164" t="s">
        <v>95</v>
      </c>
      <c r="U218" s="165"/>
      <c r="V218" s="164" t="s">
        <v>96</v>
      </c>
      <c r="W218" s="165"/>
      <c r="X218" s="165" t="s">
        <v>97</v>
      </c>
      <c r="Y218" s="165"/>
    </row>
    <row r="219" spans="1:43">
      <c r="F219" s="167"/>
    </row>
    <row r="220" spans="1:43">
      <c r="F220" s="129"/>
    </row>
    <row r="221" spans="1:43">
      <c r="V221" s="129"/>
    </row>
    <row r="222" spans="1:43">
      <c r="M222" s="129"/>
    </row>
    <row r="223" spans="1:43">
      <c r="P223" s="168"/>
      <c r="Q223" s="168"/>
      <c r="R223" s="169"/>
      <c r="S223" s="169"/>
      <c r="T223" s="170"/>
      <c r="U223" s="169"/>
      <c r="V223" s="169"/>
      <c r="W223" s="169"/>
      <c r="X223" s="169"/>
      <c r="Y223" s="169"/>
      <c r="Z223" s="169"/>
      <c r="AA223" s="169"/>
      <c r="AB223" s="169"/>
      <c r="AC223" s="169"/>
    </row>
  </sheetData>
  <mergeCells count="85">
    <mergeCell ref="F218:G218"/>
    <mergeCell ref="T218:U218"/>
    <mergeCell ref="V218:W218"/>
    <mergeCell ref="X218:Y218"/>
    <mergeCell ref="AB150:AB161"/>
    <mergeCell ref="AC150:AC161"/>
    <mergeCell ref="AB162:AB173"/>
    <mergeCell ref="AC162:AC173"/>
    <mergeCell ref="AB174:AB185"/>
    <mergeCell ref="AC174:AC185"/>
    <mergeCell ref="AC126:AC137"/>
    <mergeCell ref="V138:V143"/>
    <mergeCell ref="W138:W143"/>
    <mergeCell ref="Y138:Y149"/>
    <mergeCell ref="AB138:AB149"/>
    <mergeCell ref="AC138:AC149"/>
    <mergeCell ref="V144:V146"/>
    <mergeCell ref="W144:W146"/>
    <mergeCell ref="W114:W125"/>
    <mergeCell ref="X114:X125"/>
    <mergeCell ref="Y114:Y125"/>
    <mergeCell ref="AB114:AB125"/>
    <mergeCell ref="AC114:AC125"/>
    <mergeCell ref="V126:V137"/>
    <mergeCell ref="W126:W137"/>
    <mergeCell ref="X126:X137"/>
    <mergeCell ref="Y126:Y137"/>
    <mergeCell ref="AB126:AB137"/>
    <mergeCell ref="V78:V89"/>
    <mergeCell ref="W78:W89"/>
    <mergeCell ref="V90:V101"/>
    <mergeCell ref="W90:W101"/>
    <mergeCell ref="V102:V113"/>
    <mergeCell ref="W102:W113"/>
    <mergeCell ref="V42:V53"/>
    <mergeCell ref="W42:W53"/>
    <mergeCell ref="V54:V65"/>
    <mergeCell ref="W54:W65"/>
    <mergeCell ref="V66:V77"/>
    <mergeCell ref="W66:W77"/>
    <mergeCell ref="V6:V17"/>
    <mergeCell ref="W6:W17"/>
    <mergeCell ref="V18:V29"/>
    <mergeCell ref="W18:W29"/>
    <mergeCell ref="V30:V41"/>
    <mergeCell ref="W30:W41"/>
    <mergeCell ref="N146:N147"/>
    <mergeCell ref="O146:O147"/>
    <mergeCell ref="V114:V125"/>
    <mergeCell ref="X102:X113"/>
    <mergeCell ref="Y102:Y113"/>
    <mergeCell ref="A186:A197"/>
    <mergeCell ref="A174:A185"/>
    <mergeCell ref="A162:A173"/>
    <mergeCell ref="A150:A161"/>
    <mergeCell ref="A138:A149"/>
    <mergeCell ref="A126:A137"/>
    <mergeCell ref="A114:A125"/>
    <mergeCell ref="A102:A113"/>
    <mergeCell ref="A90:A101"/>
    <mergeCell ref="A78:A89"/>
    <mergeCell ref="A66:A77"/>
    <mergeCell ref="A54:A65"/>
    <mergeCell ref="A42:A53"/>
    <mergeCell ref="A30:A41"/>
    <mergeCell ref="A18:A29"/>
    <mergeCell ref="A6:A17"/>
    <mergeCell ref="X3:Y3"/>
    <mergeCell ref="Z3:AA3"/>
    <mergeCell ref="AB3:AC3"/>
    <mergeCell ref="L3:M3"/>
    <mergeCell ref="N3:O3"/>
    <mergeCell ref="P3:Q3"/>
    <mergeCell ref="R3:S3"/>
    <mergeCell ref="T3:U3"/>
    <mergeCell ref="V3:W3"/>
    <mergeCell ref="A1:B1"/>
    <mergeCell ref="C1:K1"/>
    <mergeCell ref="A2:B5"/>
    <mergeCell ref="C2:D2"/>
    <mergeCell ref="F2:G2"/>
    <mergeCell ref="C3:D3"/>
    <mergeCell ref="F3:G3"/>
    <mergeCell ref="H3:I3"/>
    <mergeCell ref="J3:K3"/>
  </mergeCells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2019-08-26T06:11:29Z</dcterms:created>
  <dcterms:modified xsi:type="dcterms:W3CDTF">2019-08-26T06:14:46Z</dcterms:modified>
</cp:coreProperties>
</file>