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RNICA\Downloads\"/>
    </mc:Choice>
  </mc:AlternateContent>
  <bookViews>
    <workbookView xWindow="0" yWindow="0" windowWidth="24000" windowHeight="9630"/>
  </bookViews>
  <sheets>
    <sheet name="Hardware_cliente" sheetId="1" r:id="rId1"/>
    <sheet name="Hardware_desarrollo" sheetId="2" r:id="rId2"/>
    <sheet name="software_desarrollo" sheetId="3" r:id="rId3"/>
    <sheet name="Software_Cliente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wPR4oUe5uN5YSrc8/QAmqHC4m/hLFrsYgFbboRfTKNM="/>
    </ext>
  </extLst>
</workbook>
</file>

<file path=xl/calcChain.xml><?xml version="1.0" encoding="utf-8"?>
<calcChain xmlns="http://schemas.openxmlformats.org/spreadsheetml/2006/main">
  <c r="F50" i="3" l="1"/>
  <c r="G50" i="3" s="1"/>
  <c r="H50" i="3" s="1"/>
  <c r="F49" i="3"/>
  <c r="G49" i="3" s="1"/>
  <c r="H49" i="3" s="1"/>
  <c r="F48" i="3"/>
  <c r="G48" i="3" s="1"/>
  <c r="H48" i="3" s="1"/>
  <c r="F81" i="2" l="1"/>
  <c r="G81" i="2" s="1"/>
  <c r="H81" i="2" s="1"/>
  <c r="E81" i="2"/>
  <c r="E80" i="2"/>
  <c r="F80" i="2" s="1"/>
  <c r="G80" i="2" s="1"/>
  <c r="H80" i="2" s="1"/>
  <c r="E79" i="2"/>
  <c r="F79" i="2" s="1"/>
  <c r="E73" i="2"/>
  <c r="F73" i="2" s="1"/>
  <c r="G73" i="2" s="1"/>
  <c r="H73" i="2" s="1"/>
  <c r="F72" i="2"/>
  <c r="G72" i="2" s="1"/>
  <c r="H72" i="2" s="1"/>
  <c r="E72" i="2"/>
  <c r="F71" i="2"/>
  <c r="G71" i="2" s="1"/>
  <c r="H71" i="2" s="1"/>
  <c r="E71" i="2"/>
  <c r="F64" i="4"/>
  <c r="G64" i="4" s="1"/>
  <c r="H64" i="4" s="1"/>
  <c r="F63" i="4"/>
  <c r="G63" i="4" s="1"/>
  <c r="H63" i="4" s="1"/>
  <c r="F62" i="4"/>
  <c r="G62" i="4" s="1"/>
  <c r="H62" i="4" s="1"/>
  <c r="F57" i="4"/>
  <c r="G57" i="4" s="1"/>
  <c r="H57" i="4" s="1"/>
  <c r="G56" i="4"/>
  <c r="H56" i="4" s="1"/>
  <c r="F56" i="4"/>
  <c r="H55" i="4"/>
  <c r="G55" i="4"/>
  <c r="F55" i="4"/>
  <c r="E51" i="4"/>
  <c r="E50" i="4"/>
  <c r="F50" i="4" s="1"/>
  <c r="G49" i="4"/>
  <c r="H49" i="4" s="1"/>
  <c r="G44" i="4"/>
  <c r="H44" i="4" s="1"/>
  <c r="G43" i="4"/>
  <c r="H43" i="4" s="1"/>
  <c r="H37" i="4"/>
  <c r="G37" i="4"/>
  <c r="F33" i="4"/>
  <c r="G33" i="4" s="1"/>
  <c r="H33" i="4" s="1"/>
  <c r="G32" i="4"/>
  <c r="H32" i="4" s="1"/>
  <c r="F31" i="4"/>
  <c r="G31" i="4" s="1"/>
  <c r="H31" i="4" s="1"/>
  <c r="F27" i="4"/>
  <c r="G27" i="4" s="1"/>
  <c r="H27" i="4" s="1"/>
  <c r="G26" i="4"/>
  <c r="H26" i="4" s="1"/>
  <c r="H25" i="4"/>
  <c r="G25" i="4"/>
  <c r="F25" i="4"/>
  <c r="F21" i="4"/>
  <c r="G21" i="4" s="1"/>
  <c r="H21" i="4" s="1"/>
  <c r="G20" i="4"/>
  <c r="H20" i="4" s="1"/>
  <c r="F19" i="4"/>
  <c r="G19" i="4" s="1"/>
  <c r="H19" i="4" s="1"/>
  <c r="G43" i="3"/>
  <c r="H43" i="3" s="1"/>
  <c r="G42" i="3"/>
  <c r="H42" i="3" s="1"/>
  <c r="H36" i="3"/>
  <c r="G36" i="3"/>
  <c r="G32" i="3"/>
  <c r="H32" i="3" s="1"/>
  <c r="F32" i="3"/>
  <c r="G31" i="3"/>
  <c r="H31" i="3" s="1"/>
  <c r="F30" i="3"/>
  <c r="G30" i="3" s="1"/>
  <c r="H30" i="3" s="1"/>
  <c r="F26" i="3"/>
  <c r="G26" i="3" s="1"/>
  <c r="H26" i="3" s="1"/>
  <c r="G25" i="3"/>
  <c r="H25" i="3" s="1"/>
  <c r="G24" i="3"/>
  <c r="H24" i="3" s="1"/>
  <c r="F24" i="3"/>
  <c r="G20" i="3"/>
  <c r="H20" i="3" s="1"/>
  <c r="F20" i="3"/>
  <c r="G19" i="3"/>
  <c r="H19" i="3" s="1"/>
  <c r="F18" i="3"/>
  <c r="G18" i="3" s="1"/>
  <c r="H18" i="3" s="1"/>
  <c r="E66" i="2"/>
  <c r="F65" i="2"/>
  <c r="G65" i="2" s="1"/>
  <c r="H65" i="2" s="1"/>
  <c r="E65" i="2"/>
  <c r="G64" i="2"/>
  <c r="H64" i="2" s="1"/>
  <c r="F64" i="2"/>
  <c r="E64" i="2"/>
  <c r="G58" i="2"/>
  <c r="H58" i="2" s="1"/>
  <c r="G57" i="2"/>
  <c r="H57" i="2" s="1"/>
  <c r="G52" i="2"/>
  <c r="H52" i="2" s="1"/>
  <c r="E51" i="2"/>
  <c r="F51" i="2" s="1"/>
  <c r="E50" i="2"/>
  <c r="F50" i="2" s="1"/>
  <c r="G50" i="2" s="1"/>
  <c r="H50" i="2" s="1"/>
  <c r="E44" i="2"/>
  <c r="E43" i="2"/>
  <c r="F43" i="2" s="1"/>
  <c r="E42" i="2"/>
  <c r="H36" i="2"/>
  <c r="G36" i="2"/>
  <c r="G35" i="2"/>
  <c r="H35" i="2" s="1"/>
  <c r="E34" i="2"/>
  <c r="G28" i="2"/>
  <c r="H28" i="2" s="1"/>
  <c r="E27" i="2"/>
  <c r="F27" i="2" s="1"/>
  <c r="G27" i="2" s="1"/>
  <c r="H27" i="2" s="1"/>
  <c r="G26" i="2"/>
  <c r="H26" i="2" s="1"/>
  <c r="E86" i="1"/>
  <c r="F86" i="1" s="1"/>
  <c r="G86" i="1" s="1"/>
  <c r="H86" i="1" s="1"/>
  <c r="E85" i="1"/>
  <c r="E84" i="1"/>
  <c r="E78" i="1"/>
  <c r="E77" i="1"/>
  <c r="F77" i="1" s="1"/>
  <c r="G77" i="1" s="1"/>
  <c r="H77" i="1" s="1"/>
  <c r="F76" i="1"/>
  <c r="G76" i="1" s="1"/>
  <c r="H76" i="1" s="1"/>
  <c r="E76" i="1"/>
  <c r="E70" i="1"/>
  <c r="E69" i="1"/>
  <c r="F69" i="1" s="1"/>
  <c r="G69" i="1" s="1"/>
  <c r="H69" i="1" s="1"/>
  <c r="E68" i="1"/>
  <c r="F68" i="1" s="1"/>
  <c r="G68" i="1" s="1"/>
  <c r="H68" i="1" s="1"/>
  <c r="F61" i="1"/>
  <c r="G61" i="1" s="1"/>
  <c r="H61" i="1" s="1"/>
  <c r="F60" i="1"/>
  <c r="G60" i="1" s="1"/>
  <c r="H60" i="1" s="1"/>
  <c r="F59" i="1"/>
  <c r="G59" i="1" s="1"/>
  <c r="H59" i="1" s="1"/>
  <c r="G54" i="1"/>
  <c r="H54" i="1" s="1"/>
  <c r="G53" i="1"/>
  <c r="H53" i="1" s="1"/>
  <c r="F53" i="1"/>
  <c r="E53" i="1"/>
  <c r="F52" i="1"/>
  <c r="E52" i="1"/>
  <c r="G52" i="1" s="1"/>
  <c r="H52" i="1" s="1"/>
  <c r="E46" i="1"/>
  <c r="F46" i="1" s="1"/>
  <c r="E45" i="1"/>
  <c r="G44" i="1"/>
  <c r="H44" i="1" s="1"/>
  <c r="F44" i="1"/>
  <c r="E44" i="1"/>
  <c r="H38" i="1"/>
  <c r="G38" i="1"/>
  <c r="G37" i="1"/>
  <c r="H37" i="1" s="1"/>
  <c r="E36" i="1"/>
  <c r="G30" i="1"/>
  <c r="H30" i="1" s="1"/>
  <c r="E29" i="1"/>
  <c r="F29" i="1" s="1"/>
  <c r="G29" i="1" s="1"/>
  <c r="H29" i="1" s="1"/>
  <c r="H28" i="1"/>
  <c r="G28" i="1"/>
  <c r="G79" i="2" l="1"/>
  <c r="H79" i="2" s="1"/>
  <c r="G78" i="1"/>
  <c r="H78" i="1" s="1"/>
  <c r="G85" i="1"/>
  <c r="H85" i="1" s="1"/>
  <c r="G84" i="1"/>
  <c r="H84" i="1" s="1"/>
  <c r="F42" i="2"/>
  <c r="G42" i="2" s="1"/>
  <c r="H42" i="2" s="1"/>
  <c r="G51" i="2"/>
  <c r="H51" i="2" s="1"/>
  <c r="F45" i="1"/>
  <c r="G45" i="1" s="1"/>
  <c r="H45" i="1" s="1"/>
  <c r="G46" i="1"/>
  <c r="H46" i="1" s="1"/>
  <c r="G50" i="4"/>
  <c r="H50" i="4" s="1"/>
  <c r="F78" i="1"/>
  <c r="F84" i="1"/>
  <c r="F36" i="1"/>
  <c r="G36" i="1" s="1"/>
  <c r="H36" i="1" s="1"/>
  <c r="G43" i="2"/>
  <c r="H43" i="2" s="1"/>
  <c r="F85" i="1"/>
  <c r="F34" i="2"/>
  <c r="G34" i="2" s="1"/>
  <c r="H34" i="2" s="1"/>
  <c r="F44" i="2"/>
  <c r="G44" i="2" s="1"/>
  <c r="H44" i="2" s="1"/>
  <c r="F51" i="4"/>
  <c r="G51" i="4" s="1"/>
  <c r="H51" i="4" s="1"/>
  <c r="F66" i="2"/>
  <c r="G66" i="2" s="1"/>
  <c r="H66" i="2" s="1"/>
  <c r="F70" i="1"/>
  <c r="G70" i="1" s="1"/>
  <c r="H70" i="1" s="1"/>
</calcChain>
</file>

<file path=xl/sharedStrings.xml><?xml version="1.0" encoding="utf-8"?>
<sst xmlns="http://schemas.openxmlformats.org/spreadsheetml/2006/main" count="910" uniqueCount="191">
  <si>
    <t>Hardware_Cliente</t>
  </si>
  <si>
    <t>ParkeaTec</t>
  </si>
  <si>
    <t>Componentes</t>
  </si>
  <si>
    <t>Referencias</t>
  </si>
  <si>
    <t>Capacidad</t>
  </si>
  <si>
    <t>Tipo</t>
  </si>
  <si>
    <t>Tamaño</t>
  </si>
  <si>
    <t>Cantidad</t>
  </si>
  <si>
    <t>Precio</t>
  </si>
  <si>
    <t>Torre Servidor</t>
  </si>
  <si>
    <t>Xeon E5-2670</t>
  </si>
  <si>
    <t>4 HDD</t>
  </si>
  <si>
    <t>SSD</t>
  </si>
  <si>
    <t>Samsung</t>
  </si>
  <si>
    <t>4 TB</t>
  </si>
  <si>
    <t>Monitor</t>
  </si>
  <si>
    <t>Pantalla IPs</t>
  </si>
  <si>
    <t>24 Pulgadas</t>
  </si>
  <si>
    <t xml:space="preserve">Combo mouse y teclado </t>
  </si>
  <si>
    <t>Logitech</t>
  </si>
  <si>
    <t>Alambrico</t>
  </si>
  <si>
    <t>Internet</t>
  </si>
  <si>
    <t>Etb</t>
  </si>
  <si>
    <t>300MB</t>
  </si>
  <si>
    <t>Internet Respaldo</t>
  </si>
  <si>
    <t>Claro</t>
  </si>
  <si>
    <t>250MB</t>
  </si>
  <si>
    <t>Mesa</t>
  </si>
  <si>
    <t>Practimac</t>
  </si>
  <si>
    <t>Silla</t>
  </si>
  <si>
    <t>Delphi</t>
  </si>
  <si>
    <t>Celular</t>
  </si>
  <si>
    <t>Samsung S24</t>
  </si>
  <si>
    <t>128GB</t>
  </si>
  <si>
    <t>8 RAM</t>
  </si>
  <si>
    <t>5G</t>
  </si>
  <si>
    <t xml:space="preserve">Cuadro Comparativo de Cotizaciones </t>
  </si>
  <si>
    <t xml:space="preserve">Presupuestos (a)
</t>
  </si>
  <si>
    <r>
      <rPr>
        <b/>
        <sz val="10"/>
        <color theme="1"/>
        <rFont val="Trebuchet MS"/>
        <family val="2"/>
      </rPr>
      <t>Empresa</t>
    </r>
    <r>
      <rPr>
        <i/>
        <sz val="8"/>
        <color theme="1"/>
        <rFont val="Trebuchet MS"/>
        <family val="2"/>
      </rPr>
      <t xml:space="preserve">
(Nombre fiscal de la empresa)</t>
    </r>
  </si>
  <si>
    <r>
      <rPr>
        <b/>
        <sz val="10"/>
        <color theme="1"/>
        <rFont val="Trebuchet MS"/>
        <family val="2"/>
      </rPr>
      <t>Nº de CUIT, Dirección, Teléfono</t>
    </r>
    <r>
      <rPr>
        <i/>
        <sz val="10"/>
        <color theme="1"/>
        <rFont val="Trebuchet MS"/>
        <family val="2"/>
      </rPr>
      <t xml:space="preserve">
</t>
    </r>
    <r>
      <rPr>
        <i/>
        <sz val="8"/>
        <color theme="1"/>
        <rFont val="Trebuchet MS"/>
        <family val="2"/>
      </rPr>
      <t>(Datos de la empresa)</t>
    </r>
  </si>
  <si>
    <r>
      <rPr>
        <b/>
        <sz val="10"/>
        <color theme="1"/>
        <rFont val="Trebuchet MS"/>
        <family val="2"/>
      </rPr>
      <t>Descripción del
bien/ servicio (b)</t>
    </r>
    <r>
      <rPr>
        <i/>
        <sz val="10"/>
        <color theme="1"/>
        <rFont val="Trebuchet MS"/>
        <family val="2"/>
      </rPr>
      <t xml:space="preserve">
</t>
    </r>
    <r>
      <rPr>
        <i/>
        <sz val="8"/>
        <color theme="1"/>
        <rFont val="Trebuchet MS"/>
        <family val="2"/>
      </rPr>
      <t>Características de los bienes/ servicios</t>
    </r>
  </si>
  <si>
    <r>
      <rPr>
        <b/>
        <sz val="10"/>
        <color theme="1"/>
        <rFont val="Trebuchet MS"/>
        <family val="2"/>
      </rPr>
      <t xml:space="preserve">Importe Unitario
</t>
    </r>
    <r>
      <rPr>
        <i/>
        <sz val="8"/>
        <color theme="1"/>
        <rFont val="Trebuchet MS"/>
        <family val="2"/>
      </rPr>
      <t>(moneda nacional)</t>
    </r>
  </si>
  <si>
    <r>
      <rPr>
        <b/>
        <u/>
        <sz val="10"/>
        <color theme="1"/>
        <rFont val="Trebuchet MS"/>
        <family val="2"/>
      </rPr>
      <t>Importe Total</t>
    </r>
    <r>
      <rPr>
        <b/>
        <u/>
        <sz val="10"/>
        <color theme="1"/>
        <rFont val="Trebuchet MS"/>
        <family val="2"/>
      </rPr>
      <t xml:space="preserve">
 IVA incluido
</t>
    </r>
    <r>
      <rPr>
        <i/>
        <u/>
        <sz val="8"/>
        <color theme="1"/>
        <rFont val="Trebuchet MS"/>
        <family val="2"/>
      </rPr>
      <t>(moneda nacional)</t>
    </r>
  </si>
  <si>
    <r>
      <rPr>
        <b/>
        <sz val="10"/>
        <color theme="1"/>
        <rFont val="Arial"/>
        <family val="2"/>
      </rPr>
      <t xml:space="preserve">Importe Total
</t>
    </r>
    <r>
      <rPr>
        <i/>
        <sz val="8"/>
        <color theme="1"/>
        <rFont val="Arial"/>
        <family val="2"/>
      </rPr>
      <t>(moneda extranjera)</t>
    </r>
  </si>
  <si>
    <t>Tipo de cambio</t>
  </si>
  <si>
    <r>
      <rPr>
        <b/>
        <sz val="10"/>
        <color theme="1"/>
        <rFont val="Trebuchet MS"/>
        <family val="2"/>
      </rPr>
      <t xml:space="preserve">Forma de Pago 
</t>
    </r>
    <r>
      <rPr>
        <i/>
        <sz val="8"/>
        <color theme="1"/>
        <rFont val="Trebuchet MS"/>
        <family val="2"/>
      </rPr>
      <t>(Contado o Cheque)</t>
    </r>
  </si>
  <si>
    <r>
      <rPr>
        <b/>
        <sz val="10"/>
        <color theme="1"/>
        <rFont val="Trebuchet MS"/>
        <family val="2"/>
      </rPr>
      <t xml:space="preserve">Observaciones </t>
    </r>
    <r>
      <rPr>
        <i/>
        <sz val="10"/>
        <color theme="1"/>
        <rFont val="Trebuchet MS"/>
        <family val="2"/>
      </rPr>
      <t xml:space="preserve">
</t>
    </r>
    <r>
      <rPr>
        <i/>
        <sz val="8"/>
        <color theme="1"/>
        <rFont val="Trebuchet MS"/>
        <family val="2"/>
      </rPr>
      <t>(se debe incluir toda aquella característica que no ha sido posible incluir anteriormente)</t>
    </r>
  </si>
  <si>
    <t>Nº 1</t>
  </si>
  <si>
    <t xml:space="preserve">amazon </t>
  </si>
  <si>
    <t>https://www.amazon.com/-/es/HP-Servidor-torre-Z640-unidades/dp/B0897D549P/ref=sr_1_1?__mk_es_US=%C3%85M%C3%85%C5%BD%C3%95%C3%91&amp;crid=2C6YWB3EC4XQW&amp;dib=eyJ2IjoiMSJ9.BEIX0fX4MXyGp3zAUelynGu9sYJmFPHcOk5h3NP0uzQiwpAnd3GfA8ytWN7AUxZ19R-5ihGtEWVYXr9YsZo2Qg.xie9G3J58iSAUoRlJ8-iRXCWMnYpnTIC4CZjzL_0NBA&amp;dib_tag=se&amp;keywords=servidor+e5-2670&amp;qid=1720895667&amp;sprefix=servidor+e5-2670%2Caps%2C135&amp;sr=8-1</t>
  </si>
  <si>
    <t>hp servidor torre z640</t>
  </si>
  <si>
    <t>Contado</t>
  </si>
  <si>
    <t>HP Servidor torre Z640 - Intel Xeon E5-2670 V3 2.3GHz 12 Core - 48GB DDR4 RAM - Tarjeta Raid SATA LSI 9217 4i4e SAS - 1.2TB (2 unidades de disco duro nuevo SAS de 600 GB) - NVS 310 512 MB - PSU de 925 (usado)</t>
  </si>
  <si>
    <t xml:space="preserve">Nº2 </t>
  </si>
  <si>
    <t>Mercado Libre</t>
  </si>
  <si>
    <t>https://articulo.mercadolibre.com.co/MCO-1376678671-hp-z640-32-ram-12-nucleos-workstation-_JM#polycard_client=search-nordic&amp;position=4&amp;search_layout=stack&amp;type=item&amp;tracking_id=dc542062-6a80-40f7-8f3c-d1dea3e5b298</t>
  </si>
  <si>
    <t>Hp Z640 32 Ram 12 Nucleos, Workstation</t>
  </si>
  <si>
    <t>Nº 3</t>
  </si>
  <si>
    <t>Magitech</t>
  </si>
  <si>
    <t>Sobremesa HP Z640 64GB Workstation reacondicionado | ECOPC</t>
  </si>
  <si>
    <t>HP Z640 Workstation Tower / 2 x Intel Xeon E5-2620 V3 / Quadro P4000 / 256 GB SSD / 16GB (usado)</t>
  </si>
  <si>
    <t>https://www.mercadolibre.com.co/disco-solido-ssd-samsung-990-pro-4tb-pcie-40-7450-mbs-nvme-color-negro/p/MCO28276726#polycard_client=search-nordic&amp;searchVariation=MCO28276726&amp;position=2&amp;search_layout=stack&amp;type=product&amp;tracking_id=6b041e55-14fb-4920-9eab-</t>
  </si>
  <si>
    <t>SSD de 4TB</t>
  </si>
  <si>
    <t>Disco Solido Ssd Samsung 990 Pro 4tb Pcie 4.0 7450 Mbs Nvme Color Negro</t>
  </si>
  <si>
    <t>Ebay</t>
  </si>
  <si>
    <t>https://www.ebay.com/p/24063205085?iid=156323802505</t>
  </si>
  <si>
    <t>Samsung 990 PRO 4TB, Internal, M.2 (MZV9P4T0BAM) Solid State Data</t>
  </si>
  <si>
    <t>Amazon</t>
  </si>
  <si>
    <t>https://www.amazon.com/-/es/SAMSUNG-interno-pulgadas-MZ-77E4T0B-AM/dp/B08QBL36GF?th=1</t>
  </si>
  <si>
    <t>SAMSUNG 870 EVO SSD interno SATA III de 4 TB de 2.5 pulgadas (MZ-77E4T0B/AM), color negro</t>
  </si>
  <si>
    <t>https://www.samsung.com/co/monitors/flat/t35f-24-inch-ips-fhd-1080p-freesync-lf24t350fhlxzl/</t>
  </si>
  <si>
    <t>Monitor samsung IPS de 24 pulgadas</t>
  </si>
  <si>
    <t>Monitor LED de 24" con panel IPS y diseño sin bordes (por pantalla)</t>
  </si>
  <si>
    <t>https://www.mercadolibre.com.co/monitor-led-de-24-con-panel-ips-y-diseno-sin-bordes-color-black-100v240v/p/MCO17360590#polycard_client=search-nordic&amp;searchVariation=MCO17360590&amp;position=2&amp;search_layout=stack&amp;type=product&amp;tracking_id=179b6da1-f70e-4c8c-910</t>
  </si>
  <si>
    <t>Monitor Led De 24 Con Panel Ips Y Diseño Sin Bordes Color Black 100V/240V (por pantalla)</t>
  </si>
  <si>
    <t>Éxito</t>
  </si>
  <si>
    <t>https://www.exito.com/monitor-samsung-ips-de-24-full-hd-freesync-75hz-hdmi-f24t35-100849566-mp/p</t>
  </si>
  <si>
    <t>Monitor Samsung Ips De 24 Full Hd Freesync 75Hz Hdmi F24t350 (por pantalla)</t>
  </si>
  <si>
    <t>https://www.mercadolibre.com.co/kit-de-teclado-y-mouse-logitech-mk120-espanol-latinoamerica-de-color-negro/p/MCO18611115#polycard_client=search-nordic&amp;searchVariation=MCO18611115&amp;position=17&amp;search_layout=stack&amp;type=product&amp;tracking_id=2b0d445e-ef1e-4be2-</t>
  </si>
  <si>
    <t>mouse y teclado Logitech</t>
  </si>
  <si>
    <t>Kit de teclado y mouse Logitech MK120 Español Latinoamérica de color negro</t>
  </si>
  <si>
    <t>Technology store</t>
  </si>
  <si>
    <t>https://technologystore2006.com/producto/combo-teclado-y-mouse-logitech-mk120-alambrico-usb-negro/</t>
  </si>
  <si>
    <t>COMBO TECLADO Y MOUSE LOGITECH MK120 - ALAMBRICO - USB - NEGRO</t>
  </si>
  <si>
    <t>https://www.amazon.com/-/es/Logitech-Teclado-tama%C3%B1o-completo-definici%C3%B3n/dp/B003NR874S/ref=sxin_37_cpf_saw-CPFPecos-dsk-lmlk-asin?adgrpid=147824304637&amp;content-id=amzn1.sym.5fd35f2d-c1de-4678-ba9f-54569b4fdcb7%3Aamzn1.sym.5fd35f2d-c1de-4678-ba9f-5</t>
  </si>
  <si>
    <t>Logitech Media Combo MK200 Teclado de tamaño completo y ratón óptico de alta definición</t>
  </si>
  <si>
    <t>internet corporativo</t>
  </si>
  <si>
    <t>internet 500 megas fibra optica - punto cableado</t>
  </si>
  <si>
    <t>Nº 2</t>
  </si>
  <si>
    <t>Gigafibra</t>
  </si>
  <si>
    <t>(601) 7425270</t>
  </si>
  <si>
    <t>Velocidad de bajada de Hasta 350 Megas fibra optica y Hasta 1 puntos cableado</t>
  </si>
  <si>
    <t>(601) 3902376</t>
  </si>
  <si>
    <t>Velocidad de bajada de Hasta 400 Megas y Hasta 1 puntos cableado</t>
  </si>
  <si>
    <t>Alkosto</t>
  </si>
  <si>
    <t>https://www.alkosto.com/estacion-trabajo-practimac-madrid-con-cajones-rovere/p/7707070846264</t>
  </si>
  <si>
    <t>Escritorio de trabajo</t>
  </si>
  <si>
    <t>La Estación de Trabajo PRACTIMAC Madrid se puede armar derecha o izquierda, cuenta con cajón con chapa de seguridad y archivador, módulo fijo con entrepaño móvil para almacenar, pata redonda metálica, superficie con diseño diagonal, manijas metálicas y deslizadores plásticos. Diseño moderno y elegante que combina perfecto con los demás muebles del hogar u oficina</t>
  </si>
  <si>
    <t>K-tronix</t>
  </si>
  <si>
    <t>https://www.ktronix.com/estacion-trabajo-practimac-madrid-con-cajones-rovere/p/7707070846264</t>
  </si>
  <si>
    <t>Se puede armar derecha o izquierda según tus necesidades
Tiene superficie con diseño en diagonal
Tiene cajón con chapa de seguridad y cajón archivador
Cuenta con 2 nichos abiertos para almacenamiento
Cuenta con pata y manijas metálicas.</t>
  </si>
  <si>
    <t>Alkomprar</t>
  </si>
  <si>
    <t>https://www.alkomprar.com/estacion-trabajo-practimac-madrid-con-cajones-rovere/p/7707070846264</t>
  </si>
  <si>
    <t>escritorio de trabajo</t>
  </si>
  <si>
    <t>Easy</t>
  </si>
  <si>
    <t>https://www.easy.com.co/silla-presidente-delphi-1-165x50x50-cm/p</t>
  </si>
  <si>
    <t>Silla Delphi</t>
  </si>
  <si>
    <t>Slla de oficina presidente Delphi 1 negro Ergo</t>
  </si>
  <si>
    <t>Ergonomus</t>
  </si>
  <si>
    <t>https://ergonomus.co/products/silla-de-oficina-presidente-delphi-1</t>
  </si>
  <si>
    <t>1. Espalda:
Material: Tela tipo paño
Marco en polipropileno negro
Dimensiones: 45 cm de ancho x 52 cm de alto
Apoyo lumbar ajustable en altura
2. Asiento:
Material: Tela micro perforada tipo malla
Componentes: Parte interna en madera (triplex 12 mm)
Espuma: Poliuretano
Espesor: 50 mm
Dimensiones: 48 cm de ancho x 50 cm de profundidad
3. Cabecero en tela micro perforada tipo malla, ajustable en altura y basculante
4. Brazos: ajustables en polipropileno color negro.
5. Mecanismo MB: Movimiento basculante en espalda cuando no  está en posición fija
6. Cilindro Neumático:
Ajuste de altura del asiento con elevación de gas
Material: Acero
Color: Negro
7. Estrella de 5 aspas:
Diámetro: 600 mm
Material: Cromada
Calidad Bifma
8. Rodachinas doble carrete:
Material: Goma
Calidad Bifma
Color Negro
Diámetro: 50 mm
9. Garantía: 18 meses por defecto de fábrica.  Resistencia máxima de peso: 100 kg</t>
  </si>
  <si>
    <t>https://www.mercadolibre.com.co/silla-de-escritorio-ergonomus-delphi-1-basculante-premium-ergonomica-negra/p/MCO27820503#polycard_client=search-nordic&amp;searchVariation=MCO27820503&amp;position=2&amp;search_layout=grid&amp;type=product&amp;tracking_id=f2c33120-e6ab-41f8-a7a2-e9a68d03fb07&amp;wid=MCO1399958205&amp;sid=search</t>
  </si>
  <si>
    <t>Silla de escritorio Ergonomus Delphi 1 Basculante Premium ergonómica negra. Cómodos apoyabrazos.
Soporte lumbar regulable.
Tiene apoya cabeza.
Con ruedas.
Giratoria.
Peso máximo soportado: 100kg.
Medidas del respaldo: 45 cm de ancho y 52 cm de alto.</t>
  </si>
  <si>
    <t>https://www.mercadolibre.com.co/celular-samsung-galaxy-s24-galaxy-ai-triple-camara-trasera-de-hasta-50-mp-selfie-de-12-mp-pantalla-62-1-120-hz-128-gb-8-gb-de-ram-esim-cream/p/MCO34102214#polycard_client=search-nordic&amp;searchVariation=MCO34102214&amp;position=1</t>
  </si>
  <si>
    <t>Samsung S24 de 128GB y 8 ram</t>
  </si>
  <si>
    <t>Celular Samsung Galaxy S24, Galaxy Ai, triple cámara trasera de hasta 50 MP, selfie de 12 MP, pantalla 6.2 1-120 Hz, 128 GB, 8 GB de RAM, Esim Cream</t>
  </si>
  <si>
    <t>Falabella</t>
  </si>
  <si>
    <t>https://www.falabella.com.co/falabella-co/product/prod13530490/Celular-Samsung-Galaxy-S24-128GB-8GB-RAM-camara-posterior-50-MP-camara-frontal-12-MP-pantalla-6.2-pulgadas-+-Exynos-2400/72854628</t>
  </si>
  <si>
    <t>Celular Samsung Galaxy S24 128GB |8GB RAM | cámara posterior 50 MP| cámara frontal 12 MP | pantalla 6.2 pulgadas + Exynos 2400</t>
  </si>
  <si>
    <t>https://www.alkosto.com/celular-samsung-galaxy-s24-128gb-negro/p/8806095301525</t>
  </si>
  <si>
    <t>Celular SAMSUNG Galaxy S24 128GB Negro</t>
  </si>
  <si>
    <t>Hardware_equipo_desarrollo</t>
  </si>
  <si>
    <t>https://www.ecopc.com/es/sobremesa-workstation/hp-z640-workstation-tower-2-x-intel-xeon-e5-2620-v3-quadro-p4000</t>
  </si>
  <si>
    <t>https://etbdigital.com/planes-etb-negocios/</t>
  </si>
  <si>
    <t>internet</t>
  </si>
  <si>
    <t>internet 300 megas - punto cableado</t>
  </si>
  <si>
    <t>https://www.claro.com.co/personas/servicios/servicios-hogar/internet/</t>
  </si>
  <si>
    <t>Velocidad de bajada de Hasta 250 Megas, Velocidad de subida de Hasta 30 Megas y Hasta 1 puntos cableado</t>
  </si>
  <si>
    <t>Software_Elaborado</t>
  </si>
  <si>
    <t>Visual studio Code</t>
  </si>
  <si>
    <t>MongoDB</t>
  </si>
  <si>
    <t>Office</t>
  </si>
  <si>
    <t>Windows 10 Pro</t>
  </si>
  <si>
    <t>windows server</t>
  </si>
  <si>
    <t>McAfee</t>
  </si>
  <si>
    <t>microsft</t>
  </si>
  <si>
    <t>https://www.microsoft.com/es-co/microsoft-365/microsoft-365-enterprise</t>
  </si>
  <si>
    <t>licencia de office 365</t>
  </si>
  <si>
    <t>Licencia por mes 1 equipo</t>
  </si>
  <si>
    <t>amazon</t>
  </si>
  <si>
    <t>https://www.amazon.com/-/es/Microsoft-empresarial-Suscripci%C3%B3n-Aplicaciones-Almacenamiento/dp/B07H5C1X31/ref=sr_1_1?crid=1VQIZN6QDB9Y1&amp;dib=eyJ2IjoiMSJ9.B2HGdc6A0cSF0_nx82xMmvbMxb7aYO7As8q2aqrsDZWLQQTwFxF0kCkv0upbdccqMcPK5ZhQQxt-UFpfucaf6L_8Rfa16fwY4PBEjJRJ09krLmx6SnKFz8QCbttdhrdUVgsXCsoxugug51VQou_8_6IgWRiCIDuC6wMm8ziBkWE4eCDGPKQ65nVL1cs3mTabYPygq1BMuVpjx28_DWHF98IrF-qcPoyQ5KPVsYXBgFg.9Pbcn8eNDtWgvD4hwE4v_eefD50FbxusmrdorNd3mYI&amp;dib_tag=se&amp;keywords=office%2B365%2Bbusiness&amp;qid=1720894610&amp;sprefix=office%2B365%2Caps%2C162&amp;sr=8-1&amp;th=1</t>
  </si>
  <si>
    <t>3clics</t>
  </si>
  <si>
    <t>https://3clics.co/index.php/es/computacion-y-software-2/licencias/licencia-office-365-5-dispositivos-de-por-vida-detail</t>
  </si>
  <si>
    <t>https://www.mcafee.com/consumer/es-co/landing-page/direct/sem/mtp-family/desktop/shopping.html?csrc=google&amp;csrcl2=pla-shopping&amp;cctype=desktop-brand&amp;ccstype=&amp;ccoe=direct&amp;ccoel2=sem&amp;pkg_id=537&amp;affid=1490&amp;utm_source=bing&amp;utm_medium=paidsearch&amp;utm_campaign=PMax:+es-co:Shopping:Smart&amp;utm_content=&amp;utm_term=&amp;gad_source=1&amp;gclid=EAIaIQobChMI0fHR057HhwMVtlj_AR06QgpDEAQYASABEgJ9fvD_BwE&amp;gclsrc=aw.ds</t>
  </si>
  <si>
    <t>licencia de McAfee</t>
  </si>
  <si>
    <t>Licencia por 2 años 1 equipo</t>
  </si>
  <si>
    <t>https://www.amazon.com/-/es/Protección-Dispositivos-administrador-contraseñas-suscripción/dp/B07BFRVMMN/ref=sr_1_5?adgrpid=122877731502&amp;dib=eyJ2IjoiMSJ9.h_iQKfT2nS8HtUlmTsqcN0rfbJ1dVyz7r_5NYlLW5xGW3O41uApOOkg9eo8jpWQKZEhynlhzEidzgK0sx_akU9-x0Ej5yPL-gRvt-IZUvWOEMArzlUyaDvMDAtSDCwafoWVn6nohCLGUDGCnBCwaRYMuUXbIRUgz0UI3B0_f8czoLHbl3DC9J7zuw1kbBKcsS4ywYbX-JMI7P99v6Y4IYFFvPnLYZKdQ7ypBsYdoPvk.Nitn-9y4_cTGdyatW222tbwP1XyKuzjBcvHsQa61O64&amp;dib_tag=se&amp;hvadid=673175050471&amp;hvdev=c&amp;hvlocphy=1003659&amp;hvnetw=g&amp;hvqmt=b&amp;hvrand=15732555612578357184&amp;hvtargid=kwd-21309760&amp;hydadcr=1848_13644042&amp;keywords=mcafee&amp;qid=1722084130&amp;sr=8-5&amp;th=1</t>
  </si>
  <si>
    <t>MercadoLibre</t>
  </si>
  <si>
    <t>https://www.mercadolibre.com.co/antivirus-mcafee-total-protection-para-10-dispositivos/p/MCO27107947#polycard_client=search-nordic&amp;searchVariation=MCO27107947&amp;position=3&amp;search_layout=stack&amp;type=product&amp;tracking_id=630ce673-8ebf-4f70-9540-970dba8cefa6&amp;wid=MCO1398755833&amp;sid=search</t>
  </si>
  <si>
    <t>Licencia por 12 meses 10 equipo</t>
  </si>
  <si>
    <t>BuhoDigital</t>
  </si>
  <si>
    <t>https://buhodigitalcol.com/windows-10-pro/?gad_source=1&amp;gclid=EAIaIQobChMI_szfqqPHhwMVwDUIBR2ikAwVEAQYASABEgJ_6PD_BwE</t>
  </si>
  <si>
    <t>licencia de Win10Pro</t>
  </si>
  <si>
    <t>Licencia por 1 años 1 equipo</t>
  </si>
  <si>
    <t>https://www.amazon.com/dp/B0C5JX4CZ1/ref=sr_1_1_sspa?__mk_es_US=ÅMÅŽÕÑ&amp;crid=14OZGJLT7INFF&amp;dib=eyJ2IjoiMSJ9.l1IkNlC_SctWGP0GAxy44-3mS0DNYbwyC3favwCVHc6plQIgUymU2hAEE2o7vZpdqO0s6FqgisLhmTb_702RxyxbpvPxjwBfXlUKgW7ag2EBWVp7OvgVmjm4ZCXsDwfm9e2ApLyT9--90JQ9UTHWLDwpC3M-gD0afzP2wvDgrbGNCtUPSstnW3Qbaf3gorwxxBGG591jG6rYPx2oPGXYusZGSOeZgIciJLoFi2BSGHE.Q2_2CfnrV9W0ZcXFZUj70or0AH5GRvfQ8Ly4-oYuq0U&amp;dib_tag=se&amp;keywords=Actualización+de+Windows+10+Pro&amp;qid=1722084971&amp;sprefix=actualización+de+windows+10+pro%2C+desde+windows+10+home+descarga+digital+%2Caps%2C202&amp;sr=8-1-spons&amp;sp_csd=d2lkZ2V0TmFtZT1zcF9hdGY&amp;psc=1</t>
  </si>
  <si>
    <t>https://articulo.mercadolibre.com.co/MCO-1457509397-licencia-digital-1-pc-win-1011-prof-retail-_JM#polycard_client=search-nordic&amp;position=2&amp;search_layout=stack&amp;type=item&amp;tracking_id=0ddad5c0-74b9-4a31-9040-6a4f18790070</t>
  </si>
  <si>
    <t>Nº1</t>
  </si>
  <si>
    <t>Mongo</t>
  </si>
  <si>
    <t>https://www.mongodb.com/es/pricing</t>
  </si>
  <si>
    <t>licencia de MongoDb</t>
  </si>
  <si>
    <t>Licencia por me1 equipo</t>
  </si>
  <si>
    <t>Microsoft</t>
  </si>
  <si>
    <t>https://www.microsoft.com/es-co/d/suscripcion-a-visual-studio-enterprise/dg7gmgf0dst4</t>
  </si>
  <si>
    <t>licencia de VisualCodeProfressional</t>
  </si>
  <si>
    <t>https://www.amazon.es/Visual-Studio-Profesional-Fernando-Gamarra/dp/8419857696/ref=sr_1_1?dib=eyJ2IjoiMSJ9.lhGshrLq_t4P-BCKJiPWZOKK2HSFz91GsV-KYAFfwXVtAveZFcRd0LNBMuPVgUdyx7aazF89_BvCkOrjWCNELs-r61ARRpghUaYkW0PzfJo-h0GUq5HWI961Nc86w4BhVgkR79eMI3TOpbDnjNQIwIpVW-waD4WqPbEXnJgAy7HyUW_x0sF05zHEYJxeEza5S5i7SCEtnSbNfmdfEB-cfk0HkvODWi9gBc5vwG_yp2ghLKAivIQuaYzmua6SOcFh-0q5_xrW_srFPsLFEhv6QxhcXCt8tF87xBnYq8F9G7o.SH0pGRaxbL8M9WEALmIoxiL676dLJDUI67P_i-2Cx8Y&amp;dib_tag=se&amp;keywords=visual+studio&amp;qid=1722085946&amp;sr=8-1</t>
  </si>
  <si>
    <t>Software_Cliente</t>
  </si>
  <si>
    <t>Visual Studio Empresas</t>
  </si>
  <si>
    <t>Windows server</t>
  </si>
  <si>
    <t>HostLatinoamerica</t>
  </si>
  <si>
    <t>https://clientes.latinoamericahosting.com.co/cart.php?a=confproduct&amp;i=0</t>
  </si>
  <si>
    <t>Hostin Web x 1 Años</t>
  </si>
  <si>
    <t>Hosting 1 Año</t>
  </si>
  <si>
    <t>HostGator</t>
  </si>
  <si>
    <t>https://cart.hostgator.co/?pid=213&amp;billingCycle=triennially&amp;coupon=ORG60HGES24TURBO</t>
  </si>
  <si>
    <t>Hostinger</t>
  </si>
  <si>
    <t>https://cart.hostinger.com/pay/6b50e929-acb9-4c81-8e69-fdeb65b03a26</t>
  </si>
  <si>
    <t>https://azure.microsoft.com/es-es/pricing/purchase-options/azure-account?icid=windows-server-on-azure?culture=es-mx&amp;country=mx</t>
  </si>
  <si>
    <t>Windows Server</t>
  </si>
  <si>
    <t>licencia 1 Año</t>
  </si>
  <si>
    <t>https://articulo.mercadolibre.com.co/MCO-1438285371-windows-server-2022-standard-1pc-digital-original-_JM#polycard_client=search-nordic&amp;position=4&amp;search_layout=stack&amp;type=item&amp;tracking_id=64a92b83-c870-4077-9855-e7078bc55c65</t>
  </si>
  <si>
    <t>Lasus</t>
  </si>
  <si>
    <t>https://lasus.com.co/es/licencia-de-windows-server-2022-standard-vitalicia</t>
  </si>
  <si>
    <t>licencia vitalicia</t>
  </si>
  <si>
    <t>Bluehost</t>
  </si>
  <si>
    <t>https://www.bluehost.com/?utm_campaign=bh_brand_exact_PPC&amp;utm_source=googleads&amp;utm_medium=brandsearch&amp;channelid=P99C100S570N0B5578A2D4499E0000V121&amp;ds_k=bluehost&amp;gad_source=1&amp;gclid=Cj0KCQjwn9y1BhC2ARIsAG5IY-7bY2OWRi6_9vlC9V2T3ULiZfYOz0T42OEvv6WoOA_RfTmQJt-nbT8aAhLNEALw_wcB&amp;gclsrc=aw.ds</t>
  </si>
  <si>
    <t>Dominio</t>
  </si>
  <si>
    <t>https://www.godaddy.com/pricing</t>
  </si>
  <si>
    <t>https://www.hostinger.co/?utm_medium=affiliate&amp;utm_source=aff1015&amp;utm_campaign=14&amp;session=102822e6a5b2c26807bf1ddd420e8c</t>
  </si>
  <si>
    <t>Licencia por mes equipo</t>
  </si>
  <si>
    <t>Licencia por 1 año 1 equipo</t>
  </si>
  <si>
    <t>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</si>
</sst>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&quot;$&quot;* #,##0.00_-;\-&quot;$&quot;* #,##0.00_-;_-&quot;$&quot;* &quot;-&quot;??_-;_-@_-"/>
    <numFmt numFmtId="165" formatCode="d/m/yyyy"/>
    <numFmt numFmtId="166" formatCode="#,##0.00\ [$€-1]"/>
    <numFmt numFmtId="167" formatCode="_-* #,##0.00\ [$COP]_-;\-* #,##0.00\ [$COP]_-;_-* &quot;-&quot;??\ [$COP]_-;_-@"/>
    <numFmt numFmtId="168" formatCode="_-* #,##0\ [$COP]_-;\-* #,##0\ [$COP]_-;_-* &quot;-&quot;??\ [$COP]_-;_-@"/>
    <numFmt numFmtId="169" formatCode="_-[$$-409]* #,##0.00_ ;_-[$$-409]* \-#,##0.00\ ;_-[$$-409]* &quot;-&quot;??_ ;_-@_ "/>
    <numFmt numFmtId="170" formatCode="[$ $]#,##0"/>
    <numFmt numFmtId="171" formatCode="_-[$€-2]\ * #,##0.00_-;\-[$€-2]\ * #,##0.00_-;_-[$€-2]\ * &quot;-&quot;??_-;_-@"/>
    <numFmt numFmtId="172" formatCode="[$$]#,##0.00"/>
    <numFmt numFmtId="173" formatCode="_-[$USD]\ * #,##0.00_-;\-[$USD]\ * #,##0.00_-;_-[$USD]\ * &quot;-&quot;??_-;_-@_-"/>
    <numFmt numFmtId="174" formatCode="_-[$COP]\ * #,##0.00_-;\-[$COP]\ * #,##0.00_-;_-[$COP]\ * &quot;-&quot;??_-;_-@_-"/>
  </numFmts>
  <fonts count="38">
    <font>
      <sz val="10"/>
      <color rgb="FF000000"/>
      <name val="Arial"/>
      <scheme val="minor"/>
    </font>
    <font>
      <sz val="18"/>
      <color rgb="FFFFFFFF"/>
      <name val="Constantia"/>
      <family val="1"/>
    </font>
    <font>
      <sz val="11"/>
      <color rgb="FF262626"/>
      <name val="Libre Franklin"/>
    </font>
    <font>
      <b/>
      <sz val="12"/>
      <color rgb="FF1F497D"/>
      <name val="Libre Franklin"/>
    </font>
    <font>
      <b/>
      <sz val="14"/>
      <color rgb="FF000000"/>
      <name val="Libre Franklin"/>
    </font>
    <font>
      <b/>
      <sz val="14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0D0D0D"/>
      <name val="Arial"/>
      <family val="2"/>
    </font>
    <font>
      <sz val="12"/>
      <color rgb="FF0D0D0D"/>
      <name val="Libre Franklin"/>
    </font>
    <font>
      <sz val="12"/>
      <color rgb="FF000000"/>
      <name val="Libre Franklin"/>
    </font>
    <font>
      <sz val="12"/>
      <color rgb="FF000000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rebuchet MS"/>
      <family val="2"/>
    </font>
    <font>
      <b/>
      <u/>
      <sz val="10"/>
      <color theme="1"/>
      <name val="Trebuchet MS"/>
      <family val="2"/>
    </font>
    <font>
      <u/>
      <sz val="10"/>
      <color rgb="FF0000FF"/>
      <name val="Arial"/>
      <family val="2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sz val="10"/>
      <color rgb="FF444444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Arial"/>
      <family val="2"/>
    </font>
    <font>
      <b/>
      <sz val="12"/>
      <color rgb="FF1F497D"/>
      <name val="Arial"/>
      <family val="2"/>
    </font>
    <font>
      <b/>
      <sz val="12"/>
      <color rgb="FF1F497D"/>
      <name val="Franklin Gothic Book"/>
      <family val="2"/>
    </font>
    <font>
      <b/>
      <sz val="14"/>
      <color theme="1"/>
      <name val="Arial"/>
      <family val="2"/>
    </font>
    <font>
      <u/>
      <sz val="10"/>
      <color rgb="FF0000FF"/>
      <name val="Trebuchet MS"/>
      <family val="2"/>
    </font>
    <font>
      <sz val="10"/>
      <color rgb="FF000000"/>
      <name val="&quot;Trebuchet MS&quot;"/>
    </font>
    <font>
      <i/>
      <sz val="8"/>
      <color theme="1"/>
      <name val="Trebuchet MS"/>
      <family val="2"/>
    </font>
    <font>
      <i/>
      <sz val="10"/>
      <color theme="1"/>
      <name val="Trebuchet MS"/>
      <family val="2"/>
    </font>
    <font>
      <i/>
      <u/>
      <sz val="8"/>
      <color theme="1"/>
      <name val="Trebuchet MS"/>
      <family val="2"/>
    </font>
    <font>
      <i/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8"/>
      <color rgb="FFFFFFFF"/>
      <name val="Arial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DBDFEA"/>
        <bgColor rgb="FFDBDFEA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9900FF"/>
        <bgColor rgb="FF9900FF"/>
      </patternFill>
    </fill>
    <fill>
      <patternFill patternType="solid">
        <fgColor rgb="FF46BDC6"/>
        <bgColor rgb="FF46BDC6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52658F"/>
      </bottom>
      <diagonal/>
    </border>
    <border>
      <left/>
      <right/>
      <top style="thin">
        <color rgb="FF000000"/>
      </top>
      <bottom style="thin">
        <color rgb="FF52658F"/>
      </bottom>
      <diagonal/>
    </border>
    <border>
      <left/>
      <right style="thin">
        <color rgb="FF000000"/>
      </right>
      <top style="thin">
        <color rgb="FF000000"/>
      </top>
      <bottom style="thin">
        <color rgb="FF52658F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DBDFEA"/>
      </right>
      <top/>
      <bottom/>
      <diagonal/>
    </border>
    <border>
      <left style="thin">
        <color rgb="FFDBDFEA"/>
      </left>
      <right style="thin">
        <color rgb="FFDBDFEA"/>
      </right>
      <top/>
      <bottom/>
      <diagonal/>
    </border>
    <border>
      <left style="thin">
        <color rgb="FFDBDFEA"/>
      </left>
      <right style="thin">
        <color rgb="FF000000"/>
      </right>
      <top/>
      <bottom/>
      <diagonal/>
    </border>
    <border>
      <left/>
      <right style="thin">
        <color rgb="FFDBDFEA"/>
      </right>
      <top/>
      <bottom style="thin">
        <color rgb="FF000000"/>
      </bottom>
      <diagonal/>
    </border>
    <border>
      <left style="thin">
        <color rgb="FFDBDFEA"/>
      </left>
      <right style="thin">
        <color rgb="FFDBDFEA"/>
      </right>
      <top/>
      <bottom style="thin">
        <color rgb="FF000000"/>
      </bottom>
      <diagonal/>
    </border>
    <border>
      <left style="thin">
        <color rgb="FFDBDFEA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52658F"/>
      </top>
      <bottom style="thin">
        <color rgb="FF52658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1F497D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6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9" fontId="8" fillId="4" borderId="6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3" fillId="4" borderId="11" xfId="0" applyFont="1" applyFill="1" applyBorder="1"/>
    <xf numFmtId="0" fontId="13" fillId="4" borderId="12" xfId="0" applyFont="1" applyFill="1" applyBorder="1"/>
    <xf numFmtId="0" fontId="14" fillId="0" borderId="0" xfId="0" applyFont="1"/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17" fillId="7" borderId="20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7" fillId="9" borderId="22" xfId="0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166" fontId="21" fillId="0" borderId="20" xfId="0" applyNumberFormat="1" applyFont="1" applyBorder="1" applyAlignment="1">
      <alignment horizontal="center" vertical="center" wrapText="1"/>
    </xf>
    <xf numFmtId="167" fontId="21" fillId="0" borderId="20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 wrapText="1"/>
    </xf>
    <xf numFmtId="168" fontId="21" fillId="0" borderId="20" xfId="0" applyNumberFormat="1" applyFont="1" applyBorder="1" applyAlignment="1">
      <alignment horizontal="center" vertical="center" wrapText="1"/>
    </xf>
    <xf numFmtId="166" fontId="21" fillId="0" borderId="19" xfId="0" applyNumberFormat="1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9" fontId="21" fillId="0" borderId="20" xfId="0" applyNumberFormat="1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2" fontId="21" fillId="0" borderId="2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4" fillId="10" borderId="20" xfId="0" applyFont="1" applyFill="1" applyBorder="1" applyAlignment="1">
      <alignment horizontal="center" vertical="center" wrapText="1"/>
    </xf>
    <xf numFmtId="171" fontId="21" fillId="0" borderId="20" xfId="0" applyNumberFormat="1" applyFont="1" applyBorder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5" fillId="10" borderId="20" xfId="0" applyFont="1" applyFill="1" applyBorder="1" applyAlignment="1">
      <alignment horizontal="center" vertical="center" wrapText="1"/>
    </xf>
    <xf numFmtId="0" fontId="26" fillId="0" borderId="0" xfId="0" applyFont="1"/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71" fontId="21" fillId="0" borderId="19" xfId="0" applyNumberFormat="1" applyFont="1" applyBorder="1" applyAlignment="1">
      <alignment horizontal="center" vertical="center" wrapText="1"/>
    </xf>
    <xf numFmtId="14" fontId="28" fillId="0" borderId="0" xfId="0" applyNumberFormat="1" applyFont="1"/>
    <xf numFmtId="0" fontId="29" fillId="0" borderId="0" xfId="0" applyFont="1"/>
    <xf numFmtId="0" fontId="6" fillId="3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30" fillId="0" borderId="20" xfId="0" applyFont="1" applyBorder="1" applyAlignment="1">
      <alignment horizontal="center" vertical="center" wrapText="1"/>
    </xf>
    <xf numFmtId="0" fontId="7" fillId="10" borderId="26" xfId="0" applyFont="1" applyFill="1" applyBorder="1" applyAlignment="1">
      <alignment horizontal="center"/>
    </xf>
    <xf numFmtId="0" fontId="31" fillId="10" borderId="20" xfId="0" applyFont="1" applyFill="1" applyBorder="1" applyAlignment="1">
      <alignment horizontal="center" vertical="center"/>
    </xf>
    <xf numFmtId="173" fontId="21" fillId="0" borderId="20" xfId="1" applyNumberFormat="1" applyFont="1" applyBorder="1" applyAlignment="1">
      <alignment horizontal="center" vertical="center" wrapText="1"/>
    </xf>
    <xf numFmtId="173" fontId="21" fillId="0" borderId="20" xfId="0" applyNumberFormat="1" applyFont="1" applyBorder="1" applyAlignment="1">
      <alignment horizontal="center" vertical="center" wrapText="1"/>
    </xf>
    <xf numFmtId="174" fontId="21" fillId="0" borderId="20" xfId="0" applyNumberFormat="1" applyFont="1" applyBorder="1" applyAlignment="1">
      <alignment horizontal="center" vertical="center" wrapText="1"/>
    </xf>
    <xf numFmtId="174" fontId="21" fillId="0" borderId="20" xfId="1" applyNumberFormat="1" applyFont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173" fontId="21" fillId="0" borderId="21" xfId="0" applyNumberFormat="1" applyFont="1" applyBorder="1" applyAlignment="1">
      <alignment horizontal="center" vertical="center" wrapText="1"/>
    </xf>
    <xf numFmtId="167" fontId="21" fillId="0" borderId="21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7" fillId="7" borderId="24" xfId="0" applyFont="1" applyFill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167" fontId="21" fillId="0" borderId="24" xfId="0" applyNumberFormat="1" applyFont="1" applyBorder="1" applyAlignment="1">
      <alignment horizontal="center" vertical="center" wrapText="1"/>
    </xf>
    <xf numFmtId="174" fontId="21" fillId="0" borderId="24" xfId="0" applyNumberFormat="1" applyFont="1" applyBorder="1" applyAlignment="1">
      <alignment horizontal="center" vertical="center" wrapText="1"/>
    </xf>
    <xf numFmtId="0" fontId="17" fillId="7" borderId="27" xfId="0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/>
    </xf>
    <xf numFmtId="0" fontId="17" fillId="9" borderId="27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9" fontId="8" fillId="0" borderId="6" xfId="0" applyNumberFormat="1" applyFont="1" applyBorder="1" applyAlignment="1">
      <alignment horizontal="center"/>
    </xf>
    <xf numFmtId="9" fontId="8" fillId="5" borderId="6" xfId="0" applyNumberFormat="1" applyFont="1" applyFill="1" applyBorder="1" applyAlignment="1">
      <alignment horizontal="center"/>
    </xf>
    <xf numFmtId="0" fontId="13" fillId="0" borderId="6" xfId="0" applyFont="1" applyBorder="1"/>
    <xf numFmtId="9" fontId="8" fillId="4" borderId="26" xfId="0" applyNumberFormat="1" applyFont="1" applyFill="1" applyBorder="1" applyAlignment="1">
      <alignment horizontal="center"/>
    </xf>
    <xf numFmtId="0" fontId="21" fillId="0" borderId="22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7" fillId="11" borderId="4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9" fontId="8" fillId="11" borderId="6" xfId="0" applyNumberFormat="1" applyFont="1" applyFill="1" applyBorder="1" applyAlignment="1">
      <alignment horizontal="center"/>
    </xf>
    <xf numFmtId="9" fontId="8" fillId="5" borderId="26" xfId="0" applyNumberFormat="1" applyFont="1" applyFill="1" applyBorder="1" applyAlignment="1">
      <alignment horizontal="center"/>
    </xf>
    <xf numFmtId="0" fontId="14" fillId="0" borderId="4" xfId="0" applyFont="1" applyBorder="1"/>
    <xf numFmtId="0" fontId="22" fillId="0" borderId="2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170" fontId="21" fillId="0" borderId="20" xfId="0" applyNumberFormat="1" applyFont="1" applyBorder="1" applyAlignment="1">
      <alignment horizontal="center" vertical="center" wrapText="1"/>
    </xf>
    <xf numFmtId="0" fontId="20" fillId="0" borderId="20" xfId="0" applyFont="1" applyBorder="1" applyAlignment="1">
      <alignment vertical="center" wrapText="1"/>
    </xf>
    <xf numFmtId="172" fontId="21" fillId="0" borderId="20" xfId="0" applyNumberFormat="1" applyFont="1" applyBorder="1" applyAlignment="1">
      <alignment horizontal="center" vertical="center" wrapText="1"/>
    </xf>
    <xf numFmtId="0" fontId="14" fillId="0" borderId="20" xfId="0" applyFont="1" applyBorder="1" applyAlignment="1">
      <alignment vertical="center"/>
    </xf>
    <xf numFmtId="172" fontId="14" fillId="0" borderId="20" xfId="0" applyNumberFormat="1" applyFont="1" applyBorder="1" applyAlignment="1">
      <alignment vertical="center"/>
    </xf>
    <xf numFmtId="170" fontId="14" fillId="0" borderId="20" xfId="0" applyNumberFormat="1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15" fillId="6" borderId="22" xfId="0" applyFont="1" applyFill="1" applyBorder="1" applyAlignment="1">
      <alignment horizontal="center" vertical="center" wrapText="1"/>
    </xf>
    <xf numFmtId="0" fontId="16" fillId="0" borderId="18" xfId="0" applyFont="1" applyBorder="1" applyAlignment="1"/>
    <xf numFmtId="0" fontId="16" fillId="0" borderId="19" xfId="0" applyFont="1" applyBorder="1" applyAlignment="1"/>
    <xf numFmtId="0" fontId="1" fillId="2" borderId="0" xfId="0" applyFont="1" applyFill="1" applyAlignment="1">
      <alignment horizontal="center"/>
    </xf>
    <xf numFmtId="0" fontId="14" fillId="0" borderId="0" xfId="0" applyFont="1" applyAlignment="1"/>
    <xf numFmtId="0" fontId="37" fillId="12" borderId="0" xfId="0" applyFont="1" applyFill="1" applyAlignment="1">
      <alignment horizontal="center"/>
    </xf>
    <xf numFmtId="0" fontId="37" fillId="13" borderId="2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bre.com.co/monitor-led-de-24-con-panel-ips-y-diseno-sin-bordes-color-black-100v240v/p/MCO17360590" TargetMode="External"/><Relationship Id="rId13" Type="http://schemas.openxmlformats.org/officeDocument/2006/relationships/hyperlink" Target="https://www.alkosto.com/estacion-trabajo-practimac-madrid-con-cajones-rovere/p/7707070846264" TargetMode="External"/><Relationship Id="rId18" Type="http://schemas.openxmlformats.org/officeDocument/2006/relationships/hyperlink" Target="https://www.mercadolibre.com.co/silla-de-escritorio-ergonomus-delphi-1-basculante-premium-ergonomica-negra/p/MCO27820503" TargetMode="External"/><Relationship Id="rId3" Type="http://schemas.openxmlformats.org/officeDocument/2006/relationships/hyperlink" Target="https://www.ecopc.com/es/sobremesa-workstation/hp-z640-workstation-tower-2-x-intel-xeon-e5-2620-v3-quadro-p4000" TargetMode="External"/><Relationship Id="rId21" Type="http://schemas.openxmlformats.org/officeDocument/2006/relationships/hyperlink" Target="https://www.alkosto.com/celular-samsung-galaxy-s24-128gb-negro/p/8806095301525" TargetMode="External"/><Relationship Id="rId7" Type="http://schemas.openxmlformats.org/officeDocument/2006/relationships/hyperlink" Target="https://www.samsung.com/co/monitors/flat/t35f-24-inch-ips-fhd-1080p-freesync-lf24t350fhlxzl/" TargetMode="External"/><Relationship Id="rId12" Type="http://schemas.openxmlformats.org/officeDocument/2006/relationships/hyperlink" Target="https://www.amazon.com/-/es/Logitech-Teclado-tama%C3%B1o-completo-definici%C3%B3n/dp/B003NR874S/ref=sxin_37_cpf_saw-CPFPecos-dsk-lmlk-asin?adgrpid=147824304637&amp;content-id=amzn1.sym.5fd35f2d-c1de-4678-ba9f-54569b4fdcb7%3Aamzn1.sym.5fd35f2d-c1de-4678-ba9f-5" TargetMode="External"/><Relationship Id="rId17" Type="http://schemas.openxmlformats.org/officeDocument/2006/relationships/hyperlink" Target="https://ergonomus.co/products/silla-de-oficina-presidente-delphi-1" TargetMode="External"/><Relationship Id="rId2" Type="http://schemas.openxmlformats.org/officeDocument/2006/relationships/hyperlink" Target="https://articulo.mercadolibre.com.co/MCO-1376678671-hp-z640-32-ram-12-nucleos-workstation-_JM" TargetMode="External"/><Relationship Id="rId16" Type="http://schemas.openxmlformats.org/officeDocument/2006/relationships/hyperlink" Target="https://www.easy.com.co/silla-presidente-delphi-1-165x50x50-cm/p" TargetMode="External"/><Relationship Id="rId20" Type="http://schemas.openxmlformats.org/officeDocument/2006/relationships/hyperlink" Target="https://www.falabella.com.co/falabella-co/product/prod13530490/Celular-Samsung-Galaxy-S24-128GB-8GB-RAM-camara-posterior-50-MP-camara-frontal-12-MP-pantalla-6.2-pulgadas-+-Exynos-2400/72854628" TargetMode="External"/><Relationship Id="rId1" Type="http://schemas.openxmlformats.org/officeDocument/2006/relationships/hyperlink" Target="https://www.amazon.com/-/es/HP-Servidor-torre-Z640-unidades/dp/B0897D549P/ref=sr_1_1?__mk_es_US=%C3%85M%C3%85%C5%BD%C3%95%C3%91&amp;crid=2C6YWB3EC4XQW&amp;dib=eyJ2IjoiMSJ9.BEIX0fX4MXyGp3zAUelynGu9sYJmFPHcOk5h3NP0uzQiwpAnd3GfA8ytWN7AUxZ19R-5ihGtEWVYXr9YsZo2Qg.xie9G3J58iSAUoRlJ8-iRXCWMnYpnTIC4CZjzL_0NBA&amp;dib_tag=se&amp;keywords=servidor+e5-2670&amp;qid=1720895667&amp;sprefix=servidor+e5-2670%2Caps%2C135&amp;sr=8-1" TargetMode="External"/><Relationship Id="rId6" Type="http://schemas.openxmlformats.org/officeDocument/2006/relationships/hyperlink" Target="https://www.amazon.com/-/es/SAMSUNG-interno-pulgadas-MZ-77E4T0B-AM/dp/B08QBL36GF?th=1" TargetMode="External"/><Relationship Id="rId11" Type="http://schemas.openxmlformats.org/officeDocument/2006/relationships/hyperlink" Target="https://technologystore2006.com/producto/combo-teclado-y-mouse-logitech-mk120-alambrico-usb-negro/" TargetMode="External"/><Relationship Id="rId5" Type="http://schemas.openxmlformats.org/officeDocument/2006/relationships/hyperlink" Target="https://www.ebay.com/p/24063205085?iid=156323802505" TargetMode="External"/><Relationship Id="rId15" Type="http://schemas.openxmlformats.org/officeDocument/2006/relationships/hyperlink" Target="https://www.alkomprar.com/estacion-trabajo-practimac-madrid-con-cajones-rovere/p/7707070846264" TargetMode="External"/><Relationship Id="rId10" Type="http://schemas.openxmlformats.org/officeDocument/2006/relationships/hyperlink" Target="https://www.mercadolibre.com.co/kit-de-teclado-y-mouse-logitech-mk120-espanol-latinoamerica-de-color-negro/p/MCO18611115" TargetMode="External"/><Relationship Id="rId19" Type="http://schemas.openxmlformats.org/officeDocument/2006/relationships/hyperlink" Target="https://www.mercadolibre.com.co/celular-samsung-galaxy-s24-galaxy-ai-triple-camara-trasera-de-hasta-50-mp-selfie-de-12-mp-pantalla-62-1-120-hz-128-gb-8-gb-de-ram-esim-cream/p/MCO34102214" TargetMode="External"/><Relationship Id="rId4" Type="http://schemas.openxmlformats.org/officeDocument/2006/relationships/hyperlink" Target="https://www.mercadolibre.com.co/disco-solido-ssd-samsung-990-pro-4tb-pcie-40-7450-mbs-nvme-color-negro/p/MCO28276726" TargetMode="External"/><Relationship Id="rId9" Type="http://schemas.openxmlformats.org/officeDocument/2006/relationships/hyperlink" Target="https://www.exito.com/monitor-samsung-ips-de-24-full-hd-freesync-75hz-hdmi-f24t35-100849566-mp/p" TargetMode="External"/><Relationship Id="rId14" Type="http://schemas.openxmlformats.org/officeDocument/2006/relationships/hyperlink" Target="https://www.ktronix.com/estacion-trabajo-practimac-madrid-con-cajones-rovere/p/770707084626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dolibre.com.co/monitor-led-de-24-con-panel-ips-y-diseno-sin-bordes-color-black-100v240v/p/MCO17360590" TargetMode="External"/><Relationship Id="rId13" Type="http://schemas.openxmlformats.org/officeDocument/2006/relationships/hyperlink" Target="https://etbdigital.com/planes-etb-negocios/" TargetMode="External"/><Relationship Id="rId18" Type="http://schemas.openxmlformats.org/officeDocument/2006/relationships/hyperlink" Target="https://www.alkosto.com/estacion-trabajo-practimac-madrid-con-cajones-rovere/p/7707070846264" TargetMode="External"/><Relationship Id="rId3" Type="http://schemas.openxmlformats.org/officeDocument/2006/relationships/hyperlink" Target="https://www.ecopc.com/es/sobremesa-workstation/hp-z640-workstation-tower-2-x-intel-xeon-e5-2620-v3-quadro-p4000" TargetMode="External"/><Relationship Id="rId21" Type="http://schemas.openxmlformats.org/officeDocument/2006/relationships/hyperlink" Target="https://www.easy.com.co/silla-presidente-delphi-1-165x50x50-cm/p" TargetMode="External"/><Relationship Id="rId7" Type="http://schemas.openxmlformats.org/officeDocument/2006/relationships/hyperlink" Target="https://www.samsung.com/co/monitors/flat/t35f-24-inch-ips-fhd-1080p-freesync-lf24t350fhlxzl/" TargetMode="External"/><Relationship Id="rId12" Type="http://schemas.openxmlformats.org/officeDocument/2006/relationships/hyperlink" Target="https://www.amazon.com/-/es/Logitech-Teclado-tama%C3%B1o-completo-definici%C3%B3n/dp/B003NR874S/ref=sxin_37_cpf_saw-CPFPecos-dsk-lmlk-asin?adgrpid=147824304637&amp;content-id=amzn1.sym.5fd35f2d-c1de-4678-ba9f-54569b4fdcb7%3Aamzn1.sym.5fd35f2d-c1de-4678-ba9f-5" TargetMode="External"/><Relationship Id="rId17" Type="http://schemas.openxmlformats.org/officeDocument/2006/relationships/hyperlink" Target="https://www.alkosto.com/celular-samsung-galaxy-s24-128gb-negro/p/8806095301525" TargetMode="External"/><Relationship Id="rId2" Type="http://schemas.openxmlformats.org/officeDocument/2006/relationships/hyperlink" Target="https://articulo.mercadolibre.com.co/MCO-1376678671-hp-z640-32-ram-12-nucleos-workstation-_JM" TargetMode="External"/><Relationship Id="rId16" Type="http://schemas.openxmlformats.org/officeDocument/2006/relationships/hyperlink" Target="https://www.falabella.com.co/falabella-co/product/prod13530490/Celular-Samsung-Galaxy-S24-128GB-8GB-RAM-camara-posterior-50-MP-camara-frontal-12-MP-pantalla-6.2-pulgadas-+-Exynos-2400/72854628" TargetMode="External"/><Relationship Id="rId20" Type="http://schemas.openxmlformats.org/officeDocument/2006/relationships/hyperlink" Target="https://www.alkomprar.com/estacion-trabajo-practimac-madrid-con-cajones-rovere/p/7707070846264" TargetMode="External"/><Relationship Id="rId1" Type="http://schemas.openxmlformats.org/officeDocument/2006/relationships/hyperlink" Target="https://www.amazon.com/-/es/HP-Servidor-torre-Z640-unidades/dp/B0897D549P/ref=sr_1_1?__mk_es_US=%C3%85M%C3%85%C5%BD%C3%95%C3%91&amp;crid=2C6YWB3EC4XQW&amp;dib=eyJ2IjoiMSJ9.BEIX0fX4MXyGp3zAUelynGu9sYJmFPHcOk5h3NP0uzQiwpAnd3GfA8ytWN7AUxZ19R-5ihGtEWVYXr9YsZo2Qg.xie9G3J58iSAUoRlJ8-iRXCWMnYpnTIC4CZjzL_0NBA&amp;dib_tag=se&amp;keywords=servidor+e5-2670&amp;qid=1720895667&amp;sprefix=servidor+e5-2670%2Caps%2C135&amp;sr=8-1" TargetMode="External"/><Relationship Id="rId6" Type="http://schemas.openxmlformats.org/officeDocument/2006/relationships/hyperlink" Target="https://www.amazon.com/-/es/SAMSUNG-interno-pulgadas-MZ-77E4T0B-AM/dp/B08QBL36GF?th=1" TargetMode="External"/><Relationship Id="rId11" Type="http://schemas.openxmlformats.org/officeDocument/2006/relationships/hyperlink" Target="https://technologystore2006.com/producto/combo-teclado-y-mouse-logitech-mk120-alambrico-usb-negro/" TargetMode="External"/><Relationship Id="rId5" Type="http://schemas.openxmlformats.org/officeDocument/2006/relationships/hyperlink" Target="https://www.ebay.com/p/24063205085?iid=156323802505" TargetMode="External"/><Relationship Id="rId15" Type="http://schemas.openxmlformats.org/officeDocument/2006/relationships/hyperlink" Target="https://www.mercadolibre.com.co/celular-samsung-galaxy-s24-galaxy-ai-triple-camara-trasera-de-hasta-50-mp-selfie-de-12-mp-pantalla-62-1-120-hz-128-gb-8-gb-de-ram-esim-cream/p/MCO34102214" TargetMode="External"/><Relationship Id="rId23" Type="http://schemas.openxmlformats.org/officeDocument/2006/relationships/hyperlink" Target="https://www.mercadolibre.com.co/silla-de-escritorio-ergonomus-delphi-1-basculante-premium-ergonomica-negra/p/MCO27820503" TargetMode="External"/><Relationship Id="rId10" Type="http://schemas.openxmlformats.org/officeDocument/2006/relationships/hyperlink" Target="https://www.mercadolibre.com.co/kit-de-teclado-y-mouse-logitech-mk120-espanol-latinoamerica-de-color-negro/p/MCO18611115" TargetMode="External"/><Relationship Id="rId19" Type="http://schemas.openxmlformats.org/officeDocument/2006/relationships/hyperlink" Target="https://www.ktronix.com/estacion-trabajo-practimac-madrid-con-cajones-rovere/p/7707070846264" TargetMode="External"/><Relationship Id="rId4" Type="http://schemas.openxmlformats.org/officeDocument/2006/relationships/hyperlink" Target="https://www.mercadolibre.com.co/disco-solido-ssd-samsung-990-pro-4tb-pcie-40-7450-mbs-nvme-color-negro/p/MCO28276726" TargetMode="External"/><Relationship Id="rId9" Type="http://schemas.openxmlformats.org/officeDocument/2006/relationships/hyperlink" Target="https://www.exito.com/monitor-samsung-ips-de-24-full-hd-freesync-75hz-hdmi-f24t35-100849566-mp/p" TargetMode="External"/><Relationship Id="rId14" Type="http://schemas.openxmlformats.org/officeDocument/2006/relationships/hyperlink" Target="https://www.claro.com.co/personas/servicios/servicios-hogar/internet/" TargetMode="External"/><Relationship Id="rId22" Type="http://schemas.openxmlformats.org/officeDocument/2006/relationships/hyperlink" Target="https://ergonomus.co/products/silla-de-oficina-presidente-delphi-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C5JX4CZ1/ref=sr_1_1_sspa?__mk_es_US=%C3%85M%C3%85%C5%BD%C3%95%C3%91&amp;crid=14OZGJLT7INFF&amp;dib=eyJ2IjoiMSJ9.l1IkNlC_SctWGP0GAxy44-3mS0DNYbwyC3favwCVHc6plQIgUymU2hAEE2o7vZpdqO0s6FqgisLhmTb_702RxyxbpvPxjwBfXlUKgW7ag2EBWVp7OvgVmjm4ZCXsDwfm9e2ApLyT9--90JQ9UTHWLDwpC3M-gD0afzP2wvDgrbGNCtUPSstnW3Qbaf3gorwxxBGG591jG6rYPx2oPGXYusZGSOeZgIciJLoFi2BSGHE.Q2_2CfnrV9W0ZcXFZUj70or0AH5GRvfQ8Ly4-oYuq0U&amp;dib_tag=se&amp;keywords=Actualizaci%C3%B3n+de+Windows+10+Pro&amp;qid=1722084971&amp;sprefix=actualizaci%C3%B3n+de+windows+10+pro%2C+desde+windows+10+home+descarga+digital+%2Caps%2C202&amp;sr=8-1-spons&amp;sp_csd=d2lkZ2V0TmFtZT1zcF9hdGY&amp;psc=1" TargetMode="External"/><Relationship Id="rId13" Type="http://schemas.openxmlformats.org/officeDocument/2006/relationships/hyperlink" Target="https://azure.microsoft.com/es-es/pricing/purchase-options/azure-account?icid=windows-server-on-azure?culture=es-mx&amp;country=mx" TargetMode="External"/><Relationship Id="rId3" Type="http://schemas.openxmlformats.org/officeDocument/2006/relationships/hyperlink" Target="https://3clics.co/index.php/es/computacion-y-software-2/licencias/licencia-office-365-5-dispositivos-de-por-vida-detail" TargetMode="External"/><Relationship Id="rId7" Type="http://schemas.openxmlformats.org/officeDocument/2006/relationships/hyperlink" Target="https://buhodigitalcol.com/windows-10-pro/?gad_source=1&amp;gclid=EAIaIQobChMI_szfqqPHhwMVwDUIBR2ikAwVEAQYASABEgJ_6PD_BwE" TargetMode="External"/><Relationship Id="rId12" Type="http://schemas.openxmlformats.org/officeDocument/2006/relationships/hyperlink" Target="https://www.amazon.es/Visual-Studio-Profesional-Fernando-Gamarra/dp/8419857696/ref=sr_1_1?dib=eyJ2IjoiMSJ9.lhGshrLq_t4P-BCKJiPWZOKK2HSFz91GsV-KYAFfwXVtAveZFcRd0LNBMuPVgUdyx7aazF89_BvCkOrjWCNELs-r61ARRpghUaYkW0PzfJo-h0GUq5HWI961Nc86w4BhVgkR79eMI3TOpbDnjNQIwIpVW-waD4WqPbEXnJgAy7HyUW_x0sF05zHEYJxeEza5S5i7SCEtnSbNfmdfEB-cfk0HkvODWi9gBc5vwG_yp2ghLKAivIQuaYzmua6SOcFh-0q5_xrW_srFPsLFEhv6QxhcXCt8tF87xBnYq8F9G7o.SH0pGRaxbL8M9WEALmIoxiL676dLJDUI67P_i-2Cx8Y&amp;dib_tag=se&amp;keywords=visual+studio&amp;qid=1722085946&amp;sr=8-1" TargetMode="External"/><Relationship Id="rId2" Type="http://schemas.openxmlformats.org/officeDocument/2006/relationships/hyperlink" Target="https://www.amazon.com/-/es/Microsoft-empresarial-Suscripci%C3%B3n-Aplicaciones-Almacenamiento/dp/B07H5C1X31/ref=sr_1_1?crid=1VQIZN6QDB9Y1&amp;dib=eyJ2IjoiMSJ9.B2HGdc6A0cSF0_nx82xMmvbMxb7aYO7As8q2aqrsDZWLQQTwFxF0kCkv0upbdccqMcPK5ZhQQxt-UFpfucaf6L_8Rfa16fwY4PBEjJRJ09krLmx6SnKFz8QCbttdhrdUVgsXCsoxugug51VQou_8_6IgWRiCIDuC6wMm8ziBkWE4eCDGPKQ65nVL1cs3mTabYPygq1BMuVpjx28_DWHF98IrF-qcPoyQ5KPVsYXBgFg.9Pbcn8eNDtWgvD4hwE4v_eefD50FbxusmrdorNd3mYI&amp;dib_tag=se&amp;keywords=office%2B365%2Bbusiness&amp;qid=1720894610&amp;sprefix=office%2B365%2Caps%2C162&amp;sr=8-1&amp;th=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microsoft.com/es-co/microsoft-365/microsoft-365-enterprise" TargetMode="External"/><Relationship Id="rId6" Type="http://schemas.openxmlformats.org/officeDocument/2006/relationships/hyperlink" Target="https://www.mercadolibre.com.co/antivirus-mcafee-total-protection-para-10-dispositivos/p/MCO27107947" TargetMode="External"/><Relationship Id="rId11" Type="http://schemas.openxmlformats.org/officeDocument/2006/relationships/hyperlink" Target="https://www.microsoft.com/es-co/d/suscripcion-a-visual-studio-enterprise/dg7gmgf0dst4" TargetMode="External"/><Relationship Id="rId5" Type="http://schemas.openxmlformats.org/officeDocument/2006/relationships/hyperlink" Target="https://www.amazon.com/-/es/Protecci%C3%B3n-Dispositivos-administrador-contrase%C3%B1as-suscripci%C3%B3n/dp/B07BFRVMMN/ref=sr_1_5?adgrpid=122877731502&amp;dib=eyJ2IjoiMSJ9.h_iQKfT2nS8HtUlmTsqcN0rfbJ1dVyz7r_5NYlLW5xGW3O41uApOOkg9eo8jpWQKZEhynlhzEidzgK0sx_akU9-x0Ej5yPL-gRvt-IZUvWOEMArzlUyaDvMDAtSDCwafoWVn6nohCLGUDGCnBCwaRYMuUXbIRUgz0UI3B0_f8czoLHbl3DC9J7zuw1kbBKcsS4ywYbX-JMI7P99v6Y4IYFFvPnLYZKdQ7ypBsYdoPvk.Nitn-9y4_cTGdyatW222tbwP1XyKuzjBcvHsQa61O64&amp;dib_tag=se&amp;hvadid=673175050471&amp;hvdev=c&amp;hvlocphy=1003659&amp;hvnetw=g&amp;hvqmt=b&amp;hvrand=15732555612578357184&amp;hvtargid=kwd-21309760&amp;hydadcr=1848_13644042&amp;keywords=mcafee&amp;qid=1722084130&amp;sr=8-5&amp;th=1" TargetMode="External"/><Relationship Id="rId15" Type="http://schemas.openxmlformats.org/officeDocument/2006/relationships/hyperlink" Target="https://lasus.com.co/es/licencia-de-windows-server-2022-standard-vitalicia" TargetMode="External"/><Relationship Id="rId10" Type="http://schemas.openxmlformats.org/officeDocument/2006/relationships/hyperlink" Target="https://www.mongodb.com/es/pricing" TargetMode="External"/><Relationship Id="rId4" Type="http://schemas.openxmlformats.org/officeDocument/2006/relationships/hyperlink" Target="https://www.mcafee.com/consumer/es-co/landing-page/direct/sem/mtp-family/desktop/shopping.html?csrc=google&amp;csrcl2=pla-shopping&amp;cctype=desktop-brand&amp;ccstype=&amp;ccoe=direct&amp;ccoel2=sem&amp;pkg_id=537&amp;affid=1490&amp;utm_source=bing&amp;utm_medium=paidsearch&amp;utm_campaign=PMax:+es-co:Shopping:Smart&amp;utm_content=&amp;utm_term=&amp;gad_source=1&amp;gclid=EAIaIQobChMI0fHR057HhwMVtlj_AR06QgpDEAQYASABEgJ9fvD_BwE&amp;gclsrc=aw.ds" TargetMode="External"/><Relationship Id="rId9" Type="http://schemas.openxmlformats.org/officeDocument/2006/relationships/hyperlink" Target="https://articulo.mercadolibre.com.co/MCO-1457509397-licencia-digital-1-pc-win-1011-prof-retail-_JM" TargetMode="External"/><Relationship Id="rId14" Type="http://schemas.openxmlformats.org/officeDocument/2006/relationships/hyperlink" Target="https://articulo.mercadolibre.com.co/MCO-1438285371-windows-server-2022-standard-1pc-digital-original-_J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C5JX4CZ1/ref=sr_1_1_sspa?__mk_es_US=%C3%85M%C3%85%C5%BD%C3%95%C3%91&amp;crid=14OZGJLT7INFF&amp;dib=eyJ2IjoiMSJ9.l1IkNlC_SctWGP0GAxy44-3mS0DNYbwyC3favwCVHc6plQIgUymU2hAEE2o7vZpdqO0s6FqgisLhmTb_702RxyxbpvPxjwBfXlUKgW7ag2EBWVp7OvgVmjm4ZCXsDwfm9e2ApLyT9--90JQ9UTHWLDwpC3M-gD0afzP2wvDgrbGNCtUPSstnW3Qbaf3gorwxxBGG591jG6rYPx2oPGXYusZGSOeZgIciJLoFi2BSGHE.Q2_2CfnrV9W0ZcXFZUj70or0AH5GRvfQ8Ly4-oYuq0U&amp;dib_tag=se&amp;keywords=Actualizaci%C3%B3n+de+Windows+10+Pro&amp;qid=1722084971&amp;sprefix=actualizaci%C3%B3n+de+windows+10+pro%2C+desde+windows+10+home+descarga+digital+%2Caps%2C202&amp;sr=8-1-spons&amp;sp_csd=d2lkZ2V0TmFtZT1zcF9hdGY&amp;psc=1" TargetMode="External"/><Relationship Id="rId13" Type="http://schemas.openxmlformats.org/officeDocument/2006/relationships/hyperlink" Target="https://clientes.latinoamericahosting.com.co/cart.php?a=confproduct&amp;i=0" TargetMode="External"/><Relationship Id="rId18" Type="http://schemas.openxmlformats.org/officeDocument/2006/relationships/hyperlink" Target="https://lasus.com.co/es/licencia-de-windows-server-2022-standard-vitalicia" TargetMode="External"/><Relationship Id="rId3" Type="http://schemas.openxmlformats.org/officeDocument/2006/relationships/hyperlink" Target="https://3clics.co/index.php/es/computacion-y-software-2/licencias/licencia-office-365-5-dispositivos-de-por-vida-detail" TargetMode="External"/><Relationship Id="rId21" Type="http://schemas.openxmlformats.org/officeDocument/2006/relationships/hyperlink" Target="https://www.hostinger.co/?utm_medium=affiliate&amp;utm_source=aff1015&amp;utm_campaign=14&amp;session=102822e6a5b2c26807bf1ddd420e8c" TargetMode="External"/><Relationship Id="rId7" Type="http://schemas.openxmlformats.org/officeDocument/2006/relationships/hyperlink" Target="https://buhodigitalcol.com/windows-10-pro/?gad_source=1&amp;gclid=EAIaIQobChMI_szfqqPHhwMVwDUIBR2ikAwVEAQYASABEgJ_6PD_BwE" TargetMode="External"/><Relationship Id="rId12" Type="http://schemas.openxmlformats.org/officeDocument/2006/relationships/hyperlink" Target="https://www.amazon.es/Visual-Studio-Profesional-Fernando-Gamarra/dp/8419857696/ref=sr_1_1?dib=eyJ2IjoiMSJ9.lhGshrLq_t4P-BCKJiPWZOKK2HSFz91GsV-KYAFfwXVtAveZFcRd0LNBMuPVgUdyx7aazF89_BvCkOrjWCNELs-r61ARRpghUaYkW0PzfJo-h0GUq5HWI961Nc86w4BhVgkR79eMI3TOpbDnjNQIwIpVW-waD4WqPbEXnJgAy7HyUW_x0sF05zHEYJxeEza5S5i7SCEtnSbNfmdfEB-cfk0HkvODWi9gBc5vwG_yp2ghLKAivIQuaYzmua6SOcFh-0q5_xrW_srFPsLFEhv6QxhcXCt8tF87xBnYq8F9G7o.SH0pGRaxbL8M9WEALmIoxiL676dLJDUI67P_i-2Cx8Y&amp;dib_tag=se&amp;keywords=visual+studio&amp;qid=1722085946&amp;sr=8-1" TargetMode="External"/><Relationship Id="rId17" Type="http://schemas.openxmlformats.org/officeDocument/2006/relationships/hyperlink" Target="https://articulo.mercadolibre.com.co/MCO-1438285371-windows-server-2022-standard-1pc-digital-original-_JM" TargetMode="External"/><Relationship Id="rId2" Type="http://schemas.openxmlformats.org/officeDocument/2006/relationships/hyperlink" Target="https://www.amazon.com/-/es/Microsoft-empresarial-Suscripci%C3%B3n-Aplicaciones-Almacenamiento/dp/B07H5C1X31/ref=sr_1_1?crid=1VQIZN6QDB9Y1&amp;dib=eyJ2IjoiMSJ9.B2HGdc6A0cSF0_nx82xMmvbMxb7aYO7As8q2aqrsDZWLQQTwFxF0kCkv0upbdccqMcPK5ZhQQxt-UFpfucaf6L_8Rfa16fwY4PBEjJRJ09krLmx6SnKFz8QCbttdhrdUVgsXCsoxugug51VQou_8_6IgWRiCIDuC6wMm8ziBkWE4eCDGPKQ65nVL1cs3mTabYPygq1BMuVpjx28_DWHF98IrF-qcPoyQ5KPVsYXBgFg.9Pbcn8eNDtWgvD4hwE4v_eefD50FbxusmrdorNd3mYI&amp;dib_tag=se&amp;keywords=office%2B365%2Bbusiness&amp;qid=1720894610&amp;sprefix=office%2B365%2Caps%2C162&amp;sr=8-1&amp;th=1" TargetMode="External"/><Relationship Id="rId16" Type="http://schemas.openxmlformats.org/officeDocument/2006/relationships/hyperlink" Target="https://azure.microsoft.com/es-es/pricing/purchase-options/azure-account?icid=windows-server-on-azure?culture=es-mx&amp;country=mx" TargetMode="External"/><Relationship Id="rId20" Type="http://schemas.openxmlformats.org/officeDocument/2006/relationships/hyperlink" Target="https://www.godaddy.com/pricing" TargetMode="External"/><Relationship Id="rId1" Type="http://schemas.openxmlformats.org/officeDocument/2006/relationships/hyperlink" Target="https://www.microsoft.com/es-co/microsoft-365/microsoft-365-enterprise" TargetMode="External"/><Relationship Id="rId6" Type="http://schemas.openxmlformats.org/officeDocument/2006/relationships/hyperlink" Target="https://www.mercadolibre.com.co/antivirus-mcafee-total-protection-para-10-dispositivos/p/MCO27107947" TargetMode="External"/><Relationship Id="rId11" Type="http://schemas.openxmlformats.org/officeDocument/2006/relationships/hyperlink" Target="https://www.microsoft.com/es-co/d/suscripcion-a-visual-studio-enterprise/dg7gmgf0dst4" TargetMode="External"/><Relationship Id="rId5" Type="http://schemas.openxmlformats.org/officeDocument/2006/relationships/hyperlink" Target="https://www.amazon.com/-/es/Protecci%C3%B3n-Dispositivos-administrador-contrase%C3%B1as-suscripci%C3%B3n/dp/B07BFRVMMN/ref=sr_1_5?adgrpid=122877731502&amp;dib=eyJ2IjoiMSJ9.h_iQKfT2nS8HtUlmTsqcN0rfbJ1dVyz7r_5NYlLW5xGW3O41uApOOkg9eo8jpWQKZEhynlhzEidzgK0sx_akU9-x0Ej5yPL-gRvt-IZUvWOEMArzlUyaDvMDAtSDCwafoWVn6nohCLGUDGCnBCwaRYMuUXbIRUgz0UI3B0_f8czoLHbl3DC9J7zuw1kbBKcsS4ywYbX-JMI7P99v6Y4IYFFvPnLYZKdQ7ypBsYdoPvk.Nitn-9y4_cTGdyatW222tbwP1XyKuzjBcvHsQa61O64&amp;dib_tag=se&amp;hvadid=673175050471&amp;hvdev=c&amp;hvlocphy=1003659&amp;hvnetw=g&amp;hvqmt=b&amp;hvrand=15732555612578357184&amp;hvtargid=kwd-21309760&amp;hydadcr=1848_13644042&amp;keywords=mcafee&amp;qid=1722084130&amp;sr=8-5&amp;th=1" TargetMode="External"/><Relationship Id="rId15" Type="http://schemas.openxmlformats.org/officeDocument/2006/relationships/hyperlink" Target="https://cart.hostinger.com/pay/6b50e929-acb9-4c81-8e69-fdeb65b03a26" TargetMode="External"/><Relationship Id="rId10" Type="http://schemas.openxmlformats.org/officeDocument/2006/relationships/hyperlink" Target="https://www.mongodb.com/es/pricing" TargetMode="External"/><Relationship Id="rId19" Type="http://schemas.openxmlformats.org/officeDocument/2006/relationships/hyperlink" Target="https://www.bluehost.com/?utm_campaign=bh_brand_exact_PPC&amp;utm_source=googleads&amp;utm_medium=brandsearch&amp;channelid=P99C100S570N0B5578A2D4499E0000V121&amp;ds_k=bluehost&amp;gad_source=1&amp;gclid=Cj0KCQjwn9y1BhC2ARIsAG5IY-7bY2OWRi6_9vlC9V2T3ULiZfYOz0T42OEvv6WoOA_RfTmQJt-nbT8aAhLNEALw_wcB&amp;gclsrc=aw.ds" TargetMode="External"/><Relationship Id="rId4" Type="http://schemas.openxmlformats.org/officeDocument/2006/relationships/hyperlink" Target="https://www.mcafee.com/consumer/es-co/landing-page/direct/sem/mtp-family/desktop/shopping.html?csrc=google&amp;csrcl2=pla-shopping&amp;cctype=desktop-brand&amp;ccstype=&amp;ccoe=direct&amp;ccoel2=sem&amp;pkg_id=537&amp;affid=1490&amp;utm_source=bing&amp;utm_medium=paidsearch&amp;utm_campaign=PMax:+es-co:Shopping:Smart&amp;utm_content=&amp;utm_term=&amp;gad_source=1&amp;gclid=EAIaIQobChMI0fHR057HhwMVtlj_AR06QgpDEAQYASABEgJ9fvD_BwE&amp;gclsrc=aw.ds" TargetMode="External"/><Relationship Id="rId9" Type="http://schemas.openxmlformats.org/officeDocument/2006/relationships/hyperlink" Target="https://articulo.mercadolibre.com.co/MCO-1457509397-licencia-digital-1-pc-win-1011-prof-retail-_JM" TargetMode="External"/><Relationship Id="rId14" Type="http://schemas.openxmlformats.org/officeDocument/2006/relationships/hyperlink" Target="https://cart.hostgator.co/?pid=213&amp;billingCycle=triennially&amp;coupon=ORG60HGES24TUR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A15" sqref="A15"/>
    </sheetView>
  </sheetViews>
  <sheetFormatPr baseColWidth="10" defaultColWidth="12.5703125" defaultRowHeight="15" customHeight="1"/>
  <cols>
    <col min="1" max="1" width="24.140625" customWidth="1"/>
    <col min="2" max="2" width="20.5703125" customWidth="1"/>
    <col min="3" max="3" width="18.140625" customWidth="1"/>
    <col min="4" max="4" width="19" customWidth="1"/>
    <col min="5" max="5" width="18" customWidth="1"/>
    <col min="6" max="6" width="18.42578125" customWidth="1"/>
    <col min="7" max="7" width="18.28515625" customWidth="1"/>
    <col min="8" max="8" width="17.85546875" customWidth="1"/>
    <col min="9" max="9" width="17" customWidth="1"/>
    <col min="10" max="10" width="22" customWidth="1"/>
    <col min="11" max="26" width="10.5703125" customWidth="1"/>
  </cols>
  <sheetData>
    <row r="1" spans="1:7" ht="23.25">
      <c r="A1" s="116" t="s">
        <v>0</v>
      </c>
      <c r="B1" s="117"/>
      <c r="C1" s="1"/>
      <c r="D1" s="1"/>
      <c r="E1" s="1"/>
      <c r="F1" s="1"/>
      <c r="G1" s="1"/>
    </row>
    <row r="2" spans="1:7" ht="18">
      <c r="A2" s="2"/>
      <c r="B2" s="1"/>
      <c r="C2" s="1"/>
      <c r="D2" s="118"/>
      <c r="E2" s="117"/>
      <c r="F2" s="117"/>
      <c r="G2" s="117"/>
    </row>
    <row r="3" spans="1:7" ht="18">
      <c r="A3" s="3" t="s">
        <v>1</v>
      </c>
      <c r="B3" s="4"/>
      <c r="C3" s="4"/>
      <c r="D3" s="4"/>
      <c r="E3" s="4"/>
      <c r="F3" s="4"/>
      <c r="G3" s="4"/>
    </row>
    <row r="4" spans="1:7" ht="15.75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</row>
    <row r="5" spans="1:7">
      <c r="A5" s="10" t="s">
        <v>9</v>
      </c>
      <c r="B5" s="11" t="s">
        <v>10</v>
      </c>
      <c r="C5" s="11" t="s">
        <v>11</v>
      </c>
      <c r="D5" s="12"/>
      <c r="E5" s="12"/>
      <c r="F5" s="11">
        <v>1</v>
      </c>
      <c r="G5" s="13"/>
    </row>
    <row r="6" spans="1:7">
      <c r="A6" s="91" t="s">
        <v>12</v>
      </c>
      <c r="B6" s="8" t="s">
        <v>13</v>
      </c>
      <c r="C6" s="8" t="s">
        <v>14</v>
      </c>
      <c r="D6" s="9"/>
      <c r="E6" s="9"/>
      <c r="F6" s="8">
        <v>3</v>
      </c>
      <c r="G6" s="92"/>
    </row>
    <row r="7" spans="1:7">
      <c r="A7" s="10" t="s">
        <v>15</v>
      </c>
      <c r="B7" s="11" t="s">
        <v>13</v>
      </c>
      <c r="C7" s="12"/>
      <c r="D7" s="11" t="s">
        <v>16</v>
      </c>
      <c r="E7" s="11" t="s">
        <v>17</v>
      </c>
      <c r="F7" s="11">
        <v>2</v>
      </c>
      <c r="G7" s="13"/>
    </row>
    <row r="8" spans="1:7">
      <c r="A8" s="91" t="s">
        <v>18</v>
      </c>
      <c r="B8" s="8" t="s">
        <v>19</v>
      </c>
      <c r="C8" s="9"/>
      <c r="D8" s="8" t="s">
        <v>20</v>
      </c>
      <c r="E8" s="9"/>
      <c r="F8" s="8">
        <v>1</v>
      </c>
      <c r="G8" s="92"/>
    </row>
    <row r="9" spans="1:7">
      <c r="A9" s="10" t="s">
        <v>21</v>
      </c>
      <c r="B9" s="11" t="s">
        <v>22</v>
      </c>
      <c r="C9" s="11" t="s">
        <v>23</v>
      </c>
      <c r="D9" s="11"/>
      <c r="E9" s="12"/>
      <c r="F9" s="11"/>
      <c r="G9" s="13"/>
    </row>
    <row r="10" spans="1:7">
      <c r="A10" s="14" t="s">
        <v>24</v>
      </c>
      <c r="B10" s="14" t="s">
        <v>25</v>
      </c>
      <c r="C10" s="14" t="s">
        <v>26</v>
      </c>
      <c r="D10" s="14"/>
      <c r="E10" s="14"/>
      <c r="F10" s="14"/>
      <c r="G10" s="93"/>
    </row>
    <row r="11" spans="1:7" ht="15.75">
      <c r="A11" s="15" t="s">
        <v>27</v>
      </c>
      <c r="B11" s="16" t="s">
        <v>28</v>
      </c>
      <c r="C11" s="17"/>
      <c r="D11" s="17"/>
      <c r="E11" s="17"/>
      <c r="F11" s="18">
        <v>1</v>
      </c>
      <c r="G11" s="19"/>
    </row>
    <row r="12" spans="1:7">
      <c r="A12" s="20" t="s">
        <v>29</v>
      </c>
      <c r="B12" s="20" t="s">
        <v>30</v>
      </c>
      <c r="F12" s="21">
        <v>1</v>
      </c>
      <c r="G12" s="94"/>
    </row>
    <row r="13" spans="1:7">
      <c r="A13" s="22"/>
      <c r="B13" s="23"/>
      <c r="C13" s="23"/>
      <c r="D13" s="23"/>
      <c r="E13" s="23"/>
      <c r="F13" s="23"/>
      <c r="G13" s="24"/>
    </row>
    <row r="14" spans="1:7" ht="12.75" customHeight="1">
      <c r="D14" s="25"/>
    </row>
    <row r="15" spans="1:7" ht="12.75" customHeight="1">
      <c r="D15" s="25"/>
    </row>
    <row r="16" spans="1:7" ht="12.75" customHeight="1">
      <c r="D16" s="25"/>
    </row>
    <row r="17" spans="1:10" ht="12.75" customHeight="1">
      <c r="D17" s="25"/>
    </row>
    <row r="18" spans="1:10" ht="15.75">
      <c r="A18" s="26" t="s">
        <v>2</v>
      </c>
      <c r="B18" s="27" t="s">
        <v>3</v>
      </c>
      <c r="C18" s="27" t="s">
        <v>4</v>
      </c>
      <c r="D18" s="27" t="s">
        <v>5</v>
      </c>
      <c r="E18" s="27" t="s">
        <v>6</v>
      </c>
      <c r="F18" s="27" t="s">
        <v>7</v>
      </c>
      <c r="G18" s="28" t="s">
        <v>8</v>
      </c>
    </row>
    <row r="19" spans="1:10">
      <c r="A19" s="10" t="s">
        <v>31</v>
      </c>
      <c r="B19" s="11" t="s">
        <v>32</v>
      </c>
      <c r="C19" s="11" t="s">
        <v>33</v>
      </c>
      <c r="D19" s="11" t="s">
        <v>34</v>
      </c>
      <c r="E19" s="11" t="s">
        <v>35</v>
      </c>
      <c r="F19" s="11">
        <v>1</v>
      </c>
      <c r="G19" s="13"/>
    </row>
    <row r="20" spans="1:10">
      <c r="A20" s="91"/>
      <c r="B20" s="8"/>
      <c r="C20" s="8"/>
      <c r="D20" s="9"/>
      <c r="E20" s="9"/>
      <c r="F20" s="8"/>
      <c r="G20" s="92"/>
    </row>
    <row r="21" spans="1:10">
      <c r="A21" s="29"/>
      <c r="B21" s="30"/>
      <c r="C21" s="31"/>
      <c r="D21" s="30"/>
      <c r="E21" s="30"/>
      <c r="F21" s="30"/>
      <c r="G21" s="95"/>
    </row>
    <row r="22" spans="1:10" ht="12.75" customHeight="1"/>
    <row r="23" spans="1:10" ht="12.75" customHeight="1"/>
    <row r="24" spans="1:10" ht="12.75" customHeight="1"/>
    <row r="25" spans="1:10" ht="12.75" customHeight="1"/>
    <row r="26" spans="1:10" ht="33" customHeight="1">
      <c r="A26" s="119" t="s">
        <v>36</v>
      </c>
      <c r="B26" s="120"/>
      <c r="C26" s="120"/>
      <c r="D26" s="120"/>
      <c r="E26" s="120"/>
      <c r="F26" s="120"/>
      <c r="G26" s="120"/>
      <c r="H26" s="120"/>
      <c r="I26" s="120"/>
      <c r="J26" s="121"/>
    </row>
    <row r="27" spans="1:10" ht="87.75" customHeight="1">
      <c r="A27" s="32" t="s">
        <v>37</v>
      </c>
      <c r="B27" s="33" t="s">
        <v>38</v>
      </c>
      <c r="C27" s="34" t="s">
        <v>39</v>
      </c>
      <c r="D27" s="33" t="s">
        <v>40</v>
      </c>
      <c r="E27" s="33" t="s">
        <v>41</v>
      </c>
      <c r="F27" s="35" t="s">
        <v>42</v>
      </c>
      <c r="G27" s="36" t="s">
        <v>43</v>
      </c>
      <c r="H27" s="37" t="s">
        <v>44</v>
      </c>
      <c r="I27" s="33" t="s">
        <v>45</v>
      </c>
      <c r="J27" s="33" t="s">
        <v>46</v>
      </c>
    </row>
    <row r="28" spans="1:10" ht="70.5" customHeight="1">
      <c r="A28" s="38" t="s">
        <v>47</v>
      </c>
      <c r="B28" s="39" t="s">
        <v>48</v>
      </c>
      <c r="C28" s="40" t="s">
        <v>49</v>
      </c>
      <c r="D28" s="39" t="s">
        <v>50</v>
      </c>
      <c r="E28" s="72">
        <v>395</v>
      </c>
      <c r="F28" s="72">
        <v>227.61</v>
      </c>
      <c r="G28" s="72">
        <f t="shared" ref="G28:G29" si="0">F28+E28</f>
        <v>622.61</v>
      </c>
      <c r="H28" s="42">
        <f>G28*4032</f>
        <v>2510363.52</v>
      </c>
      <c r="I28" s="43" t="s">
        <v>51</v>
      </c>
      <c r="J28" s="43" t="s">
        <v>52</v>
      </c>
    </row>
    <row r="29" spans="1:10" ht="64.5" customHeight="1">
      <c r="A29" s="38" t="s">
        <v>53</v>
      </c>
      <c r="B29" s="96" t="s">
        <v>54</v>
      </c>
      <c r="C29" s="97" t="s">
        <v>55</v>
      </c>
      <c r="D29" s="44" t="s">
        <v>50</v>
      </c>
      <c r="E29" s="45">
        <f>2000000/1.19</f>
        <v>1680672.2689075631</v>
      </c>
      <c r="F29" s="46">
        <f>E29*19%</f>
        <v>319327.731092437</v>
      </c>
      <c r="G29" s="42">
        <f t="shared" si="0"/>
        <v>2000000</v>
      </c>
      <c r="H29" s="42">
        <f>G29</f>
        <v>2000000</v>
      </c>
      <c r="I29" s="43" t="s">
        <v>51</v>
      </c>
      <c r="J29" s="43" t="s">
        <v>56</v>
      </c>
    </row>
    <row r="30" spans="1:10" ht="69" customHeight="1">
      <c r="A30" s="38" t="s">
        <v>57</v>
      </c>
      <c r="B30" s="96" t="s">
        <v>58</v>
      </c>
      <c r="C30" s="97" t="s">
        <v>59</v>
      </c>
      <c r="D30" s="44" t="s">
        <v>50</v>
      </c>
      <c r="E30" s="47">
        <v>565.99</v>
      </c>
      <c r="F30" s="43">
        <v>0</v>
      </c>
      <c r="G30" s="41">
        <f>E30</f>
        <v>565.99</v>
      </c>
      <c r="H30" s="42">
        <f>G30*4032</f>
        <v>2282071.6800000002</v>
      </c>
      <c r="I30" s="43" t="s">
        <v>51</v>
      </c>
      <c r="J30" s="43" t="s">
        <v>60</v>
      </c>
    </row>
    <row r="31" spans="1:10" ht="12.75" customHeight="1"/>
    <row r="32" spans="1:10" ht="12.75" customHeight="1"/>
    <row r="33" spans="1:10" ht="12.75" customHeight="1"/>
    <row r="34" spans="1:10" ht="12.75" customHeight="1"/>
    <row r="35" spans="1:10" ht="12.75" customHeight="1">
      <c r="A35" s="32" t="s">
        <v>37</v>
      </c>
      <c r="B35" s="33" t="s">
        <v>38</v>
      </c>
      <c r="C35" s="33" t="s">
        <v>39</v>
      </c>
      <c r="D35" s="33" t="s">
        <v>40</v>
      </c>
      <c r="E35" s="33" t="s">
        <v>41</v>
      </c>
      <c r="F35" s="35" t="s">
        <v>42</v>
      </c>
      <c r="G35" s="36" t="s">
        <v>43</v>
      </c>
      <c r="H35" s="37" t="s">
        <v>44</v>
      </c>
      <c r="I35" s="33" t="s">
        <v>45</v>
      </c>
      <c r="J35" s="33" t="s">
        <v>46</v>
      </c>
    </row>
    <row r="36" spans="1:10" ht="68.25" customHeight="1">
      <c r="A36" s="38" t="s">
        <v>47</v>
      </c>
      <c r="B36" s="43" t="s">
        <v>54</v>
      </c>
      <c r="C36" s="48" t="s">
        <v>61</v>
      </c>
      <c r="D36" s="43" t="s">
        <v>62</v>
      </c>
      <c r="E36" s="73">
        <f>2400000/1.19</f>
        <v>2016806.7226890756</v>
      </c>
      <c r="F36" s="73">
        <f>E36*19%</f>
        <v>383193.27731092437</v>
      </c>
      <c r="G36" s="73">
        <f>E36+F36</f>
        <v>2400000</v>
      </c>
      <c r="H36" s="42">
        <f>G36</f>
        <v>2400000</v>
      </c>
      <c r="I36" s="43" t="s">
        <v>51</v>
      </c>
      <c r="J36" s="43" t="s">
        <v>63</v>
      </c>
    </row>
    <row r="37" spans="1:10" ht="60">
      <c r="A37" s="38" t="s">
        <v>53</v>
      </c>
      <c r="B37" s="43" t="s">
        <v>64</v>
      </c>
      <c r="C37" s="98" t="s">
        <v>65</v>
      </c>
      <c r="D37" s="43" t="s">
        <v>62</v>
      </c>
      <c r="E37" s="73">
        <v>205.69</v>
      </c>
      <c r="F37" s="73"/>
      <c r="G37" s="73">
        <f>E37</f>
        <v>205.69</v>
      </c>
      <c r="H37" s="42">
        <f t="shared" ref="H37:H38" si="1">G37*4032</f>
        <v>829342.08</v>
      </c>
      <c r="I37" s="43" t="s">
        <v>51</v>
      </c>
      <c r="J37" s="43" t="s">
        <v>66</v>
      </c>
    </row>
    <row r="38" spans="1:10" ht="57.75" customHeight="1">
      <c r="A38" s="38" t="s">
        <v>57</v>
      </c>
      <c r="B38" s="96" t="s">
        <v>67</v>
      </c>
      <c r="C38" s="99" t="s">
        <v>68</v>
      </c>
      <c r="D38" s="43" t="s">
        <v>62</v>
      </c>
      <c r="E38" s="73">
        <v>225.2</v>
      </c>
      <c r="F38" s="73">
        <v>54.46</v>
      </c>
      <c r="G38" s="73">
        <f>E38+F38</f>
        <v>279.65999999999997</v>
      </c>
      <c r="H38" s="42">
        <f t="shared" si="1"/>
        <v>1127589.1199999999</v>
      </c>
      <c r="I38" s="43" t="s">
        <v>51</v>
      </c>
      <c r="J38" s="43" t="s">
        <v>69</v>
      </c>
    </row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>
      <c r="A43" s="32" t="s">
        <v>37</v>
      </c>
      <c r="B43" s="33" t="s">
        <v>38</v>
      </c>
      <c r="C43" s="34" t="s">
        <v>39</v>
      </c>
      <c r="D43" s="33" t="s">
        <v>40</v>
      </c>
      <c r="E43" s="33" t="s">
        <v>41</v>
      </c>
      <c r="F43" s="35" t="s">
        <v>42</v>
      </c>
      <c r="G43" s="36" t="s">
        <v>43</v>
      </c>
      <c r="H43" s="37" t="s">
        <v>44</v>
      </c>
      <c r="I43" s="33" t="s">
        <v>45</v>
      </c>
      <c r="J43" s="33" t="s">
        <v>46</v>
      </c>
    </row>
    <row r="44" spans="1:10" ht="12.75" customHeight="1">
      <c r="A44" s="38" t="s">
        <v>47</v>
      </c>
      <c r="B44" s="39" t="s">
        <v>13</v>
      </c>
      <c r="C44" s="98" t="s">
        <v>70</v>
      </c>
      <c r="D44" s="49" t="s">
        <v>71</v>
      </c>
      <c r="E44" s="42">
        <f>699900/1.19</f>
        <v>588151.26050420175</v>
      </c>
      <c r="F44" s="50">
        <f t="shared" ref="F44:F46" si="2">E44*19%</f>
        <v>111748.73949579833</v>
      </c>
      <c r="G44" s="42">
        <f t="shared" ref="G44:G46" si="3">E44+F44</f>
        <v>699900.00000000012</v>
      </c>
      <c r="H44" s="42">
        <f t="shared" ref="H44:H46" si="4">G44</f>
        <v>699900.00000000012</v>
      </c>
      <c r="I44" s="43" t="s">
        <v>51</v>
      </c>
      <c r="J44" s="43" t="s">
        <v>72</v>
      </c>
    </row>
    <row r="45" spans="1:10" ht="66" customHeight="1">
      <c r="A45" s="38" t="s">
        <v>53</v>
      </c>
      <c r="B45" s="96" t="s">
        <v>54</v>
      </c>
      <c r="C45" s="48" t="s">
        <v>73</v>
      </c>
      <c r="D45" s="51" t="s">
        <v>71</v>
      </c>
      <c r="E45" s="45">
        <f>455900/1.19</f>
        <v>383109.24369747902</v>
      </c>
      <c r="F45" s="46">
        <f t="shared" si="2"/>
        <v>72790.756302521011</v>
      </c>
      <c r="G45" s="42">
        <f t="shared" si="3"/>
        <v>455900</v>
      </c>
      <c r="H45" s="42">
        <f t="shared" si="4"/>
        <v>455900</v>
      </c>
      <c r="I45" s="43" t="s">
        <v>51</v>
      </c>
      <c r="J45" s="43" t="s">
        <v>74</v>
      </c>
    </row>
    <row r="46" spans="1:10" ht="60" customHeight="1">
      <c r="A46" s="38" t="s">
        <v>57</v>
      </c>
      <c r="B46" s="96" t="s">
        <v>75</v>
      </c>
      <c r="C46" s="48" t="s">
        <v>76</v>
      </c>
      <c r="D46" s="51" t="s">
        <v>71</v>
      </c>
      <c r="E46" s="45">
        <f>449000/1.19</f>
        <v>377310.92436974793</v>
      </c>
      <c r="F46" s="50">
        <f t="shared" si="2"/>
        <v>71689.075630252104</v>
      </c>
      <c r="G46" s="42">
        <f t="shared" si="3"/>
        <v>449000</v>
      </c>
      <c r="H46" s="42">
        <f t="shared" si="4"/>
        <v>449000</v>
      </c>
      <c r="I46" s="43" t="s">
        <v>51</v>
      </c>
      <c r="J46" s="43" t="s">
        <v>77</v>
      </c>
    </row>
    <row r="47" spans="1:10" ht="12.75" customHeight="1"/>
    <row r="48" spans="1:10" ht="12.75" customHeight="1"/>
    <row r="49" spans="1:10" ht="12.75" customHeight="1"/>
    <row r="50" spans="1:10" ht="12.75" customHeight="1"/>
    <row r="51" spans="1:10" ht="12.75" customHeight="1">
      <c r="A51" s="32" t="s">
        <v>37</v>
      </c>
      <c r="B51" s="33" t="s">
        <v>38</v>
      </c>
      <c r="C51" s="33" t="s">
        <v>39</v>
      </c>
      <c r="D51" s="33" t="s">
        <v>40</v>
      </c>
      <c r="E51" s="33" t="s">
        <v>41</v>
      </c>
      <c r="F51" s="35" t="s">
        <v>42</v>
      </c>
      <c r="G51" s="36" t="s">
        <v>43</v>
      </c>
      <c r="H51" s="37" t="s">
        <v>44</v>
      </c>
      <c r="I51" s="33" t="s">
        <v>45</v>
      </c>
      <c r="J51" s="33" t="s">
        <v>46</v>
      </c>
    </row>
    <row r="52" spans="1:10" ht="66.75" customHeight="1">
      <c r="A52" s="38" t="s">
        <v>47</v>
      </c>
      <c r="B52" s="43" t="s">
        <v>54</v>
      </c>
      <c r="C52" s="48" t="s">
        <v>78</v>
      </c>
      <c r="D52" s="43" t="s">
        <v>79</v>
      </c>
      <c r="E52" s="42">
        <f>62500/1.19</f>
        <v>52521.008403361346</v>
      </c>
      <c r="F52" s="52">
        <f t="shared" ref="F52:F53" si="5">E52*19%</f>
        <v>9978.9915966386561</v>
      </c>
      <c r="G52" s="42">
        <f t="shared" ref="G52:G54" si="6">E52+F52</f>
        <v>62500</v>
      </c>
      <c r="H52" s="42">
        <f t="shared" ref="H52:H53" si="7">G52</f>
        <v>62500</v>
      </c>
      <c r="I52" s="43" t="s">
        <v>51</v>
      </c>
      <c r="J52" s="43" t="s">
        <v>80</v>
      </c>
    </row>
    <row r="53" spans="1:10" ht="66" customHeight="1">
      <c r="A53" s="38" t="s">
        <v>53</v>
      </c>
      <c r="B53" s="43" t="s">
        <v>81</v>
      </c>
      <c r="C53" s="48" t="s">
        <v>82</v>
      </c>
      <c r="D53" s="43" t="s">
        <v>79</v>
      </c>
      <c r="E53" s="42">
        <f>74900/1.19</f>
        <v>62941.176470588238</v>
      </c>
      <c r="F53" s="52">
        <f t="shared" si="5"/>
        <v>11958.823529411766</v>
      </c>
      <c r="G53" s="42">
        <f t="shared" si="6"/>
        <v>74900</v>
      </c>
      <c r="H53" s="42">
        <f t="shared" si="7"/>
        <v>74900</v>
      </c>
      <c r="I53" s="43" t="s">
        <v>51</v>
      </c>
      <c r="J53" s="43" t="s">
        <v>83</v>
      </c>
    </row>
    <row r="54" spans="1:10" ht="68.25" customHeight="1">
      <c r="A54" s="38" t="s">
        <v>57</v>
      </c>
      <c r="B54" s="43" t="s">
        <v>67</v>
      </c>
      <c r="C54" s="48" t="s">
        <v>84</v>
      </c>
      <c r="D54" s="43" t="s">
        <v>79</v>
      </c>
      <c r="E54" s="73">
        <v>18.989999999999998</v>
      </c>
      <c r="F54" s="73">
        <v>8.35</v>
      </c>
      <c r="G54" s="73">
        <f t="shared" si="6"/>
        <v>27.339999999999996</v>
      </c>
      <c r="H54" s="42">
        <f>G54*4032</f>
        <v>110234.87999999999</v>
      </c>
      <c r="I54" s="43" t="s">
        <v>51</v>
      </c>
      <c r="J54" s="43" t="s">
        <v>85</v>
      </c>
    </row>
    <row r="55" spans="1:10" ht="12.75" customHeight="1"/>
    <row r="56" spans="1:10" ht="12.75" customHeight="1"/>
    <row r="57" spans="1:10" ht="12.75" customHeight="1"/>
    <row r="58" spans="1:10" ht="75.75" customHeight="1">
      <c r="A58" s="32" t="s">
        <v>37</v>
      </c>
      <c r="B58" s="33" t="s">
        <v>38</v>
      </c>
      <c r="C58" s="33" t="s">
        <v>39</v>
      </c>
      <c r="D58" s="33" t="s">
        <v>40</v>
      </c>
      <c r="E58" s="33" t="s">
        <v>41</v>
      </c>
      <c r="F58" s="35" t="s">
        <v>42</v>
      </c>
      <c r="G58" s="36" t="s">
        <v>43</v>
      </c>
      <c r="H58" s="37" t="s">
        <v>44</v>
      </c>
      <c r="I58" s="33" t="s">
        <v>45</v>
      </c>
      <c r="J58" s="33" t="s">
        <v>46</v>
      </c>
    </row>
    <row r="59" spans="1:10" ht="50.25" customHeight="1">
      <c r="A59" s="38" t="s">
        <v>47</v>
      </c>
      <c r="B59" s="43" t="s">
        <v>22</v>
      </c>
      <c r="C59" s="53">
        <v>3153316224</v>
      </c>
      <c r="D59" s="43" t="s">
        <v>86</v>
      </c>
      <c r="E59" s="42">
        <v>7200000</v>
      </c>
      <c r="F59" s="52">
        <f t="shared" ref="F59:F61" si="8">E59*19%</f>
        <v>1368000</v>
      </c>
      <c r="G59" s="42">
        <f t="shared" ref="G59:G61" si="9">E59+F59</f>
        <v>8568000</v>
      </c>
      <c r="H59" s="42">
        <f t="shared" ref="H59:H61" si="10">G59</f>
        <v>8568000</v>
      </c>
      <c r="I59" s="43" t="s">
        <v>51</v>
      </c>
      <c r="J59" s="43" t="s">
        <v>87</v>
      </c>
    </row>
    <row r="60" spans="1:10" ht="68.25" customHeight="1">
      <c r="A60" s="38" t="s">
        <v>88</v>
      </c>
      <c r="B60" s="43" t="s">
        <v>89</v>
      </c>
      <c r="C60" s="53" t="s">
        <v>90</v>
      </c>
      <c r="D60" s="43" t="s">
        <v>86</v>
      </c>
      <c r="E60" s="42">
        <v>5300000</v>
      </c>
      <c r="F60" s="52">
        <f t="shared" si="8"/>
        <v>1007000</v>
      </c>
      <c r="G60" s="42">
        <f t="shared" si="9"/>
        <v>6307000</v>
      </c>
      <c r="H60" s="42">
        <f t="shared" si="10"/>
        <v>6307000</v>
      </c>
      <c r="I60" s="43" t="s">
        <v>51</v>
      </c>
      <c r="J60" s="43" t="s">
        <v>91</v>
      </c>
    </row>
    <row r="61" spans="1:10" ht="45">
      <c r="A61" s="38" t="s">
        <v>57</v>
      </c>
      <c r="B61" s="43" t="s">
        <v>25</v>
      </c>
      <c r="C61" s="53" t="s">
        <v>92</v>
      </c>
      <c r="D61" s="43" t="s">
        <v>86</v>
      </c>
      <c r="E61" s="42">
        <v>6500000</v>
      </c>
      <c r="F61" s="52">
        <f t="shared" si="8"/>
        <v>1235000</v>
      </c>
      <c r="G61" s="42">
        <f t="shared" si="9"/>
        <v>7735000</v>
      </c>
      <c r="H61" s="42">
        <f t="shared" si="10"/>
        <v>7735000</v>
      </c>
      <c r="I61" s="43" t="s">
        <v>51</v>
      </c>
      <c r="J61" s="43" t="s">
        <v>93</v>
      </c>
    </row>
    <row r="62" spans="1:10" ht="17.25" customHeight="1"/>
    <row r="63" spans="1:10" ht="12.75" customHeight="1"/>
    <row r="64" spans="1:10" ht="12.75" customHeight="1"/>
    <row r="65" spans="1:10" ht="12.75" customHeight="1"/>
    <row r="66" spans="1:10" ht="12.75" customHeight="1"/>
    <row r="67" spans="1:10" ht="86.25" customHeight="1">
      <c r="A67" s="32" t="s">
        <v>37</v>
      </c>
      <c r="B67" s="33" t="s">
        <v>38</v>
      </c>
      <c r="C67" s="34" t="s">
        <v>39</v>
      </c>
      <c r="D67" s="33" t="s">
        <v>40</v>
      </c>
      <c r="E67" s="33" t="s">
        <v>41</v>
      </c>
      <c r="F67" s="35" t="s">
        <v>42</v>
      </c>
      <c r="G67" s="36" t="s">
        <v>43</v>
      </c>
      <c r="H67" s="37" t="s">
        <v>44</v>
      </c>
      <c r="I67" s="33" t="s">
        <v>45</v>
      </c>
      <c r="J67" s="33" t="s">
        <v>46</v>
      </c>
    </row>
    <row r="68" spans="1:10" ht="63.75" customHeight="1">
      <c r="A68" s="38" t="s">
        <v>47</v>
      </c>
      <c r="B68" s="39" t="s">
        <v>94</v>
      </c>
      <c r="C68" s="40" t="s">
        <v>95</v>
      </c>
      <c r="D68" s="39" t="s">
        <v>96</v>
      </c>
      <c r="E68" s="73">
        <f t="shared" ref="E68:E70" si="11">564900/1.19</f>
        <v>474705.8823529412</v>
      </c>
      <c r="F68" s="73">
        <f t="shared" ref="F68:F70" si="12">E68*19%</f>
        <v>90194.117647058825</v>
      </c>
      <c r="G68" s="73">
        <f t="shared" ref="G68:G69" si="13">F68+E68</f>
        <v>564900</v>
      </c>
      <c r="H68" s="42">
        <f t="shared" ref="H68:H70" si="14">G68</f>
        <v>564900</v>
      </c>
      <c r="I68" s="43" t="s">
        <v>51</v>
      </c>
      <c r="J68" s="54" t="s">
        <v>97</v>
      </c>
    </row>
    <row r="69" spans="1:10" ht="77.25" customHeight="1">
      <c r="A69" s="38" t="s">
        <v>53</v>
      </c>
      <c r="B69" s="96" t="s">
        <v>98</v>
      </c>
      <c r="C69" s="97" t="s">
        <v>99</v>
      </c>
      <c r="D69" s="44" t="s">
        <v>96</v>
      </c>
      <c r="E69" s="45">
        <f t="shared" si="11"/>
        <v>474705.8823529412</v>
      </c>
      <c r="F69" s="46">
        <f t="shared" si="12"/>
        <v>90194.117647058825</v>
      </c>
      <c r="G69" s="42">
        <f t="shared" si="13"/>
        <v>564900</v>
      </c>
      <c r="H69" s="42">
        <f t="shared" si="14"/>
        <v>564900</v>
      </c>
      <c r="I69" s="43" t="s">
        <v>51</v>
      </c>
      <c r="J69" s="43" t="s">
        <v>100</v>
      </c>
    </row>
    <row r="70" spans="1:10" ht="75.75" customHeight="1">
      <c r="A70" s="38" t="s">
        <v>57</v>
      </c>
      <c r="B70" s="43" t="s">
        <v>101</v>
      </c>
      <c r="C70" s="97" t="s">
        <v>102</v>
      </c>
      <c r="D70" s="44" t="s">
        <v>103</v>
      </c>
      <c r="E70" s="73">
        <f t="shared" si="11"/>
        <v>474705.8823529412</v>
      </c>
      <c r="F70" s="73">
        <f t="shared" si="12"/>
        <v>90194.117647058825</v>
      </c>
      <c r="G70" s="73">
        <f>E70+F70</f>
        <v>564900</v>
      </c>
      <c r="H70" s="42">
        <f t="shared" si="14"/>
        <v>564900</v>
      </c>
      <c r="I70" s="43" t="s">
        <v>51</v>
      </c>
      <c r="J70" s="43" t="s">
        <v>97</v>
      </c>
    </row>
    <row r="71" spans="1:10" ht="12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</row>
    <row r="72" spans="1:10" ht="12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</row>
    <row r="73" spans="1:10" ht="12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</row>
    <row r="74" spans="1:10" ht="12.75" customHeight="1">
      <c r="A74" s="56"/>
      <c r="B74" s="56"/>
      <c r="C74" s="56"/>
      <c r="D74" s="56"/>
      <c r="E74" s="56"/>
      <c r="F74" s="56"/>
      <c r="G74" s="56"/>
      <c r="H74" s="56"/>
      <c r="I74" s="56"/>
      <c r="J74" s="33"/>
    </row>
    <row r="75" spans="1:10" ht="68.25" customHeight="1">
      <c r="A75" s="32" t="s">
        <v>37</v>
      </c>
      <c r="B75" s="33" t="s">
        <v>38</v>
      </c>
      <c r="C75" s="33" t="s">
        <v>39</v>
      </c>
      <c r="D75" s="33" t="s">
        <v>40</v>
      </c>
      <c r="E75" s="33" t="s">
        <v>41</v>
      </c>
      <c r="F75" s="35" t="s">
        <v>42</v>
      </c>
      <c r="G75" s="36" t="s">
        <v>43</v>
      </c>
      <c r="H75" s="37" t="s">
        <v>44</v>
      </c>
      <c r="I75" s="33" t="s">
        <v>45</v>
      </c>
      <c r="J75" s="33" t="s">
        <v>46</v>
      </c>
    </row>
    <row r="76" spans="1:10" ht="86.25" customHeight="1">
      <c r="A76" s="38" t="s">
        <v>47</v>
      </c>
      <c r="B76" s="43" t="s">
        <v>104</v>
      </c>
      <c r="C76" s="48" t="s">
        <v>105</v>
      </c>
      <c r="D76" s="43" t="s">
        <v>106</v>
      </c>
      <c r="E76" s="42">
        <f>391992/1.19</f>
        <v>329405.04201680672</v>
      </c>
      <c r="F76" s="74">
        <f t="shared" ref="F76:F78" si="15">E76*19%</f>
        <v>62586.957983193279</v>
      </c>
      <c r="G76" s="42">
        <f t="shared" ref="G76:G78" si="16">E76+F76</f>
        <v>391992</v>
      </c>
      <c r="H76" s="42">
        <f t="shared" ref="H76:H78" si="17">G76</f>
        <v>391992</v>
      </c>
      <c r="I76" s="43" t="s">
        <v>51</v>
      </c>
      <c r="J76" s="43" t="s">
        <v>107</v>
      </c>
    </row>
    <row r="77" spans="1:10" ht="78.75" customHeight="1">
      <c r="A77" s="38" t="s">
        <v>53</v>
      </c>
      <c r="B77" s="43" t="s">
        <v>108</v>
      </c>
      <c r="C77" s="97" t="s">
        <v>109</v>
      </c>
      <c r="D77" s="43" t="s">
        <v>106</v>
      </c>
      <c r="E77" s="42">
        <f>445900/1.19</f>
        <v>374705.8823529412</v>
      </c>
      <c r="F77" s="74">
        <f t="shared" si="15"/>
        <v>71194.117647058825</v>
      </c>
      <c r="G77" s="42">
        <f t="shared" si="16"/>
        <v>445900</v>
      </c>
      <c r="H77" s="42">
        <f t="shared" si="17"/>
        <v>445900</v>
      </c>
      <c r="I77" s="43" t="s">
        <v>51</v>
      </c>
      <c r="J77" s="43" t="s">
        <v>110</v>
      </c>
    </row>
    <row r="78" spans="1:10" ht="68.25" customHeight="1">
      <c r="A78" s="38" t="s">
        <v>57</v>
      </c>
      <c r="B78" s="43" t="s">
        <v>54</v>
      </c>
      <c r="C78" s="48" t="s">
        <v>111</v>
      </c>
      <c r="D78" s="43" t="s">
        <v>106</v>
      </c>
      <c r="E78" s="42">
        <f>417900/1.19</f>
        <v>351176.4705882353</v>
      </c>
      <c r="F78" s="74">
        <f t="shared" si="15"/>
        <v>66723.529411764714</v>
      </c>
      <c r="G78" s="42">
        <f t="shared" si="16"/>
        <v>417900</v>
      </c>
      <c r="H78" s="42">
        <f t="shared" si="17"/>
        <v>417900</v>
      </c>
      <c r="I78" s="43" t="s">
        <v>51</v>
      </c>
      <c r="J78" s="57" t="s">
        <v>112</v>
      </c>
    </row>
    <row r="79" spans="1:10" ht="12.75" customHeight="1"/>
    <row r="80" spans="1:10" ht="12.75" customHeight="1"/>
    <row r="81" spans="1:10" ht="12.75" customHeight="1"/>
    <row r="82" spans="1:10" ht="12.75" customHeight="1"/>
    <row r="83" spans="1:10" ht="69">
      <c r="A83" s="32" t="s">
        <v>37</v>
      </c>
      <c r="B83" s="33" t="s">
        <v>38</v>
      </c>
      <c r="C83" s="33" t="s">
        <v>39</v>
      </c>
      <c r="D83" s="33" t="s">
        <v>40</v>
      </c>
      <c r="E83" s="33" t="s">
        <v>41</v>
      </c>
      <c r="F83" s="35" t="s">
        <v>42</v>
      </c>
      <c r="G83" s="36" t="s">
        <v>43</v>
      </c>
      <c r="H83" s="37" t="s">
        <v>44</v>
      </c>
      <c r="I83" s="33" t="s">
        <v>45</v>
      </c>
      <c r="J83" s="33" t="s">
        <v>46</v>
      </c>
    </row>
    <row r="84" spans="1:10" ht="107.25" customHeight="1">
      <c r="A84" s="38" t="s">
        <v>47</v>
      </c>
      <c r="B84" s="43" t="s">
        <v>54</v>
      </c>
      <c r="C84" s="48" t="s">
        <v>113</v>
      </c>
      <c r="D84" s="43" t="s">
        <v>114</v>
      </c>
      <c r="E84" s="42">
        <f>4966500/1.19</f>
        <v>4173529.411764706</v>
      </c>
      <c r="F84" s="52">
        <f t="shared" ref="F84:F86" si="18">E84*19%</f>
        <v>792970.5882352941</v>
      </c>
      <c r="G84" s="42">
        <f t="shared" ref="G84:G86" si="19">E84+F84</f>
        <v>4966500</v>
      </c>
      <c r="H84" s="42">
        <f t="shared" ref="H84:H86" si="20">G84</f>
        <v>4966500</v>
      </c>
      <c r="I84" s="43" t="s">
        <v>51</v>
      </c>
      <c r="J84" s="43" t="s">
        <v>115</v>
      </c>
    </row>
    <row r="85" spans="1:10" ht="99.75" customHeight="1">
      <c r="A85" s="38" t="s">
        <v>53</v>
      </c>
      <c r="B85" s="43" t="s">
        <v>116</v>
      </c>
      <c r="C85" s="48" t="s">
        <v>117</v>
      </c>
      <c r="D85" s="43" t="s">
        <v>114</v>
      </c>
      <c r="E85" s="42">
        <f>3199900/1.19</f>
        <v>2688991.5966386558</v>
      </c>
      <c r="F85" s="52">
        <f t="shared" si="18"/>
        <v>510908.40336134459</v>
      </c>
      <c r="G85" s="42">
        <f t="shared" si="19"/>
        <v>3199900.0000000005</v>
      </c>
      <c r="H85" s="42">
        <f t="shared" si="20"/>
        <v>3199900.0000000005</v>
      </c>
      <c r="I85" s="43" t="s">
        <v>51</v>
      </c>
      <c r="J85" s="43" t="s">
        <v>118</v>
      </c>
    </row>
    <row r="86" spans="1:10" ht="57.75" customHeight="1">
      <c r="A86" s="38" t="s">
        <v>57</v>
      </c>
      <c r="B86" s="43" t="s">
        <v>94</v>
      </c>
      <c r="C86" s="48" t="s">
        <v>119</v>
      </c>
      <c r="D86" s="43" t="s">
        <v>114</v>
      </c>
      <c r="E86" s="42">
        <f>3899990/1.19</f>
        <v>3277302.5210084035</v>
      </c>
      <c r="F86" s="52">
        <f t="shared" si="18"/>
        <v>622687.47899159673</v>
      </c>
      <c r="G86" s="42">
        <f t="shared" si="19"/>
        <v>3899990</v>
      </c>
      <c r="H86" s="42">
        <f t="shared" si="20"/>
        <v>3899990</v>
      </c>
      <c r="I86" s="43" t="s">
        <v>51</v>
      </c>
      <c r="J86" s="43" t="s">
        <v>120</v>
      </c>
    </row>
    <row r="87" spans="1:10" ht="12.75" customHeight="1"/>
    <row r="88" spans="1:10" ht="12.75" customHeight="1"/>
    <row r="89" spans="1:10" ht="12.75" customHeight="1"/>
    <row r="90" spans="1:10" ht="12.75" customHeight="1"/>
    <row r="91" spans="1:10" ht="12.75" customHeight="1"/>
    <row r="92" spans="1:10" ht="12.75" customHeight="1"/>
    <row r="93" spans="1:10" ht="12.75" customHeight="1"/>
    <row r="94" spans="1:10" ht="12.75" customHeight="1"/>
    <row r="95" spans="1:10" ht="12.75" customHeight="1"/>
    <row r="96" spans="1:1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3">
    <mergeCell ref="A1:B1"/>
    <mergeCell ref="D2:G2"/>
    <mergeCell ref="A26:J26"/>
  </mergeCells>
  <hyperlinks>
    <hyperlink ref="C28" r:id="rId1"/>
    <hyperlink ref="C29" r:id="rId2" location="polycard_client=search-nordic&amp;position=4&amp;search_layout=stack&amp;type=item&amp;tracking_id=dc542062-6a80-40f7-8f3c-d1dea3e5b298"/>
    <hyperlink ref="C30" r:id="rId3"/>
    <hyperlink ref="C36" r:id="rId4" location="polycard_client=search-nordic&amp;searchVariation=MCO28276726&amp;position=2&amp;search_layout=stack&amp;type=product&amp;tracking_id=6b041e55-14fb-4920-9eab-5"/>
    <hyperlink ref="C37" r:id="rId5"/>
    <hyperlink ref="C38" r:id="rId6"/>
    <hyperlink ref="C44" r:id="rId7"/>
    <hyperlink ref="C45" r:id="rId8" location="polycard_client=search-nordic&amp;searchVariation=MCO17360590&amp;position=2&amp;search_layout=stack&amp;type=product&amp;tracking_id=179b6da1-f70e-4c8c-9105"/>
    <hyperlink ref="C46" r:id="rId9"/>
    <hyperlink ref="C52" r:id="rId10" location="polycard_client=search-nordic&amp;searchVariation=MCO18611115&amp;position=17&amp;search_layout=stack&amp;type=product&amp;tracking_id=2b0d445e-ef1e-4be2-b"/>
    <hyperlink ref="C53" r:id="rId11"/>
    <hyperlink ref="C54" r:id="rId12"/>
    <hyperlink ref="C68" r:id="rId13"/>
    <hyperlink ref="C69" r:id="rId14"/>
    <hyperlink ref="C70" r:id="rId15"/>
    <hyperlink ref="C76" r:id="rId16"/>
    <hyperlink ref="C77" r:id="rId17"/>
    <hyperlink ref="C78" r:id="rId18" location="polycard_client=search-nordic&amp;searchVariation=MCO27820503&amp;position=2&amp;search_layout=grid&amp;type=product&amp;tracking_id=f2c33120-e6ab-41f8-a7a2-e9a68d03fb07&amp;wid=MCO1399958205&amp;sid=search"/>
    <hyperlink ref="C84" r:id="rId19" location="polycard_client=search-nordic&amp;searchVariation=MCO34102214&amp;position=13"/>
    <hyperlink ref="C85" r:id="rId20"/>
    <hyperlink ref="C86" r:id="rId2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selection activeCell="C26" sqref="C26"/>
    </sheetView>
  </sheetViews>
  <sheetFormatPr baseColWidth="10" defaultColWidth="12.5703125" defaultRowHeight="15" customHeight="1"/>
  <cols>
    <col min="1" max="1" width="24.140625" customWidth="1"/>
    <col min="2" max="2" width="20.5703125" customWidth="1"/>
    <col min="3" max="3" width="18.140625" customWidth="1"/>
    <col min="4" max="4" width="19" customWidth="1"/>
    <col min="5" max="5" width="18" customWidth="1"/>
    <col min="6" max="6" width="18.42578125" customWidth="1"/>
    <col min="7" max="7" width="18.28515625" customWidth="1"/>
    <col min="8" max="8" width="17.85546875" customWidth="1"/>
    <col min="9" max="9" width="17" customWidth="1"/>
    <col min="10" max="10" width="22" customWidth="1"/>
    <col min="11" max="26" width="10.5703125" customWidth="1"/>
  </cols>
  <sheetData>
    <row r="1" spans="1:26" ht="23.25">
      <c r="A1" s="122" t="s">
        <v>121</v>
      </c>
      <c r="B1" s="117"/>
      <c r="C1" s="1"/>
      <c r="D1" s="1"/>
      <c r="E1" s="1"/>
      <c r="F1" s="1"/>
      <c r="G1" s="1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8">
      <c r="A2" s="2"/>
      <c r="B2" s="1"/>
      <c r="C2" s="1"/>
      <c r="D2" s="118"/>
      <c r="E2" s="117"/>
      <c r="F2" s="117"/>
      <c r="G2" s="117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8">
      <c r="A3" s="3" t="s">
        <v>1</v>
      </c>
      <c r="B3" s="4"/>
      <c r="C3" s="4"/>
      <c r="D3" s="4"/>
      <c r="E3" s="4"/>
      <c r="F3" s="4"/>
      <c r="G3" s="4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.75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>
      <c r="A5" s="10" t="s">
        <v>9</v>
      </c>
      <c r="B5" s="11" t="s">
        <v>10</v>
      </c>
      <c r="C5" s="11" t="s">
        <v>11</v>
      </c>
      <c r="D5" s="12"/>
      <c r="E5" s="12"/>
      <c r="F5" s="11">
        <v>1</v>
      </c>
      <c r="G5" s="13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>
      <c r="A6" s="91" t="s">
        <v>12</v>
      </c>
      <c r="B6" s="8" t="s">
        <v>13</v>
      </c>
      <c r="C6" s="8" t="s">
        <v>14</v>
      </c>
      <c r="D6" s="9"/>
      <c r="E6" s="9"/>
      <c r="F6" s="8">
        <v>3</v>
      </c>
      <c r="G6" s="92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>
      <c r="A7" s="10" t="s">
        <v>15</v>
      </c>
      <c r="B7" s="11" t="s">
        <v>13</v>
      </c>
      <c r="C7" s="12"/>
      <c r="D7" s="11" t="s">
        <v>16</v>
      </c>
      <c r="E7" s="11" t="s">
        <v>17</v>
      </c>
      <c r="F7" s="11">
        <v>2</v>
      </c>
      <c r="G7" s="13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>
      <c r="A8" s="91" t="s">
        <v>18</v>
      </c>
      <c r="B8" s="8" t="s">
        <v>19</v>
      </c>
      <c r="C8" s="9"/>
      <c r="D8" s="8" t="s">
        <v>20</v>
      </c>
      <c r="E8" s="9"/>
      <c r="F8" s="8">
        <v>1</v>
      </c>
      <c r="G8" s="92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>
      <c r="A9" s="100" t="s">
        <v>21</v>
      </c>
      <c r="B9" s="101" t="s">
        <v>22</v>
      </c>
      <c r="C9" s="101" t="s">
        <v>23</v>
      </c>
      <c r="D9" s="101"/>
      <c r="E9" s="102"/>
      <c r="F9" s="101"/>
      <c r="G9" s="103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>
      <c r="A10" s="59" t="s">
        <v>24</v>
      </c>
      <c r="B10" s="60" t="s">
        <v>25</v>
      </c>
      <c r="C10" s="60" t="s">
        <v>26</v>
      </c>
      <c r="D10" s="60"/>
      <c r="E10" s="60"/>
      <c r="F10" s="60"/>
      <c r="G10" s="104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2.75" customHeight="1">
      <c r="A11" s="61"/>
      <c r="B11" s="61"/>
      <c r="C11" s="61"/>
      <c r="D11" s="61"/>
      <c r="E11" s="61"/>
      <c r="F11" s="62"/>
      <c r="G11" s="63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2.75" customHeight="1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2.75" customHeight="1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2.75" customHeight="1">
      <c r="A14" s="58"/>
      <c r="B14" s="58"/>
      <c r="C14" s="58"/>
      <c r="D14" s="25">
        <v>0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.75">
      <c r="A15" s="26" t="s">
        <v>2</v>
      </c>
      <c r="B15" s="27" t="s">
        <v>3</v>
      </c>
      <c r="C15" s="27" t="s">
        <v>4</v>
      </c>
      <c r="D15" s="27" t="s">
        <v>5</v>
      </c>
      <c r="E15" s="27" t="s">
        <v>6</v>
      </c>
      <c r="F15" s="27" t="s">
        <v>7</v>
      </c>
      <c r="G15" s="28" t="s">
        <v>8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>
      <c r="A16" s="10" t="s">
        <v>31</v>
      </c>
      <c r="B16" s="11" t="s">
        <v>32</v>
      </c>
      <c r="C16" s="11" t="s">
        <v>33</v>
      </c>
      <c r="D16" s="11" t="s">
        <v>34</v>
      </c>
      <c r="E16" s="11" t="s">
        <v>35</v>
      </c>
      <c r="F16" s="11">
        <v>1</v>
      </c>
      <c r="G16" s="13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2.75" customHeight="1">
      <c r="A17" s="91"/>
      <c r="B17" s="8"/>
      <c r="C17" s="8"/>
      <c r="D17" s="9"/>
      <c r="E17" s="9"/>
      <c r="F17" s="8"/>
      <c r="G17" s="92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2.75" customHeight="1">
      <c r="A18" s="10"/>
      <c r="B18" s="11"/>
      <c r="C18" s="12"/>
      <c r="D18" s="11"/>
      <c r="E18" s="11"/>
      <c r="F18" s="11"/>
      <c r="G18" s="13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2.75" customHeight="1">
      <c r="A19" s="91"/>
      <c r="B19" s="8"/>
      <c r="C19" s="9"/>
      <c r="D19" s="8"/>
      <c r="E19" s="9"/>
      <c r="F19" s="8"/>
      <c r="G19" s="92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2.75" customHeight="1">
      <c r="A20" s="10"/>
      <c r="B20" s="11"/>
      <c r="C20" s="11"/>
      <c r="D20" s="11"/>
      <c r="E20" s="11"/>
      <c r="F20" s="11"/>
      <c r="G20" s="13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2.75" customHeight="1">
      <c r="A21" s="105"/>
      <c r="B21" s="58"/>
      <c r="C21" s="58"/>
      <c r="D21" s="8"/>
      <c r="E21" s="9"/>
      <c r="F21" s="8"/>
      <c r="G21" s="92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2.75" customHeight="1">
      <c r="A22" s="29"/>
      <c r="B22" s="30"/>
      <c r="C22" s="30"/>
      <c r="D22" s="30"/>
      <c r="E22" s="30"/>
      <c r="F22" s="30"/>
      <c r="G22" s="95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2.7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33" customHeight="1">
      <c r="A24" s="119" t="s">
        <v>36</v>
      </c>
      <c r="B24" s="120"/>
      <c r="C24" s="120"/>
      <c r="D24" s="120"/>
      <c r="E24" s="120"/>
      <c r="F24" s="120"/>
      <c r="G24" s="120"/>
      <c r="H24" s="120"/>
      <c r="I24" s="120"/>
      <c r="J24" s="121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87.75" customHeight="1">
      <c r="A25" s="32" t="s">
        <v>37</v>
      </c>
      <c r="B25" s="33" t="s">
        <v>38</v>
      </c>
      <c r="C25" s="34" t="s">
        <v>39</v>
      </c>
      <c r="D25" s="33" t="s">
        <v>40</v>
      </c>
      <c r="E25" s="33" t="s">
        <v>41</v>
      </c>
      <c r="F25" s="35" t="s">
        <v>42</v>
      </c>
      <c r="G25" s="36" t="s">
        <v>43</v>
      </c>
      <c r="H25" s="37" t="s">
        <v>44</v>
      </c>
      <c r="I25" s="33" t="s">
        <v>45</v>
      </c>
      <c r="J25" s="33" t="s">
        <v>46</v>
      </c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70.5" customHeight="1">
      <c r="A26" s="38" t="s">
        <v>47</v>
      </c>
      <c r="B26" s="39" t="s">
        <v>48</v>
      </c>
      <c r="C26" s="40" t="s">
        <v>49</v>
      </c>
      <c r="D26" s="39" t="s">
        <v>50</v>
      </c>
      <c r="E26" s="73">
        <v>395</v>
      </c>
      <c r="F26" s="73">
        <v>227.61</v>
      </c>
      <c r="G26" s="73">
        <f t="shared" ref="G26:G27" si="0">F26+E26</f>
        <v>622.61</v>
      </c>
      <c r="H26" s="42">
        <f>G26*4032</f>
        <v>2510363.52</v>
      </c>
      <c r="I26" s="43" t="s">
        <v>51</v>
      </c>
      <c r="J26" s="43" t="s">
        <v>52</v>
      </c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64.5" customHeight="1">
      <c r="A27" s="38" t="s">
        <v>53</v>
      </c>
      <c r="B27" s="96" t="s">
        <v>54</v>
      </c>
      <c r="C27" s="97" t="s">
        <v>55</v>
      </c>
      <c r="D27" s="44" t="s">
        <v>50</v>
      </c>
      <c r="E27" s="45">
        <f>2000000/1.19</f>
        <v>1680672.2689075631</v>
      </c>
      <c r="F27" s="46">
        <f>E27*19%</f>
        <v>319327.731092437</v>
      </c>
      <c r="G27" s="42">
        <f t="shared" si="0"/>
        <v>2000000</v>
      </c>
      <c r="H27" s="42">
        <f>G27</f>
        <v>2000000</v>
      </c>
      <c r="I27" s="43" t="s">
        <v>51</v>
      </c>
      <c r="J27" s="43" t="s">
        <v>56</v>
      </c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69" customHeight="1">
      <c r="A28" s="38" t="s">
        <v>57</v>
      </c>
      <c r="B28" s="96" t="s">
        <v>58</v>
      </c>
      <c r="C28" s="48" t="s">
        <v>122</v>
      </c>
      <c r="D28" s="44" t="s">
        <v>50</v>
      </c>
      <c r="E28" s="64">
        <v>565.99</v>
      </c>
      <c r="F28" s="41">
        <v>0</v>
      </c>
      <c r="G28" s="55">
        <f>E28</f>
        <v>565.99</v>
      </c>
      <c r="H28" s="42">
        <f>G28*4032</f>
        <v>2282071.6800000002</v>
      </c>
      <c r="I28" s="43" t="s">
        <v>51</v>
      </c>
      <c r="J28" s="43" t="s">
        <v>60</v>
      </c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2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2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2.7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64.5" customHeight="1">
      <c r="A33" s="32" t="s">
        <v>37</v>
      </c>
      <c r="B33" s="33" t="s">
        <v>38</v>
      </c>
      <c r="C33" s="33" t="s">
        <v>39</v>
      </c>
      <c r="D33" s="33" t="s">
        <v>40</v>
      </c>
      <c r="E33" s="33" t="s">
        <v>41</v>
      </c>
      <c r="F33" s="35" t="s">
        <v>42</v>
      </c>
      <c r="G33" s="36" t="s">
        <v>43</v>
      </c>
      <c r="H33" s="37" t="s">
        <v>44</v>
      </c>
      <c r="I33" s="33" t="s">
        <v>45</v>
      </c>
      <c r="J33" s="33" t="s">
        <v>46</v>
      </c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56.25" customHeight="1">
      <c r="A34" s="38" t="s">
        <v>47</v>
      </c>
      <c r="B34" s="43" t="s">
        <v>54</v>
      </c>
      <c r="C34" s="48" t="s">
        <v>61</v>
      </c>
      <c r="D34" s="43" t="s">
        <v>62</v>
      </c>
      <c r="E34" s="74">
        <f>2400000/1.19</f>
        <v>2016806.7226890756</v>
      </c>
      <c r="F34" s="74">
        <f>E34*19%</f>
        <v>383193.27731092437</v>
      </c>
      <c r="G34" s="74">
        <f>E34+F34</f>
        <v>2400000</v>
      </c>
      <c r="H34" s="42">
        <f>G34</f>
        <v>2400000</v>
      </c>
      <c r="I34" s="43" t="s">
        <v>51</v>
      </c>
      <c r="J34" s="43" t="s">
        <v>63</v>
      </c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58.5" customHeight="1">
      <c r="A35" s="38" t="s">
        <v>53</v>
      </c>
      <c r="B35" s="43" t="s">
        <v>64</v>
      </c>
      <c r="C35" s="98" t="s">
        <v>65</v>
      </c>
      <c r="D35" s="43" t="s">
        <v>62</v>
      </c>
      <c r="E35" s="73">
        <v>205.69</v>
      </c>
      <c r="F35" s="73">
        <v>0</v>
      </c>
      <c r="G35" s="73">
        <f>E35</f>
        <v>205.69</v>
      </c>
      <c r="H35" s="42">
        <f t="shared" ref="H35:H36" si="1">G35*4032</f>
        <v>829342.08</v>
      </c>
      <c r="I35" s="43" t="s">
        <v>51</v>
      </c>
      <c r="J35" s="43" t="s">
        <v>66</v>
      </c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57.75" customHeight="1">
      <c r="A36" s="38" t="s">
        <v>57</v>
      </c>
      <c r="B36" s="96" t="s">
        <v>67</v>
      </c>
      <c r="C36" s="99" t="s">
        <v>68</v>
      </c>
      <c r="D36" s="43" t="s">
        <v>62</v>
      </c>
      <c r="E36" s="73">
        <v>225.2</v>
      </c>
      <c r="F36" s="73">
        <v>54.46</v>
      </c>
      <c r="G36" s="73">
        <f>E36+F36</f>
        <v>279.65999999999997</v>
      </c>
      <c r="H36" s="42">
        <f t="shared" si="1"/>
        <v>1127589.1199999999</v>
      </c>
      <c r="I36" s="43" t="s">
        <v>51</v>
      </c>
      <c r="J36" s="43" t="s">
        <v>69</v>
      </c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2.7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2.7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2.75" customHeight="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2.7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66" customHeight="1">
      <c r="A41" s="32" t="s">
        <v>37</v>
      </c>
      <c r="B41" s="33" t="s">
        <v>38</v>
      </c>
      <c r="C41" s="34" t="s">
        <v>39</v>
      </c>
      <c r="D41" s="33" t="s">
        <v>40</v>
      </c>
      <c r="E41" s="33" t="s">
        <v>41</v>
      </c>
      <c r="F41" s="35" t="s">
        <v>42</v>
      </c>
      <c r="G41" s="36" t="s">
        <v>43</v>
      </c>
      <c r="H41" s="37" t="s">
        <v>44</v>
      </c>
      <c r="I41" s="33" t="s">
        <v>45</v>
      </c>
      <c r="J41" s="33" t="s">
        <v>46</v>
      </c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48.75" customHeight="1">
      <c r="A42" s="38" t="s">
        <v>47</v>
      </c>
      <c r="B42" s="39" t="s">
        <v>13</v>
      </c>
      <c r="C42" s="98" t="s">
        <v>70</v>
      </c>
      <c r="D42" s="49" t="s">
        <v>71</v>
      </c>
      <c r="E42" s="42">
        <f>699900/1.19</f>
        <v>588151.26050420175</v>
      </c>
      <c r="F42" s="74">
        <f t="shared" ref="F42:F44" si="2">E42*19%</f>
        <v>111748.73949579833</v>
      </c>
      <c r="G42" s="42">
        <f t="shared" ref="G42:G44" si="3">E42+F42</f>
        <v>699900.00000000012</v>
      </c>
      <c r="H42" s="42">
        <f t="shared" ref="H42:H44" si="4">G42</f>
        <v>699900.00000000012</v>
      </c>
      <c r="I42" s="43" t="s">
        <v>51</v>
      </c>
      <c r="J42" s="43" t="s">
        <v>72</v>
      </c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66" customHeight="1">
      <c r="A43" s="38" t="s">
        <v>53</v>
      </c>
      <c r="B43" s="96" t="s">
        <v>54</v>
      </c>
      <c r="C43" s="48" t="s">
        <v>73</v>
      </c>
      <c r="D43" s="51" t="s">
        <v>71</v>
      </c>
      <c r="E43" s="45">
        <f>455900/1.19</f>
        <v>383109.24369747902</v>
      </c>
      <c r="F43" s="74">
        <f t="shared" si="2"/>
        <v>72790.756302521011</v>
      </c>
      <c r="G43" s="42">
        <f t="shared" si="3"/>
        <v>455900</v>
      </c>
      <c r="H43" s="42">
        <f t="shared" si="4"/>
        <v>455900</v>
      </c>
      <c r="I43" s="43" t="s">
        <v>51</v>
      </c>
      <c r="J43" s="43" t="s">
        <v>74</v>
      </c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60" customHeight="1">
      <c r="A44" s="38" t="s">
        <v>57</v>
      </c>
      <c r="B44" s="96" t="s">
        <v>75</v>
      </c>
      <c r="C44" s="48" t="s">
        <v>76</v>
      </c>
      <c r="D44" s="51" t="s">
        <v>71</v>
      </c>
      <c r="E44" s="45">
        <f>449000/1.19</f>
        <v>377310.92436974793</v>
      </c>
      <c r="F44" s="75">
        <f t="shared" si="2"/>
        <v>71689.075630252104</v>
      </c>
      <c r="G44" s="42">
        <f t="shared" si="3"/>
        <v>449000</v>
      </c>
      <c r="H44" s="42">
        <f t="shared" si="4"/>
        <v>449000</v>
      </c>
      <c r="I44" s="43" t="s">
        <v>51</v>
      </c>
      <c r="J44" s="43" t="s">
        <v>77</v>
      </c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2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2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2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2.7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63" customHeight="1">
      <c r="A49" s="32" t="s">
        <v>37</v>
      </c>
      <c r="B49" s="33" t="s">
        <v>38</v>
      </c>
      <c r="C49" s="33" t="s">
        <v>39</v>
      </c>
      <c r="D49" s="33" t="s">
        <v>40</v>
      </c>
      <c r="E49" s="33" t="s">
        <v>41</v>
      </c>
      <c r="F49" s="35" t="s">
        <v>42</v>
      </c>
      <c r="G49" s="36" t="s">
        <v>43</v>
      </c>
      <c r="H49" s="37" t="s">
        <v>44</v>
      </c>
      <c r="I49" s="33" t="s">
        <v>45</v>
      </c>
      <c r="J49" s="33" t="s">
        <v>46</v>
      </c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66.75" customHeight="1">
      <c r="A50" s="38" t="s">
        <v>47</v>
      </c>
      <c r="B50" s="43" t="s">
        <v>54</v>
      </c>
      <c r="C50" s="48" t="s">
        <v>78</v>
      </c>
      <c r="D50" s="43" t="s">
        <v>79</v>
      </c>
      <c r="E50" s="42">
        <f>62500/1.19</f>
        <v>52521.008403361346</v>
      </c>
      <c r="F50" s="74">
        <f t="shared" ref="F50:F51" si="5">E50*19%</f>
        <v>9978.9915966386561</v>
      </c>
      <c r="G50" s="42">
        <f t="shared" ref="G50:G52" si="6">E50+F50</f>
        <v>62500</v>
      </c>
      <c r="H50" s="42">
        <f t="shared" ref="H50:H51" si="7">G50</f>
        <v>62500</v>
      </c>
      <c r="I50" s="43" t="s">
        <v>51</v>
      </c>
      <c r="J50" s="43" t="s">
        <v>80</v>
      </c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66" customHeight="1">
      <c r="A51" s="38" t="s">
        <v>53</v>
      </c>
      <c r="B51" s="43" t="s">
        <v>81</v>
      </c>
      <c r="C51" s="48" t="s">
        <v>82</v>
      </c>
      <c r="D51" s="43" t="s">
        <v>79</v>
      </c>
      <c r="E51" s="42">
        <f>74900/1.19</f>
        <v>62941.176470588238</v>
      </c>
      <c r="F51" s="74">
        <f t="shared" si="5"/>
        <v>11958.823529411766</v>
      </c>
      <c r="G51" s="42">
        <f t="shared" si="6"/>
        <v>74900</v>
      </c>
      <c r="H51" s="42">
        <f t="shared" si="7"/>
        <v>74900</v>
      </c>
      <c r="I51" s="43" t="s">
        <v>51</v>
      </c>
      <c r="J51" s="43" t="s">
        <v>83</v>
      </c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68.25" customHeight="1">
      <c r="A52" s="38" t="s">
        <v>57</v>
      </c>
      <c r="B52" s="43" t="s">
        <v>67</v>
      </c>
      <c r="C52" s="48" t="s">
        <v>84</v>
      </c>
      <c r="D52" s="43" t="s">
        <v>79</v>
      </c>
      <c r="E52" s="73">
        <v>18.989999999999998</v>
      </c>
      <c r="F52" s="73">
        <v>8.35</v>
      </c>
      <c r="G52" s="73">
        <f t="shared" si="6"/>
        <v>27.339999999999996</v>
      </c>
      <c r="H52" s="42">
        <f>G52*4032</f>
        <v>110234.87999999999</v>
      </c>
      <c r="I52" s="43" t="s">
        <v>51</v>
      </c>
      <c r="J52" s="43" t="s">
        <v>85</v>
      </c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2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2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2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67.5" customHeight="1">
      <c r="A56" s="32" t="s">
        <v>37</v>
      </c>
      <c r="B56" s="33" t="s">
        <v>38</v>
      </c>
      <c r="C56" s="33" t="s">
        <v>39</v>
      </c>
      <c r="D56" s="33" t="s">
        <v>40</v>
      </c>
      <c r="E56" s="33" t="s">
        <v>41</v>
      </c>
      <c r="F56" s="35" t="s">
        <v>42</v>
      </c>
      <c r="G56" s="36" t="s">
        <v>43</v>
      </c>
      <c r="H56" s="37" t="s">
        <v>44</v>
      </c>
      <c r="I56" s="33" t="s">
        <v>45</v>
      </c>
      <c r="J56" s="33" t="s">
        <v>46</v>
      </c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54" customHeight="1">
      <c r="A57" s="38" t="s">
        <v>47</v>
      </c>
      <c r="B57" s="43" t="s">
        <v>22</v>
      </c>
      <c r="C57" s="48" t="s">
        <v>123</v>
      </c>
      <c r="D57" s="43" t="s">
        <v>124</v>
      </c>
      <c r="E57" s="42">
        <v>83900</v>
      </c>
      <c r="F57" s="52"/>
      <c r="G57" s="42">
        <f t="shared" ref="G57:G58" si="8">E57</f>
        <v>83900</v>
      </c>
      <c r="H57" s="42">
        <f t="shared" ref="H57:H58" si="9">G57</f>
        <v>83900</v>
      </c>
      <c r="I57" s="43" t="s">
        <v>51</v>
      </c>
      <c r="J57" s="43" t="s">
        <v>125</v>
      </c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54.75" customHeight="1">
      <c r="A58" s="38" t="s">
        <v>88</v>
      </c>
      <c r="B58" s="43" t="s">
        <v>25</v>
      </c>
      <c r="C58" s="48" t="s">
        <v>126</v>
      </c>
      <c r="D58" s="43" t="s">
        <v>124</v>
      </c>
      <c r="E58" s="42">
        <v>75900</v>
      </c>
      <c r="F58" s="52"/>
      <c r="G58" s="42">
        <f t="shared" si="8"/>
        <v>75900</v>
      </c>
      <c r="H58" s="42">
        <f t="shared" si="9"/>
        <v>75900</v>
      </c>
      <c r="I58" s="43" t="s">
        <v>51</v>
      </c>
      <c r="J58" s="43" t="s">
        <v>127</v>
      </c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2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2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2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2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74.25" customHeight="1">
      <c r="A63" s="32" t="s">
        <v>37</v>
      </c>
      <c r="B63" s="33" t="s">
        <v>38</v>
      </c>
      <c r="C63" s="33" t="s">
        <v>39</v>
      </c>
      <c r="D63" s="33" t="s">
        <v>40</v>
      </c>
      <c r="E63" s="33" t="s">
        <v>41</v>
      </c>
      <c r="F63" s="35" t="s">
        <v>42</v>
      </c>
      <c r="G63" s="36" t="s">
        <v>43</v>
      </c>
      <c r="H63" s="37" t="s">
        <v>44</v>
      </c>
      <c r="I63" s="33" t="s">
        <v>45</v>
      </c>
      <c r="J63" s="33" t="s">
        <v>46</v>
      </c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66.75" customHeight="1">
      <c r="A64" s="38" t="s">
        <v>47</v>
      </c>
      <c r="B64" s="43" t="s">
        <v>54</v>
      </c>
      <c r="C64" s="48" t="s">
        <v>113</v>
      </c>
      <c r="D64" s="43" t="s">
        <v>114</v>
      </c>
      <c r="E64" s="42">
        <f>4966500/1.19</f>
        <v>4173529.411764706</v>
      </c>
      <c r="F64" s="74">
        <f t="shared" ref="F64:F66" si="10">E64*19%</f>
        <v>792970.5882352941</v>
      </c>
      <c r="G64" s="42">
        <f t="shared" ref="G64:G66" si="11">E64+F64</f>
        <v>4966500</v>
      </c>
      <c r="H64" s="42">
        <f t="shared" ref="H64:H66" si="12">G64</f>
        <v>4966500</v>
      </c>
      <c r="I64" s="43" t="s">
        <v>51</v>
      </c>
      <c r="J64" s="43" t="s">
        <v>115</v>
      </c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69.75" customHeight="1">
      <c r="A65" s="38" t="s">
        <v>53</v>
      </c>
      <c r="B65" s="43" t="s">
        <v>116</v>
      </c>
      <c r="C65" s="48" t="s">
        <v>117</v>
      </c>
      <c r="D65" s="43" t="s">
        <v>114</v>
      </c>
      <c r="E65" s="42">
        <f>3199900/1.19</f>
        <v>2688991.5966386558</v>
      </c>
      <c r="F65" s="74">
        <f t="shared" si="10"/>
        <v>510908.40336134459</v>
      </c>
      <c r="G65" s="42">
        <f t="shared" si="11"/>
        <v>3199900.0000000005</v>
      </c>
      <c r="H65" s="42">
        <f t="shared" si="12"/>
        <v>3199900.0000000005</v>
      </c>
      <c r="I65" s="43" t="s">
        <v>51</v>
      </c>
      <c r="J65" s="43" t="s">
        <v>118</v>
      </c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63" customHeight="1">
      <c r="A66" s="38" t="s">
        <v>57</v>
      </c>
      <c r="B66" s="43" t="s">
        <v>94</v>
      </c>
      <c r="C66" s="48" t="s">
        <v>119</v>
      </c>
      <c r="D66" s="43" t="s">
        <v>114</v>
      </c>
      <c r="E66" s="42">
        <f>3899990/1.19</f>
        <v>3277302.5210084035</v>
      </c>
      <c r="F66" s="74">
        <f t="shared" si="10"/>
        <v>622687.47899159673</v>
      </c>
      <c r="G66" s="42">
        <f t="shared" si="11"/>
        <v>3899990</v>
      </c>
      <c r="H66" s="42">
        <f t="shared" si="12"/>
        <v>3899990</v>
      </c>
      <c r="I66" s="43" t="s">
        <v>51</v>
      </c>
      <c r="J66" s="43" t="s">
        <v>120</v>
      </c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2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2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2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72.75" customHeight="1">
      <c r="A70" s="32" t="s">
        <v>37</v>
      </c>
      <c r="B70" s="33" t="s">
        <v>38</v>
      </c>
      <c r="C70" s="34" t="s">
        <v>39</v>
      </c>
      <c r="D70" s="33" t="s">
        <v>40</v>
      </c>
      <c r="E70" s="33" t="s">
        <v>41</v>
      </c>
      <c r="F70" s="35" t="s">
        <v>42</v>
      </c>
      <c r="G70" s="36" t="s">
        <v>43</v>
      </c>
      <c r="H70" s="37" t="s">
        <v>44</v>
      </c>
      <c r="I70" s="33" t="s">
        <v>45</v>
      </c>
      <c r="J70" s="33" t="s">
        <v>46</v>
      </c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41.25" customHeight="1">
      <c r="A71" s="38" t="s">
        <v>47</v>
      </c>
      <c r="B71" s="39" t="s">
        <v>94</v>
      </c>
      <c r="C71" s="40" t="s">
        <v>95</v>
      </c>
      <c r="D71" s="39" t="s">
        <v>96</v>
      </c>
      <c r="E71" s="73">
        <f t="shared" ref="E71:E73" si="13">564900/1.19</f>
        <v>474705.8823529412</v>
      </c>
      <c r="F71" s="73">
        <f t="shared" ref="F71:F73" si="14">E71*19%</f>
        <v>90194.117647058825</v>
      </c>
      <c r="G71" s="73">
        <f t="shared" ref="G71:G72" si="15">F71+E71</f>
        <v>564900</v>
      </c>
      <c r="H71" s="42">
        <f t="shared" ref="H71:H73" si="16">G71</f>
        <v>564900</v>
      </c>
      <c r="I71" s="43" t="s">
        <v>51</v>
      </c>
      <c r="J71" s="54" t="s">
        <v>97</v>
      </c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36.75" customHeight="1">
      <c r="A72" s="38" t="s">
        <v>53</v>
      </c>
      <c r="B72" s="96" t="s">
        <v>98</v>
      </c>
      <c r="C72" s="97" t="s">
        <v>99</v>
      </c>
      <c r="D72" s="44" t="s">
        <v>96</v>
      </c>
      <c r="E72" s="45">
        <f t="shared" si="13"/>
        <v>474705.8823529412</v>
      </c>
      <c r="F72" s="46">
        <f t="shared" si="14"/>
        <v>90194.117647058825</v>
      </c>
      <c r="G72" s="42">
        <f t="shared" si="15"/>
        <v>564900</v>
      </c>
      <c r="H72" s="42">
        <f t="shared" si="16"/>
        <v>564900</v>
      </c>
      <c r="I72" s="43" t="s">
        <v>51</v>
      </c>
      <c r="J72" s="43" t="s">
        <v>100</v>
      </c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35.25" customHeight="1">
      <c r="A73" s="76" t="s">
        <v>57</v>
      </c>
      <c r="B73" s="77" t="s">
        <v>101</v>
      </c>
      <c r="C73" s="40" t="s">
        <v>102</v>
      </c>
      <c r="D73" s="78" t="s">
        <v>103</v>
      </c>
      <c r="E73" s="79">
        <f t="shared" si="13"/>
        <v>474705.8823529412</v>
      </c>
      <c r="F73" s="79">
        <f t="shared" si="14"/>
        <v>90194.117647058825</v>
      </c>
      <c r="G73" s="79">
        <f>E73+F73</f>
        <v>564900</v>
      </c>
      <c r="H73" s="80">
        <f t="shared" si="16"/>
        <v>564900</v>
      </c>
      <c r="I73" s="77" t="s">
        <v>51</v>
      </c>
      <c r="J73" s="77" t="s">
        <v>97</v>
      </c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2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2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2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2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72.75" customHeight="1">
      <c r="A78" s="86" t="s">
        <v>37</v>
      </c>
      <c r="B78" s="87" t="s">
        <v>38</v>
      </c>
      <c r="C78" s="87" t="s">
        <v>39</v>
      </c>
      <c r="D78" s="87" t="s">
        <v>40</v>
      </c>
      <c r="E78" s="87" t="s">
        <v>41</v>
      </c>
      <c r="F78" s="88" t="s">
        <v>42</v>
      </c>
      <c r="G78" s="89" t="s">
        <v>43</v>
      </c>
      <c r="H78" s="90" t="s">
        <v>44</v>
      </c>
      <c r="I78" s="87" t="s">
        <v>45</v>
      </c>
      <c r="J78" s="87" t="s">
        <v>46</v>
      </c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35.25" customHeight="1">
      <c r="A79" s="82" t="s">
        <v>47</v>
      </c>
      <c r="B79" s="83" t="s">
        <v>104</v>
      </c>
      <c r="C79" s="106" t="s">
        <v>105</v>
      </c>
      <c r="D79" s="83" t="s">
        <v>106</v>
      </c>
      <c r="E79" s="84">
        <f>391992/1.19</f>
        <v>329405.04201680672</v>
      </c>
      <c r="F79" s="85">
        <f t="shared" ref="F79:F81" si="17">E79*19%</f>
        <v>62586.957983193279</v>
      </c>
      <c r="G79" s="84">
        <f t="shared" ref="G79:G81" si="18">E79+F79</f>
        <v>391992</v>
      </c>
      <c r="H79" s="84">
        <f t="shared" ref="H79:H81" si="19">G79</f>
        <v>391992</v>
      </c>
      <c r="I79" s="83" t="s">
        <v>51</v>
      </c>
      <c r="J79" s="83" t="s">
        <v>107</v>
      </c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39.75" customHeight="1">
      <c r="A80" s="38" t="s">
        <v>53</v>
      </c>
      <c r="B80" s="43" t="s">
        <v>108</v>
      </c>
      <c r="C80" s="97" t="s">
        <v>109</v>
      </c>
      <c r="D80" s="43" t="s">
        <v>106</v>
      </c>
      <c r="E80" s="42">
        <f>445900/1.19</f>
        <v>374705.8823529412</v>
      </c>
      <c r="F80" s="74">
        <f t="shared" si="17"/>
        <v>71194.117647058825</v>
      </c>
      <c r="G80" s="42">
        <f t="shared" si="18"/>
        <v>445900</v>
      </c>
      <c r="H80" s="42">
        <f t="shared" si="19"/>
        <v>445900</v>
      </c>
      <c r="I80" s="43" t="s">
        <v>51</v>
      </c>
      <c r="J80" s="43" t="s">
        <v>110</v>
      </c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38.25" customHeight="1">
      <c r="A81" s="38" t="s">
        <v>57</v>
      </c>
      <c r="B81" s="43" t="s">
        <v>54</v>
      </c>
      <c r="C81" s="48" t="s">
        <v>111</v>
      </c>
      <c r="D81" s="43" t="s">
        <v>106</v>
      </c>
      <c r="E81" s="42">
        <f>417900/1.19</f>
        <v>351176.4705882353</v>
      </c>
      <c r="F81" s="74">
        <f t="shared" si="17"/>
        <v>66723.529411764714</v>
      </c>
      <c r="G81" s="42">
        <f t="shared" si="18"/>
        <v>417900</v>
      </c>
      <c r="H81" s="42">
        <f t="shared" si="19"/>
        <v>417900</v>
      </c>
      <c r="I81" s="43" t="s">
        <v>51</v>
      </c>
      <c r="J81" s="57" t="s">
        <v>112</v>
      </c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2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2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2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2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2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2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2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2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2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2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2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2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2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2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2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2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2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2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2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2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2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2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2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2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2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2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2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2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2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2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2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2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2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2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2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2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2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2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2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2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2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2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2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2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2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2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2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2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2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2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2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2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2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2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2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2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2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2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2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2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2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2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2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2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2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2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2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2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2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2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2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2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2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2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2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2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2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2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2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2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2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2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2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2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2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2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2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2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2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2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2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2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2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2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2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2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2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2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2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2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2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2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2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2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2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2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2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2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2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2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2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2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2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2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2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2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2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2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2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2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2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2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2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2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2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2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2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2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2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2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2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2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2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2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2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2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2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2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2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2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2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2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2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2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2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2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2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2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2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2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2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2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2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2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2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2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2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2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2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2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2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2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2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2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2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2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2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2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2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2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2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2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2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2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2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2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2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2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2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2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2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2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2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2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2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2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2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2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2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2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2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2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2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2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2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2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2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2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2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2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2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2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2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2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2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2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2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2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2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2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2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2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2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2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2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2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2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2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2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2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2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2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2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2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2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2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2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2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2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2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2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2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2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2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2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2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2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2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2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2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2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2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2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2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2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2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2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2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2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2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2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2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2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2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2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2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2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2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2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2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2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2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2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2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2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2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2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2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2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2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2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2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2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2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2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2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2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2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2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2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2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2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2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2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2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2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2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2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2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2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2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2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2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2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2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2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2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2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2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2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2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2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2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2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2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2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2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2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2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2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2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2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2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2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2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2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2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2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2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2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2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2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2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2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2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2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2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2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2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2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2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2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2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2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2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2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2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2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2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2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2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2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2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2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2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2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2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2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2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2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2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2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2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2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2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2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2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2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2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2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2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2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2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2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2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2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2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2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2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2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2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2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2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2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2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2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2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2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2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2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2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2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2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2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2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2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2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2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2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2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2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2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2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2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2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2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2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2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2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2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2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2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2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2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2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2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2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2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2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2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2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2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2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2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2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2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2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2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2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2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2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2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2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2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2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2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2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2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2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2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2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2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2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2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2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2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2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2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2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2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2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2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2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2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2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2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2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2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2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2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2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2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2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2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2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2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2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2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2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2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2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2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2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2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2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2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2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2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2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2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2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2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2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2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2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2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2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2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2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2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2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2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2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2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2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2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2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2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2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2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2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2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2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2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2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2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2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2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2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2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2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2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2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2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2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2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2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2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2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2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2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2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2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2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2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2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2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2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2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2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2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2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2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2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2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2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2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2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2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2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2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2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2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2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2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2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2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2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2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2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2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2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2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2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2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2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2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2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2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2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2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2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2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2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2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2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2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2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2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2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2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2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2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2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2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2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2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2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2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2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2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2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2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2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2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2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2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2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2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2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2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2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2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2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2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2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2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2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2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2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2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2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2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2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2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2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2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2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2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2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2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2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2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2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2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2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2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2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2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2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2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2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2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2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2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2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2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2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2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2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2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2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2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2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2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2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2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2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2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2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2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2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2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2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2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2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2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2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2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2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2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2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2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2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2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2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2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2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2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2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2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2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2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2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2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2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2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2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2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2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2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2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2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2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2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2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2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2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2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2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2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2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2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2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2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2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2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2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2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2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2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2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2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2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2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2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2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2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2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2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2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2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2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2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2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2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2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2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2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2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2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2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2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2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2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2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2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2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2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2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2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2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2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2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2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2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2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2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2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2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2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2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2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2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2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2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2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2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2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2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2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2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2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2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2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2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2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2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2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2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2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2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2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2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2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2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2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2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2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2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2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2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2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2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2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2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2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2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2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2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2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2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2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2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2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2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2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2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2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2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2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2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2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2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2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2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2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2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2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2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2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2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2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2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2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2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2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2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2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2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2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2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2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2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2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2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2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2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2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2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2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2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2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2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2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2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2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2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2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2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2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2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2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2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2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2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2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2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2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2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2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2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2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2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2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2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2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2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2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2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2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2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2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2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2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2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2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2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2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2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2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2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2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2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2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2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2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2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2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2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2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2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2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2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2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2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2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2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2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2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2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2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2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2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2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2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2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2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2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2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2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2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2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2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2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2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2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2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2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2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2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2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2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2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2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2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2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2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2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2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2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2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2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2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2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2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2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2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2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2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2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2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2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2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2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2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2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2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2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2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2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</sheetData>
  <mergeCells count="3">
    <mergeCell ref="A1:B1"/>
    <mergeCell ref="D2:G2"/>
    <mergeCell ref="A24:J24"/>
  </mergeCells>
  <hyperlinks>
    <hyperlink ref="C26" r:id="rId1"/>
    <hyperlink ref="C27" r:id="rId2" location="polycard_client=search-nordic&amp;position=4&amp;search_layout=stack&amp;type=item&amp;tracking_id=dc542062-6a80-40f7-8f3c-d1dea3e5b298"/>
    <hyperlink ref="C28" r:id="rId3"/>
    <hyperlink ref="C34" r:id="rId4" location="polycard_client=search-nordic&amp;searchVariation=MCO28276726&amp;position=2&amp;search_layout=stack&amp;type=product&amp;tracking_id=6b041e55-14fb-4920-9eab-5"/>
    <hyperlink ref="C35" r:id="rId5"/>
    <hyperlink ref="C36" r:id="rId6"/>
    <hyperlink ref="C42" r:id="rId7"/>
    <hyperlink ref="C43" r:id="rId8" location="polycard_client=search-nordic&amp;searchVariation=MCO17360590&amp;position=2&amp;search_layout=stack&amp;type=product&amp;tracking_id=179b6da1-f70e-4c8c-9105"/>
    <hyperlink ref="C44" r:id="rId9"/>
    <hyperlink ref="C50" r:id="rId10" location="polycard_client=search-nordic&amp;searchVariation=MCO18611115&amp;position=17&amp;search_layout=stack&amp;type=product&amp;tracking_id=2b0d445e-ef1e-4be2-b"/>
    <hyperlink ref="C51" r:id="rId11"/>
    <hyperlink ref="C52" r:id="rId12"/>
    <hyperlink ref="C57" r:id="rId13"/>
    <hyperlink ref="C58" r:id="rId14"/>
    <hyperlink ref="C64" r:id="rId15" location="polycard_client=search-nordic&amp;searchVariation=MCO34102214&amp;position=13"/>
    <hyperlink ref="C65" r:id="rId16"/>
    <hyperlink ref="C66" r:id="rId17"/>
    <hyperlink ref="C71" r:id="rId18"/>
    <hyperlink ref="C72" r:id="rId19"/>
    <hyperlink ref="C73" r:id="rId20"/>
    <hyperlink ref="C79" r:id="rId21"/>
    <hyperlink ref="C80" r:id="rId22"/>
    <hyperlink ref="C81" r:id="rId23" location="polycard_client=search-nordic&amp;searchVariation=MCO27820503&amp;position=2&amp;search_layout=grid&amp;type=product&amp;tracking_id=f2c33120-e6ab-41f8-a7a2-e9a68d03fb07&amp;wid=MCO1399958205&amp;sid=search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workbookViewId="0">
      <selection activeCell="K43" sqref="K43"/>
    </sheetView>
  </sheetViews>
  <sheetFormatPr baseColWidth="10" defaultColWidth="12.5703125" defaultRowHeight="15" customHeight="1"/>
  <cols>
    <col min="1" max="1" width="32.42578125" customWidth="1"/>
    <col min="2" max="2" width="20.5703125" customWidth="1"/>
    <col min="3" max="3" width="18.140625" customWidth="1"/>
    <col min="4" max="4" width="19" customWidth="1"/>
    <col min="5" max="5" width="18" customWidth="1"/>
    <col min="6" max="6" width="18.42578125" customWidth="1"/>
    <col min="7" max="7" width="18.28515625" customWidth="1"/>
    <col min="8" max="8" width="17.85546875" customWidth="1"/>
    <col min="9" max="9" width="17" customWidth="1"/>
    <col min="10" max="10" width="22" customWidth="1"/>
    <col min="11" max="26" width="10.5703125" customWidth="1"/>
  </cols>
  <sheetData>
    <row r="1" spans="1:26" ht="23.25">
      <c r="A1" s="124" t="s">
        <v>128</v>
      </c>
      <c r="B1" s="25"/>
      <c r="C1" s="25"/>
      <c r="D1" s="1"/>
      <c r="E1" s="1"/>
      <c r="F1" s="1"/>
      <c r="G1" s="1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8.75">
      <c r="A2" s="65"/>
      <c r="B2" s="123"/>
      <c r="C2" s="117"/>
      <c r="D2" s="118"/>
      <c r="E2" s="117"/>
      <c r="F2" s="117"/>
      <c r="G2" s="117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8">
      <c r="A3" s="66" t="s">
        <v>1</v>
      </c>
      <c r="B3" s="25"/>
      <c r="C3" s="25"/>
      <c r="D3" s="4"/>
      <c r="E3" s="4"/>
      <c r="F3" s="4"/>
      <c r="G3" s="4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.75">
      <c r="A4" s="67" t="s">
        <v>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6">
      <c r="A5" s="107" t="s">
        <v>129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6">
      <c r="A6" s="108" t="s">
        <v>130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6">
      <c r="A7" s="107" t="s">
        <v>131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6">
      <c r="A8" s="109" t="s">
        <v>132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6">
      <c r="A9" s="107" t="s">
        <v>133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</row>
    <row r="10" spans="1:26">
      <c r="A10" s="68" t="s">
        <v>134</v>
      </c>
      <c r="B10" s="14"/>
      <c r="C10" s="14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</row>
    <row r="11" spans="1:26" ht="12.75" customHeight="1">
      <c r="A11" s="61"/>
      <c r="B11" s="61"/>
      <c r="C11" s="61"/>
      <c r="D11" s="61"/>
      <c r="E11" s="61"/>
      <c r="F11" s="62"/>
      <c r="G11" s="63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2.75" customHeight="1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2.75" customHeight="1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2.75" customHeight="1">
      <c r="A14" s="58"/>
      <c r="B14" s="58"/>
      <c r="C14" s="58"/>
      <c r="D14" s="25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64.5" customHeight="1">
      <c r="A15" s="119" t="s">
        <v>36</v>
      </c>
      <c r="B15" s="120"/>
      <c r="C15" s="120"/>
      <c r="D15" s="120"/>
      <c r="E15" s="120"/>
      <c r="F15" s="120"/>
      <c r="G15" s="120"/>
      <c r="H15" s="120"/>
      <c r="I15" s="120"/>
      <c r="J15" s="121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69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69">
      <c r="A17" s="32" t="s">
        <v>37</v>
      </c>
      <c r="B17" s="33" t="s">
        <v>38</v>
      </c>
      <c r="C17" s="33" t="s">
        <v>39</v>
      </c>
      <c r="D17" s="33" t="s">
        <v>40</v>
      </c>
      <c r="E17" s="33" t="s">
        <v>41</v>
      </c>
      <c r="F17" s="35" t="s">
        <v>42</v>
      </c>
      <c r="G17" s="36" t="s">
        <v>43</v>
      </c>
      <c r="H17" s="37" t="s">
        <v>44</v>
      </c>
      <c r="I17" s="33" t="s">
        <v>45</v>
      </c>
      <c r="J17" s="33" t="s">
        <v>46</v>
      </c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59.25" customHeight="1">
      <c r="A18" s="38" t="s">
        <v>47</v>
      </c>
      <c r="B18" s="43" t="s">
        <v>135</v>
      </c>
      <c r="C18" s="69" t="s">
        <v>136</v>
      </c>
      <c r="D18" s="43" t="s">
        <v>137</v>
      </c>
      <c r="E18" s="110">
        <v>286000</v>
      </c>
      <c r="F18" s="110">
        <f>E18*19%</f>
        <v>54340</v>
      </c>
      <c r="G18" s="110">
        <f t="shared" ref="G18:G20" si="0">E18+F18</f>
        <v>340340</v>
      </c>
      <c r="H18" s="110">
        <f>G18</f>
        <v>340340</v>
      </c>
      <c r="I18" s="43" t="s">
        <v>51</v>
      </c>
      <c r="J18" s="43" t="s">
        <v>138</v>
      </c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49.5" customHeight="1">
      <c r="A19" s="38" t="s">
        <v>53</v>
      </c>
      <c r="B19" s="43" t="s">
        <v>139</v>
      </c>
      <c r="C19" s="111" t="s">
        <v>140</v>
      </c>
      <c r="D19" s="43" t="s">
        <v>137</v>
      </c>
      <c r="E19" s="112">
        <v>80</v>
      </c>
      <c r="F19" s="112">
        <v>10</v>
      </c>
      <c r="G19" s="112">
        <f t="shared" si="0"/>
        <v>90</v>
      </c>
      <c r="H19" s="110">
        <f>G19*4037</f>
        <v>363330</v>
      </c>
      <c r="I19" s="43" t="s">
        <v>51</v>
      </c>
      <c r="J19" s="43" t="s">
        <v>138</v>
      </c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57" customHeight="1">
      <c r="A20" s="38" t="s">
        <v>57</v>
      </c>
      <c r="B20" s="43" t="s">
        <v>141</v>
      </c>
      <c r="C20" s="69" t="s">
        <v>142</v>
      </c>
      <c r="D20" s="43" t="s">
        <v>137</v>
      </c>
      <c r="E20" s="110">
        <v>77000</v>
      </c>
      <c r="F20" s="110">
        <f>E20*19%</f>
        <v>14630</v>
      </c>
      <c r="G20" s="110">
        <f t="shared" si="0"/>
        <v>91630</v>
      </c>
      <c r="H20" s="110">
        <f>G20</f>
        <v>91630</v>
      </c>
      <c r="I20" s="43" t="s">
        <v>51</v>
      </c>
      <c r="J20" s="43" t="s">
        <v>138</v>
      </c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2.7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69">
      <c r="A23" s="32" t="s">
        <v>37</v>
      </c>
      <c r="B23" s="33" t="s">
        <v>38</v>
      </c>
      <c r="C23" s="33" t="s">
        <v>39</v>
      </c>
      <c r="D23" s="33" t="s">
        <v>40</v>
      </c>
      <c r="E23" s="33" t="s">
        <v>41</v>
      </c>
      <c r="F23" s="35" t="s">
        <v>42</v>
      </c>
      <c r="G23" s="36" t="s">
        <v>43</v>
      </c>
      <c r="H23" s="37" t="s">
        <v>44</v>
      </c>
      <c r="I23" s="33" t="s">
        <v>45</v>
      </c>
      <c r="J23" s="33" t="s">
        <v>46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42" customHeight="1">
      <c r="A24" s="38" t="s">
        <v>47</v>
      </c>
      <c r="B24" s="43" t="s">
        <v>134</v>
      </c>
      <c r="C24" s="69" t="s">
        <v>143</v>
      </c>
      <c r="D24" s="43" t="s">
        <v>144</v>
      </c>
      <c r="E24" s="110">
        <v>109500</v>
      </c>
      <c r="F24" s="110">
        <f>E24*19%</f>
        <v>20805</v>
      </c>
      <c r="G24" s="110">
        <f t="shared" ref="G24:G26" si="1">E24+F24</f>
        <v>130305</v>
      </c>
      <c r="H24" s="110">
        <f>G24</f>
        <v>130305</v>
      </c>
      <c r="I24" s="43" t="s">
        <v>51</v>
      </c>
      <c r="J24" s="43" t="s">
        <v>145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39.75" customHeight="1">
      <c r="A25" s="38" t="s">
        <v>53</v>
      </c>
      <c r="B25" s="43" t="s">
        <v>139</v>
      </c>
      <c r="C25" s="111" t="s">
        <v>146</v>
      </c>
      <c r="D25" s="43" t="s">
        <v>144</v>
      </c>
      <c r="E25" s="112">
        <v>80</v>
      </c>
      <c r="F25" s="112">
        <v>10</v>
      </c>
      <c r="G25" s="112">
        <f t="shared" si="1"/>
        <v>90</v>
      </c>
      <c r="H25" s="110">
        <f>G25*4037</f>
        <v>363330</v>
      </c>
      <c r="I25" s="43" t="s">
        <v>51</v>
      </c>
      <c r="J25" s="43" t="s">
        <v>138</v>
      </c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42.75" customHeight="1">
      <c r="A26" s="38" t="s">
        <v>57</v>
      </c>
      <c r="B26" s="43" t="s">
        <v>147</v>
      </c>
      <c r="C26" s="69" t="s">
        <v>148</v>
      </c>
      <c r="D26" s="43" t="s">
        <v>144</v>
      </c>
      <c r="E26" s="110">
        <v>80843</v>
      </c>
      <c r="F26" s="110">
        <f>E26*19%</f>
        <v>15360.17</v>
      </c>
      <c r="G26" s="110">
        <f t="shared" si="1"/>
        <v>96203.17</v>
      </c>
      <c r="H26" s="110">
        <f>G26</f>
        <v>96203.17</v>
      </c>
      <c r="I26" s="43" t="s">
        <v>51</v>
      </c>
      <c r="J26" s="43" t="s">
        <v>149</v>
      </c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2.7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69">
      <c r="A29" s="32" t="s">
        <v>37</v>
      </c>
      <c r="B29" s="33" t="s">
        <v>38</v>
      </c>
      <c r="C29" s="33" t="s">
        <v>39</v>
      </c>
      <c r="D29" s="33" t="s">
        <v>40</v>
      </c>
      <c r="E29" s="33" t="s">
        <v>41</v>
      </c>
      <c r="F29" s="35" t="s">
        <v>42</v>
      </c>
      <c r="G29" s="36" t="s">
        <v>43</v>
      </c>
      <c r="H29" s="37" t="s">
        <v>44</v>
      </c>
      <c r="I29" s="33" t="s">
        <v>45</v>
      </c>
      <c r="J29" s="33" t="s">
        <v>46</v>
      </c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40.5" customHeight="1">
      <c r="A30" s="38" t="s">
        <v>47</v>
      </c>
      <c r="B30" s="43" t="s">
        <v>150</v>
      </c>
      <c r="C30" s="69" t="s">
        <v>151</v>
      </c>
      <c r="D30" s="43" t="s">
        <v>152</v>
      </c>
      <c r="E30" s="110">
        <v>55900</v>
      </c>
      <c r="F30" s="110">
        <f>E30*19%</f>
        <v>10621</v>
      </c>
      <c r="G30" s="110">
        <f t="shared" ref="G30:G32" si="2">E30+F30</f>
        <v>66521</v>
      </c>
      <c r="H30" s="110">
        <f>G30</f>
        <v>66521</v>
      </c>
      <c r="I30" s="43" t="s">
        <v>51</v>
      </c>
      <c r="J30" s="43" t="s">
        <v>153</v>
      </c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42.75" customHeight="1">
      <c r="A31" s="38" t="s">
        <v>53</v>
      </c>
      <c r="B31" s="43" t="s">
        <v>139</v>
      </c>
      <c r="C31" s="111" t="s">
        <v>154</v>
      </c>
      <c r="D31" s="43" t="s">
        <v>152</v>
      </c>
      <c r="E31" s="112">
        <v>70</v>
      </c>
      <c r="F31" s="112">
        <v>10</v>
      </c>
      <c r="G31" s="112">
        <f t="shared" si="2"/>
        <v>80</v>
      </c>
      <c r="H31" s="110">
        <f>G31*4037</f>
        <v>322960</v>
      </c>
      <c r="I31" s="43" t="s">
        <v>51</v>
      </c>
      <c r="J31" s="43" t="s">
        <v>153</v>
      </c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45.75" customHeight="1">
      <c r="A32" s="38" t="s">
        <v>57</v>
      </c>
      <c r="B32" s="43" t="s">
        <v>147</v>
      </c>
      <c r="C32" s="69" t="s">
        <v>155</v>
      </c>
      <c r="D32" s="43" t="s">
        <v>152</v>
      </c>
      <c r="E32" s="110">
        <v>25000</v>
      </c>
      <c r="F32" s="110">
        <f>E32*19%</f>
        <v>4750</v>
      </c>
      <c r="G32" s="110">
        <f t="shared" si="2"/>
        <v>29750</v>
      </c>
      <c r="H32" s="110">
        <f>G32</f>
        <v>29750</v>
      </c>
      <c r="I32" s="43" t="s">
        <v>51</v>
      </c>
      <c r="J32" s="43" t="s">
        <v>153</v>
      </c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2.7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69">
      <c r="A35" s="32" t="s">
        <v>37</v>
      </c>
      <c r="B35" s="33" t="s">
        <v>38</v>
      </c>
      <c r="C35" s="33" t="s">
        <v>39</v>
      </c>
      <c r="D35" s="33" t="s">
        <v>40</v>
      </c>
      <c r="E35" s="33" t="s">
        <v>41</v>
      </c>
      <c r="F35" s="35" t="s">
        <v>42</v>
      </c>
      <c r="G35" s="36" t="s">
        <v>43</v>
      </c>
      <c r="H35" s="37" t="s">
        <v>44</v>
      </c>
      <c r="I35" s="33" t="s">
        <v>45</v>
      </c>
      <c r="J35" s="33" t="s">
        <v>46</v>
      </c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41.25" customHeight="1">
      <c r="A36" s="38" t="s">
        <v>156</v>
      </c>
      <c r="B36" s="43" t="s">
        <v>157</v>
      </c>
      <c r="C36" s="111" t="s">
        <v>158</v>
      </c>
      <c r="D36" s="43" t="s">
        <v>159</v>
      </c>
      <c r="E36" s="112">
        <v>57</v>
      </c>
      <c r="F36" s="112">
        <v>10</v>
      </c>
      <c r="G36" s="112">
        <f>E36+F36</f>
        <v>67</v>
      </c>
      <c r="H36" s="110">
        <f>G36*4037</f>
        <v>270479</v>
      </c>
      <c r="I36" s="43" t="s">
        <v>51</v>
      </c>
      <c r="J36" s="43" t="s">
        <v>160</v>
      </c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37.5" customHeight="1">
      <c r="A37" s="38" t="s">
        <v>53</v>
      </c>
      <c r="B37" s="113"/>
      <c r="C37" s="113"/>
      <c r="D37" s="113"/>
      <c r="E37" s="114"/>
      <c r="F37" s="114"/>
      <c r="G37" s="112"/>
      <c r="H37" s="110"/>
      <c r="I37" s="43"/>
      <c r="J37" s="43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36" customHeight="1">
      <c r="A38" s="38" t="s">
        <v>57</v>
      </c>
      <c r="B38" s="113"/>
      <c r="C38" s="113"/>
      <c r="D38" s="113"/>
      <c r="E38" s="115"/>
      <c r="F38" s="115"/>
      <c r="G38" s="110"/>
      <c r="H38" s="110"/>
      <c r="I38" s="43"/>
      <c r="J38" s="43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2.7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2.7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69">
      <c r="A41" s="32" t="s">
        <v>37</v>
      </c>
      <c r="B41" s="33" t="s">
        <v>38</v>
      </c>
      <c r="C41" s="33" t="s">
        <v>39</v>
      </c>
      <c r="D41" s="33" t="s">
        <v>40</v>
      </c>
      <c r="E41" s="33" t="s">
        <v>41</v>
      </c>
      <c r="F41" s="35" t="s">
        <v>42</v>
      </c>
      <c r="G41" s="36" t="s">
        <v>43</v>
      </c>
      <c r="H41" s="37" t="s">
        <v>44</v>
      </c>
      <c r="I41" s="33" t="s">
        <v>45</v>
      </c>
      <c r="J41" s="33" t="s">
        <v>46</v>
      </c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57.75" customHeight="1">
      <c r="A42" s="38" t="s">
        <v>156</v>
      </c>
      <c r="B42" s="43" t="s">
        <v>161</v>
      </c>
      <c r="C42" s="111" t="s">
        <v>162</v>
      </c>
      <c r="D42" s="43" t="s">
        <v>163</v>
      </c>
      <c r="E42" s="112">
        <v>26000</v>
      </c>
      <c r="F42" s="112">
        <v>11000</v>
      </c>
      <c r="G42" s="112">
        <f t="shared" ref="G42:G43" si="3">E42+F42</f>
        <v>37000</v>
      </c>
      <c r="H42" s="110">
        <f t="shared" ref="H42:H43" si="4">G42*4037</f>
        <v>149369000</v>
      </c>
      <c r="I42" s="43" t="s">
        <v>51</v>
      </c>
      <c r="J42" s="43" t="s">
        <v>188</v>
      </c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63.75" customHeight="1">
      <c r="A43" s="38" t="s">
        <v>53</v>
      </c>
      <c r="B43" s="43" t="s">
        <v>139</v>
      </c>
      <c r="C43" s="111" t="s">
        <v>164</v>
      </c>
      <c r="D43" s="43" t="s">
        <v>163</v>
      </c>
      <c r="E43" s="112">
        <v>19</v>
      </c>
      <c r="F43" s="112">
        <v>10</v>
      </c>
      <c r="G43" s="112">
        <f t="shared" si="3"/>
        <v>29</v>
      </c>
      <c r="H43" s="110">
        <f t="shared" si="4"/>
        <v>117073</v>
      </c>
      <c r="I43" s="43" t="s">
        <v>51</v>
      </c>
      <c r="J43" s="43" t="s">
        <v>189</v>
      </c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42.75" customHeight="1">
      <c r="A44" s="38" t="s">
        <v>57</v>
      </c>
      <c r="B44" s="113"/>
      <c r="C44" s="113"/>
      <c r="D44" s="113"/>
      <c r="E44" s="115"/>
      <c r="F44" s="110"/>
      <c r="G44" s="110"/>
      <c r="H44" s="110"/>
      <c r="I44" s="43"/>
      <c r="J44" s="43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2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2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69">
      <c r="A47" s="32" t="s">
        <v>37</v>
      </c>
      <c r="B47" s="33" t="s">
        <v>38</v>
      </c>
      <c r="C47" s="33" t="s">
        <v>39</v>
      </c>
      <c r="D47" s="33" t="s">
        <v>40</v>
      </c>
      <c r="E47" s="33" t="s">
        <v>41</v>
      </c>
      <c r="F47" s="35" t="s">
        <v>42</v>
      </c>
      <c r="G47" s="36" t="s">
        <v>43</v>
      </c>
      <c r="H47" s="37" t="s">
        <v>44</v>
      </c>
      <c r="I47" s="33" t="s">
        <v>45</v>
      </c>
      <c r="J47" s="33" t="s">
        <v>46</v>
      </c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60" customHeight="1">
      <c r="A48" s="38" t="s">
        <v>156</v>
      </c>
      <c r="B48" s="43" t="s">
        <v>161</v>
      </c>
      <c r="C48" s="111" t="s">
        <v>176</v>
      </c>
      <c r="D48" s="43" t="s">
        <v>177</v>
      </c>
      <c r="E48" s="112">
        <v>200</v>
      </c>
      <c r="F48" s="112">
        <f t="shared" ref="F48:F50" si="5">E48*19%</f>
        <v>38</v>
      </c>
      <c r="G48" s="112">
        <f>F48+E48</f>
        <v>238</v>
      </c>
      <c r="H48" s="110">
        <f>G48*4070</f>
        <v>968660</v>
      </c>
      <c r="I48" s="43" t="s">
        <v>51</v>
      </c>
      <c r="J48" s="43" t="s">
        <v>178</v>
      </c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54.75" customHeight="1">
      <c r="A49" s="38" t="s">
        <v>53</v>
      </c>
      <c r="B49" s="43" t="s">
        <v>147</v>
      </c>
      <c r="C49" s="111" t="s">
        <v>179</v>
      </c>
      <c r="D49" s="71" t="s">
        <v>177</v>
      </c>
      <c r="E49" s="112">
        <v>450000</v>
      </c>
      <c r="F49" s="112">
        <f t="shared" si="5"/>
        <v>85500</v>
      </c>
      <c r="G49" s="112">
        <f t="shared" ref="G49:G50" si="6">E49+F49</f>
        <v>535500</v>
      </c>
      <c r="H49" s="110">
        <f t="shared" ref="H49:H50" si="7">G49</f>
        <v>535500</v>
      </c>
      <c r="I49" s="43" t="s">
        <v>51</v>
      </c>
      <c r="J49" s="43" t="s">
        <v>178</v>
      </c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50.25" customHeight="1">
      <c r="A50" s="38" t="s">
        <v>57</v>
      </c>
      <c r="B50" s="43" t="s">
        <v>180</v>
      </c>
      <c r="C50" s="111" t="s">
        <v>181</v>
      </c>
      <c r="D50" s="71" t="s">
        <v>177</v>
      </c>
      <c r="E50" s="112">
        <v>4996000</v>
      </c>
      <c r="F50" s="112">
        <f t="shared" si="5"/>
        <v>949240</v>
      </c>
      <c r="G50" s="112">
        <f t="shared" si="6"/>
        <v>5945240</v>
      </c>
      <c r="H50" s="110">
        <f t="shared" si="7"/>
        <v>5945240</v>
      </c>
      <c r="I50" s="43" t="s">
        <v>51</v>
      </c>
      <c r="J50" s="43" t="s">
        <v>182</v>
      </c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2.7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2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2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2.7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2.7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2.7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2.7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2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2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2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2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2.7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2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2.7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2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2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2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2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2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2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2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2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2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2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2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2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2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2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2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2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2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2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2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2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2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2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2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2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2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2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2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2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2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2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2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2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2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2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2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2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2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2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2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2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2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2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2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2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2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2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2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2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2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2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2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2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2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2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2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2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2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2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2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2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2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2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2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2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2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2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2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2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2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2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2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2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2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2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2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2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2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2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2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2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2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2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2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2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2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2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2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2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2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2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2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2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2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2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2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2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2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2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2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2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2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2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2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2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2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2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2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2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2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2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2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2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2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2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2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2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2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2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2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2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2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2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2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2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2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2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2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2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2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2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2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2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2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2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2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2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2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2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2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2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2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2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2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2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2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2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2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2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2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2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2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2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2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2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2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2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2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2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2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2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2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2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2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2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2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2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2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2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2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2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2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2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2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2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2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2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2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2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2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2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2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2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2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2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2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2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2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2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2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2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2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2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2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2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2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2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2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2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2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2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2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2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2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2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2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2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2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2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2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2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2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2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2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2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2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2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2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2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2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2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2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2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2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2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2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2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2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2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2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2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2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2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2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2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2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2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2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2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2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2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2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2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2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2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2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2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2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2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2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2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2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2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2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2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2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2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2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2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2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2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2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2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2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2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2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2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2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2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2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2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2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2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2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2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2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2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2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2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2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2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2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2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2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2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2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2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2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2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2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2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2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2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2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2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2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2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2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2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2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2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2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2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2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2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2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2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2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2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2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2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2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2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2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2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2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2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2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2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2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2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2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2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2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2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2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2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2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2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2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2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2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2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2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2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2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2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2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2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2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2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2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2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2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2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2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2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2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2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2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2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2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2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2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2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2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2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2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2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2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2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2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2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2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2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2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2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2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2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2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2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2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2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2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2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2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2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2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2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2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2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2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2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2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2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2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2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2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2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2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2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2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2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2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2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2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2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2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2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2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2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2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2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2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2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2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2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2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2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2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2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2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2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2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2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2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2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2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2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2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2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2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2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2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2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2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2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2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2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2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2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2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2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2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2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2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2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2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2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2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2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2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2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2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2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2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2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2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2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2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2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2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2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2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2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2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2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2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2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2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2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2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2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2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2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2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2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2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2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2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2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2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2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2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2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2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2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2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2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2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2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2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2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2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2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2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2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2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2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2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2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2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2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2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2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2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2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2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2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2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2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2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2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2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2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2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2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2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2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2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2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2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2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2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2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2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2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2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2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2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2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2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2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2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2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2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2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2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2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2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2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2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2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2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2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2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2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2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2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2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2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2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2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2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2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2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2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2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2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2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2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2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2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2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2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2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2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2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2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2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2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2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2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2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2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2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2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2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2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2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2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2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2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2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2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2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2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2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2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2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2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2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2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2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2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2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2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2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2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2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2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2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2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2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2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2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2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2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2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2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2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2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2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2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2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2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2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2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2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2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2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2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2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2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2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2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2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2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2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2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2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2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2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2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2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2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2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2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2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2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2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2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2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2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2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2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2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2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2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2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2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2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2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2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2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2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2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2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2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2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2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2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2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2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2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2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2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2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2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2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2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2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2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2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2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2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2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2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2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2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2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2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2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2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2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2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2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2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2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2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2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2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2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2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2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2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2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2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2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2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2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2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2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2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2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2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2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2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2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2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2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2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2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2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2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2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2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2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2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2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2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2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2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2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2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2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2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2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2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2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2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2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2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2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2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2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2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2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2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2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2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2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2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2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2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2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2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2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2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2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2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2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2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2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2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2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2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2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2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2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2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2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2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2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2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2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2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2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2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2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2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2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2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2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2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2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2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2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2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2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2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2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2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2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2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2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2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2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2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2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2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2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2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2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2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2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2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2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2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2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2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2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2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2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2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2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2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2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2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2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2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2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2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2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2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2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2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2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2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2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2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2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2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2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2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2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2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2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2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2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2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2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2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2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2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2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2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2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2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2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2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2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2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2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2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2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2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2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2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2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2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2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2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2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2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2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2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2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2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2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2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2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2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2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2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2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2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2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2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2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2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2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2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2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2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2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2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2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2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2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2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2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2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2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2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2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2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2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2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2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2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2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2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2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2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2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2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2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2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2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2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2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2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2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2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2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2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2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2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2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2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2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2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2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2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2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2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2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2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2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2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2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2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2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2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2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2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2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2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2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</sheetData>
  <mergeCells count="3">
    <mergeCell ref="B2:C2"/>
    <mergeCell ref="D2:G2"/>
    <mergeCell ref="A15:J15"/>
  </mergeCells>
  <hyperlinks>
    <hyperlink ref="C18" r:id="rId1"/>
    <hyperlink ref="C19" r:id="rId2"/>
    <hyperlink ref="C20" r:id="rId3"/>
    <hyperlink ref="C24" r:id="rId4"/>
    <hyperlink ref="C25" r:id="rId5"/>
    <hyperlink ref="C26" r:id="rId6" location="polycard_client=search-nordic&amp;searchVariation=MCO27107947&amp;position=3&amp;search_layout=stack&amp;type=product&amp;tracking_id=630ce673-8ebf-4f70-9540-970dba8cefa6&amp;wid=MCO1398755833&amp;sid=search"/>
    <hyperlink ref="C30" r:id="rId7"/>
    <hyperlink ref="C31" r:id="rId8"/>
    <hyperlink ref="C32" r:id="rId9" location="polycard_client=search-nordic&amp;position=2&amp;search_layout=stack&amp;type=item&amp;tracking_id=0ddad5c0-74b9-4a31-9040-6a4f18790070"/>
    <hyperlink ref="C36" r:id="rId10"/>
    <hyperlink ref="C42" r:id="rId11"/>
    <hyperlink ref="C43" r:id="rId12"/>
    <hyperlink ref="C48" r:id="rId13"/>
    <hyperlink ref="C49" r:id="rId14" location="polycard_client=search-nordic&amp;position=4&amp;search_layout=stack&amp;type=item&amp;tracking_id=64a92b83-c870-4077-9855-e7078bc55c65"/>
    <hyperlink ref="C50" r:id="rId15"/>
  </hyperlinks>
  <pageMargins left="0.7" right="0.7" top="0.75" bottom="0.75" header="0" footer="0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workbookViewId="0">
      <selection activeCell="B6" sqref="B6"/>
    </sheetView>
  </sheetViews>
  <sheetFormatPr baseColWidth="10" defaultColWidth="12.5703125" defaultRowHeight="15" customHeight="1"/>
  <cols>
    <col min="1" max="1" width="28.140625" customWidth="1"/>
    <col min="2" max="2" width="20.5703125" customWidth="1"/>
    <col min="3" max="3" width="18.140625" customWidth="1"/>
    <col min="4" max="4" width="19" customWidth="1"/>
    <col min="5" max="5" width="18" customWidth="1"/>
    <col min="6" max="6" width="18.42578125" customWidth="1"/>
    <col min="7" max="7" width="13" customWidth="1"/>
    <col min="8" max="8" width="17.85546875" customWidth="1"/>
    <col min="9" max="9" width="17" customWidth="1"/>
    <col min="10" max="10" width="22" customWidth="1"/>
    <col min="11" max="26" width="10.5703125" customWidth="1"/>
  </cols>
  <sheetData>
    <row r="1" spans="1:26" ht="23.25">
      <c r="A1" s="125" t="s">
        <v>165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26" ht="12.75" customHeight="1">
      <c r="A2" s="65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26" ht="18">
      <c r="A3" s="66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26" ht="15.75">
      <c r="A4" s="67" t="s">
        <v>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spans="1:26">
      <c r="A5" s="109" t="s">
        <v>190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</row>
    <row r="6" spans="1:26">
      <c r="A6" s="107" t="s">
        <v>185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</row>
    <row r="7" spans="1:26">
      <c r="A7" s="108" t="s">
        <v>166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</row>
    <row r="8" spans="1:26">
      <c r="A8" s="107" t="s">
        <v>167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</row>
    <row r="9" spans="1:26">
      <c r="A9" s="108" t="s">
        <v>134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</row>
    <row r="10" spans="1:26">
      <c r="A10" s="107" t="s">
        <v>131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26">
      <c r="A11" s="70" t="s">
        <v>132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26" ht="12.75" customHeight="1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26" ht="12.75" customHeight="1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</row>
    <row r="14" spans="1:26" ht="12.75" customHeight="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</row>
    <row r="15" spans="1:26" ht="12.75" customHeight="1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1:26" ht="33" customHeight="1">
      <c r="A16" s="119" t="s">
        <v>36</v>
      </c>
      <c r="B16" s="120"/>
      <c r="C16" s="120"/>
      <c r="D16" s="120"/>
      <c r="E16" s="120"/>
      <c r="F16" s="120"/>
      <c r="G16" s="120"/>
      <c r="H16" s="120"/>
      <c r="I16" s="120"/>
      <c r="J16" s="121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2.7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69">
      <c r="A18" s="32" t="s">
        <v>37</v>
      </c>
      <c r="B18" s="33" t="s">
        <v>38</v>
      </c>
      <c r="C18" s="33" t="s">
        <v>39</v>
      </c>
      <c r="D18" s="33" t="s">
        <v>40</v>
      </c>
      <c r="E18" s="33" t="s">
        <v>41</v>
      </c>
      <c r="F18" s="35" t="s">
        <v>42</v>
      </c>
      <c r="G18" s="36" t="s">
        <v>43</v>
      </c>
      <c r="H18" s="37" t="s">
        <v>44</v>
      </c>
      <c r="I18" s="33" t="s">
        <v>45</v>
      </c>
      <c r="J18" s="33" t="s">
        <v>46</v>
      </c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63" customHeight="1">
      <c r="A19" s="38" t="s">
        <v>47</v>
      </c>
      <c r="B19" s="43" t="s">
        <v>135</v>
      </c>
      <c r="C19" s="69" t="s">
        <v>136</v>
      </c>
      <c r="D19" s="43" t="s">
        <v>137</v>
      </c>
      <c r="E19" s="110">
        <v>286000</v>
      </c>
      <c r="F19" s="110">
        <f>E19*19%</f>
        <v>54340</v>
      </c>
      <c r="G19" s="110">
        <f t="shared" ref="G19:G21" si="0">E19+F19</f>
        <v>340340</v>
      </c>
      <c r="H19" s="110">
        <f>G19</f>
        <v>340340</v>
      </c>
      <c r="I19" s="43" t="s">
        <v>51</v>
      </c>
      <c r="J19" s="43" t="s">
        <v>138</v>
      </c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59.25" customHeight="1">
      <c r="A20" s="38" t="s">
        <v>53</v>
      </c>
      <c r="B20" s="43" t="s">
        <v>139</v>
      </c>
      <c r="C20" s="111" t="s">
        <v>140</v>
      </c>
      <c r="D20" s="43" t="s">
        <v>137</v>
      </c>
      <c r="E20" s="112">
        <v>80</v>
      </c>
      <c r="F20" s="112">
        <v>10</v>
      </c>
      <c r="G20" s="112">
        <f t="shared" si="0"/>
        <v>90</v>
      </c>
      <c r="H20" s="110">
        <f>G20*4037</f>
        <v>363330</v>
      </c>
      <c r="I20" s="43" t="s">
        <v>51</v>
      </c>
      <c r="J20" s="43" t="s">
        <v>138</v>
      </c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58.5" customHeight="1">
      <c r="A21" s="38" t="s">
        <v>57</v>
      </c>
      <c r="B21" s="43" t="s">
        <v>141</v>
      </c>
      <c r="C21" s="69" t="s">
        <v>142</v>
      </c>
      <c r="D21" s="43" t="s">
        <v>137</v>
      </c>
      <c r="E21" s="110">
        <v>77000</v>
      </c>
      <c r="F21" s="110">
        <f>E21*19%</f>
        <v>14630</v>
      </c>
      <c r="G21" s="110">
        <f t="shared" si="0"/>
        <v>91630</v>
      </c>
      <c r="H21" s="110">
        <f>G21</f>
        <v>91630</v>
      </c>
      <c r="I21" s="43" t="s">
        <v>51</v>
      </c>
      <c r="J21" s="43" t="s">
        <v>138</v>
      </c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2.75" customHeight="1">
      <c r="A24" s="32" t="s">
        <v>37</v>
      </c>
      <c r="B24" s="33" t="s">
        <v>38</v>
      </c>
      <c r="C24" s="33" t="s">
        <v>39</v>
      </c>
      <c r="D24" s="33" t="s">
        <v>40</v>
      </c>
      <c r="E24" s="33" t="s">
        <v>41</v>
      </c>
      <c r="F24" s="35" t="s">
        <v>42</v>
      </c>
      <c r="G24" s="36" t="s">
        <v>43</v>
      </c>
      <c r="H24" s="37" t="s">
        <v>44</v>
      </c>
      <c r="I24" s="33" t="s">
        <v>45</v>
      </c>
      <c r="J24" s="33" t="s">
        <v>46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45" customHeight="1">
      <c r="A25" s="38" t="s">
        <v>47</v>
      </c>
      <c r="B25" s="43" t="s">
        <v>134</v>
      </c>
      <c r="C25" s="69" t="s">
        <v>143</v>
      </c>
      <c r="D25" s="43" t="s">
        <v>144</v>
      </c>
      <c r="E25" s="110">
        <v>109500</v>
      </c>
      <c r="F25" s="110">
        <f>E25*19%</f>
        <v>20805</v>
      </c>
      <c r="G25" s="110">
        <f t="shared" ref="G25:G27" si="1">E25+F25</f>
        <v>130305</v>
      </c>
      <c r="H25" s="110">
        <f>G25</f>
        <v>130305</v>
      </c>
      <c r="I25" s="43" t="s">
        <v>51</v>
      </c>
      <c r="J25" s="43" t="s">
        <v>145</v>
      </c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46.5" customHeight="1">
      <c r="A26" s="38" t="s">
        <v>53</v>
      </c>
      <c r="B26" s="43" t="s">
        <v>139</v>
      </c>
      <c r="C26" s="111" t="s">
        <v>146</v>
      </c>
      <c r="D26" s="43" t="s">
        <v>144</v>
      </c>
      <c r="E26" s="112">
        <v>80</v>
      </c>
      <c r="F26" s="112">
        <v>10</v>
      </c>
      <c r="G26" s="112">
        <f t="shared" si="1"/>
        <v>90</v>
      </c>
      <c r="H26" s="110">
        <f>G26*4037</f>
        <v>363330</v>
      </c>
      <c r="I26" s="43" t="s">
        <v>51</v>
      </c>
      <c r="J26" s="43" t="s">
        <v>138</v>
      </c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45.75" customHeight="1">
      <c r="A27" s="38" t="s">
        <v>57</v>
      </c>
      <c r="B27" s="43" t="s">
        <v>147</v>
      </c>
      <c r="C27" s="69" t="s">
        <v>148</v>
      </c>
      <c r="D27" s="43" t="s">
        <v>144</v>
      </c>
      <c r="E27" s="110">
        <v>80843</v>
      </c>
      <c r="F27" s="110">
        <f>E27*19%</f>
        <v>15360.17</v>
      </c>
      <c r="G27" s="110">
        <f t="shared" si="1"/>
        <v>96203.17</v>
      </c>
      <c r="H27" s="110">
        <f>G27</f>
        <v>96203.17</v>
      </c>
      <c r="I27" s="43" t="s">
        <v>51</v>
      </c>
      <c r="J27" s="43" t="s">
        <v>149</v>
      </c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2.7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69">
      <c r="A30" s="32" t="s">
        <v>37</v>
      </c>
      <c r="B30" s="33" t="s">
        <v>38</v>
      </c>
      <c r="C30" s="33" t="s">
        <v>39</v>
      </c>
      <c r="D30" s="33" t="s">
        <v>40</v>
      </c>
      <c r="E30" s="33" t="s">
        <v>41</v>
      </c>
      <c r="F30" s="35" t="s">
        <v>42</v>
      </c>
      <c r="G30" s="36" t="s">
        <v>43</v>
      </c>
      <c r="H30" s="37" t="s">
        <v>44</v>
      </c>
      <c r="I30" s="33" t="s">
        <v>45</v>
      </c>
      <c r="J30" s="33" t="s">
        <v>46</v>
      </c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58.5" customHeight="1">
      <c r="A31" s="38" t="s">
        <v>47</v>
      </c>
      <c r="B31" s="43" t="s">
        <v>150</v>
      </c>
      <c r="C31" s="69" t="s">
        <v>151</v>
      </c>
      <c r="D31" s="43" t="s">
        <v>152</v>
      </c>
      <c r="E31" s="110">
        <v>55900</v>
      </c>
      <c r="F31" s="110">
        <f>E31*19%</f>
        <v>10621</v>
      </c>
      <c r="G31" s="110">
        <f t="shared" ref="G31:G33" si="2">E31+F31</f>
        <v>66521</v>
      </c>
      <c r="H31" s="110">
        <f>G31</f>
        <v>66521</v>
      </c>
      <c r="I31" s="43" t="s">
        <v>51</v>
      </c>
      <c r="J31" s="43" t="s">
        <v>153</v>
      </c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59.25" customHeight="1">
      <c r="A32" s="38" t="s">
        <v>53</v>
      </c>
      <c r="B32" s="43" t="s">
        <v>139</v>
      </c>
      <c r="C32" s="111" t="s">
        <v>154</v>
      </c>
      <c r="D32" s="43" t="s">
        <v>152</v>
      </c>
      <c r="E32" s="112">
        <v>70</v>
      </c>
      <c r="F32" s="112">
        <v>10</v>
      </c>
      <c r="G32" s="112">
        <f t="shared" si="2"/>
        <v>80</v>
      </c>
      <c r="H32" s="110">
        <f>G32*4037</f>
        <v>322960</v>
      </c>
      <c r="I32" s="43" t="s">
        <v>51</v>
      </c>
      <c r="J32" s="43" t="s">
        <v>153</v>
      </c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54.75" customHeight="1">
      <c r="A33" s="38" t="s">
        <v>57</v>
      </c>
      <c r="B33" s="43" t="s">
        <v>147</v>
      </c>
      <c r="C33" s="69" t="s">
        <v>155</v>
      </c>
      <c r="D33" s="43" t="s">
        <v>152</v>
      </c>
      <c r="E33" s="110">
        <v>25000</v>
      </c>
      <c r="F33" s="110">
        <f>E33*19%</f>
        <v>4750</v>
      </c>
      <c r="G33" s="110">
        <f t="shared" si="2"/>
        <v>29750</v>
      </c>
      <c r="H33" s="110">
        <f>G33</f>
        <v>29750</v>
      </c>
      <c r="I33" s="43" t="s">
        <v>51</v>
      </c>
      <c r="J33" s="43" t="s">
        <v>153</v>
      </c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2.7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69">
      <c r="A36" s="32" t="s">
        <v>37</v>
      </c>
      <c r="B36" s="33" t="s">
        <v>38</v>
      </c>
      <c r="C36" s="33" t="s">
        <v>39</v>
      </c>
      <c r="D36" s="33" t="s">
        <v>40</v>
      </c>
      <c r="E36" s="33" t="s">
        <v>41</v>
      </c>
      <c r="F36" s="35" t="s">
        <v>42</v>
      </c>
      <c r="G36" s="36" t="s">
        <v>43</v>
      </c>
      <c r="H36" s="37" t="s">
        <v>44</v>
      </c>
      <c r="I36" s="33" t="s">
        <v>45</v>
      </c>
      <c r="J36" s="33" t="s">
        <v>46</v>
      </c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48" customHeight="1">
      <c r="A37" s="38" t="s">
        <v>156</v>
      </c>
      <c r="B37" s="43" t="s">
        <v>157</v>
      </c>
      <c r="C37" s="111" t="s">
        <v>158</v>
      </c>
      <c r="D37" s="43" t="s">
        <v>159</v>
      </c>
      <c r="E37" s="112">
        <v>57</v>
      </c>
      <c r="F37" s="112">
        <v>10</v>
      </c>
      <c r="G37" s="112">
        <f>E37+F37</f>
        <v>67</v>
      </c>
      <c r="H37" s="110">
        <f>G37*4037</f>
        <v>270479</v>
      </c>
      <c r="I37" s="43" t="s">
        <v>51</v>
      </c>
      <c r="J37" s="43" t="s">
        <v>188</v>
      </c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2.75" customHeight="1">
      <c r="A38" s="38" t="s">
        <v>53</v>
      </c>
      <c r="B38" s="113"/>
      <c r="C38" s="113"/>
      <c r="D38" s="113"/>
      <c r="E38" s="114"/>
      <c r="F38" s="114"/>
      <c r="G38" s="112"/>
      <c r="H38" s="110"/>
      <c r="I38" s="43"/>
      <c r="J38" s="43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2.75" customHeight="1">
      <c r="A39" s="38" t="s">
        <v>57</v>
      </c>
      <c r="B39" s="113"/>
      <c r="C39" s="113"/>
      <c r="D39" s="113"/>
      <c r="E39" s="115"/>
      <c r="F39" s="115"/>
      <c r="G39" s="110"/>
      <c r="H39" s="110"/>
      <c r="I39" s="43"/>
      <c r="J39" s="43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69">
      <c r="A42" s="32" t="s">
        <v>37</v>
      </c>
      <c r="B42" s="33" t="s">
        <v>38</v>
      </c>
      <c r="C42" s="33" t="s">
        <v>39</v>
      </c>
      <c r="D42" s="33" t="s">
        <v>40</v>
      </c>
      <c r="E42" s="33" t="s">
        <v>41</v>
      </c>
      <c r="F42" s="35" t="s">
        <v>42</v>
      </c>
      <c r="G42" s="36" t="s">
        <v>43</v>
      </c>
      <c r="H42" s="37" t="s">
        <v>44</v>
      </c>
      <c r="I42" s="33" t="s">
        <v>45</v>
      </c>
      <c r="J42" s="33" t="s">
        <v>46</v>
      </c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48" customHeight="1">
      <c r="A43" s="38" t="s">
        <v>156</v>
      </c>
      <c r="B43" s="43" t="s">
        <v>161</v>
      </c>
      <c r="C43" s="111" t="s">
        <v>162</v>
      </c>
      <c r="D43" s="43" t="s">
        <v>163</v>
      </c>
      <c r="E43" s="112">
        <v>26000</v>
      </c>
      <c r="F43" s="112">
        <v>11000</v>
      </c>
      <c r="G43" s="112">
        <f t="shared" ref="G43:G44" si="3">E43+F43</f>
        <v>37000</v>
      </c>
      <c r="H43" s="110">
        <f t="shared" ref="H43:H44" si="4">G43*4037</f>
        <v>149369000</v>
      </c>
      <c r="I43" s="43" t="s">
        <v>51</v>
      </c>
      <c r="J43" s="43" t="s">
        <v>160</v>
      </c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48.75" customHeight="1">
      <c r="A44" s="38" t="s">
        <v>53</v>
      </c>
      <c r="B44" s="43" t="s">
        <v>139</v>
      </c>
      <c r="C44" s="111" t="s">
        <v>164</v>
      </c>
      <c r="D44" s="43" t="s">
        <v>163</v>
      </c>
      <c r="E44" s="112">
        <v>19</v>
      </c>
      <c r="F44" s="112">
        <v>10</v>
      </c>
      <c r="G44" s="112">
        <f t="shared" si="3"/>
        <v>29</v>
      </c>
      <c r="H44" s="110">
        <f t="shared" si="4"/>
        <v>117073</v>
      </c>
      <c r="I44" s="43" t="s">
        <v>51</v>
      </c>
      <c r="J44" s="43" t="s">
        <v>153</v>
      </c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2.75" customHeight="1">
      <c r="A45" s="38" t="s">
        <v>57</v>
      </c>
      <c r="B45" s="113"/>
      <c r="C45" s="113"/>
      <c r="D45" s="113"/>
      <c r="E45" s="115"/>
      <c r="F45" s="110"/>
      <c r="G45" s="110"/>
      <c r="H45" s="110"/>
      <c r="I45" s="43"/>
      <c r="J45" s="43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2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2.7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69">
      <c r="A48" s="32" t="s">
        <v>37</v>
      </c>
      <c r="B48" s="33" t="s">
        <v>38</v>
      </c>
      <c r="C48" s="33" t="s">
        <v>39</v>
      </c>
      <c r="D48" s="33" t="s">
        <v>40</v>
      </c>
      <c r="E48" s="33" t="s">
        <v>41</v>
      </c>
      <c r="F48" s="35" t="s">
        <v>42</v>
      </c>
      <c r="G48" s="36" t="s">
        <v>43</v>
      </c>
      <c r="H48" s="37" t="s">
        <v>44</v>
      </c>
      <c r="I48" s="33" t="s">
        <v>45</v>
      </c>
      <c r="J48" s="33" t="s">
        <v>46</v>
      </c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52.5" customHeight="1">
      <c r="A49" s="38" t="s">
        <v>156</v>
      </c>
      <c r="B49" s="43" t="s">
        <v>168</v>
      </c>
      <c r="C49" s="111" t="s">
        <v>169</v>
      </c>
      <c r="D49" s="43" t="s">
        <v>170</v>
      </c>
      <c r="E49" s="112">
        <v>300000</v>
      </c>
      <c r="F49" s="112">
        <v>19000</v>
      </c>
      <c r="G49" s="112">
        <f t="shared" ref="G49:G51" si="5">E49+F49</f>
        <v>319000</v>
      </c>
      <c r="H49" s="110">
        <f t="shared" ref="H49:H51" si="6">G49</f>
        <v>319000</v>
      </c>
      <c r="I49" s="43" t="s">
        <v>51</v>
      </c>
      <c r="J49" s="43" t="s">
        <v>171</v>
      </c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54" customHeight="1">
      <c r="A50" s="38" t="s">
        <v>53</v>
      </c>
      <c r="B50" s="43" t="s">
        <v>172</v>
      </c>
      <c r="C50" s="111" t="s">
        <v>173</v>
      </c>
      <c r="D50" s="43" t="s">
        <v>170</v>
      </c>
      <c r="E50" s="112">
        <f>755033 /1.19</f>
        <v>634481.51260504208</v>
      </c>
      <c r="F50" s="112">
        <f t="shared" ref="F50:F51" si="7">E50*19%</f>
        <v>120551.48739495799</v>
      </c>
      <c r="G50" s="112">
        <f t="shared" si="5"/>
        <v>755033.00000000012</v>
      </c>
      <c r="H50" s="110">
        <f t="shared" si="6"/>
        <v>755033.00000000012</v>
      </c>
      <c r="I50" s="43" t="s">
        <v>51</v>
      </c>
      <c r="J50" s="43" t="s">
        <v>171</v>
      </c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51" customHeight="1">
      <c r="A51" s="38" t="s">
        <v>57</v>
      </c>
      <c r="B51" s="43" t="s">
        <v>174</v>
      </c>
      <c r="C51" s="111" t="s">
        <v>175</v>
      </c>
      <c r="D51" s="43" t="s">
        <v>170</v>
      </c>
      <c r="E51" s="112">
        <f>1918800/1.19</f>
        <v>1612436.9747899161</v>
      </c>
      <c r="F51" s="112">
        <f t="shared" si="7"/>
        <v>306363.02521008404</v>
      </c>
      <c r="G51" s="112">
        <f t="shared" si="5"/>
        <v>1918800</v>
      </c>
      <c r="H51" s="110">
        <f t="shared" si="6"/>
        <v>1918800</v>
      </c>
      <c r="I51" s="43" t="s">
        <v>51</v>
      </c>
      <c r="J51" s="43" t="s">
        <v>171</v>
      </c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2.7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2.7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69">
      <c r="A54" s="32" t="s">
        <v>37</v>
      </c>
      <c r="B54" s="33" t="s">
        <v>38</v>
      </c>
      <c r="C54" s="33" t="s">
        <v>39</v>
      </c>
      <c r="D54" s="33" t="s">
        <v>40</v>
      </c>
      <c r="E54" s="33" t="s">
        <v>41</v>
      </c>
      <c r="F54" s="35" t="s">
        <v>42</v>
      </c>
      <c r="G54" s="36" t="s">
        <v>43</v>
      </c>
      <c r="H54" s="37" t="s">
        <v>44</v>
      </c>
      <c r="I54" s="33" t="s">
        <v>45</v>
      </c>
      <c r="J54" s="33" t="s">
        <v>46</v>
      </c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53.25" customHeight="1">
      <c r="A55" s="38" t="s">
        <v>156</v>
      </c>
      <c r="B55" s="43" t="s">
        <v>161</v>
      </c>
      <c r="C55" s="111" t="s">
        <v>176</v>
      </c>
      <c r="D55" s="43" t="s">
        <v>177</v>
      </c>
      <c r="E55" s="112">
        <v>200</v>
      </c>
      <c r="F55" s="112">
        <f t="shared" ref="F55:F57" si="8">E55*19%</f>
        <v>38</v>
      </c>
      <c r="G55" s="112">
        <f>F55+E55</f>
        <v>238</v>
      </c>
      <c r="H55" s="110">
        <f>G55*4070</f>
        <v>968660</v>
      </c>
      <c r="I55" s="43" t="s">
        <v>51</v>
      </c>
      <c r="J55" s="43" t="s">
        <v>178</v>
      </c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49.5" customHeight="1">
      <c r="A56" s="38" t="s">
        <v>53</v>
      </c>
      <c r="B56" s="43" t="s">
        <v>147</v>
      </c>
      <c r="C56" s="111" t="s">
        <v>179</v>
      </c>
      <c r="D56" s="71" t="s">
        <v>177</v>
      </c>
      <c r="E56" s="112">
        <v>450000</v>
      </c>
      <c r="F56" s="112">
        <f t="shared" si="8"/>
        <v>85500</v>
      </c>
      <c r="G56" s="112">
        <f t="shared" ref="G56:G57" si="9">E56+F56</f>
        <v>535500</v>
      </c>
      <c r="H56" s="110">
        <f t="shared" ref="H56:H57" si="10">G56</f>
        <v>535500</v>
      </c>
      <c r="I56" s="43" t="s">
        <v>51</v>
      </c>
      <c r="J56" s="43" t="s">
        <v>178</v>
      </c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51.75" customHeight="1">
      <c r="A57" s="38" t="s">
        <v>57</v>
      </c>
      <c r="B57" s="43" t="s">
        <v>180</v>
      </c>
      <c r="C57" s="111" t="s">
        <v>181</v>
      </c>
      <c r="D57" s="71" t="s">
        <v>177</v>
      </c>
      <c r="E57" s="112">
        <v>4996000</v>
      </c>
      <c r="F57" s="112">
        <f t="shared" si="8"/>
        <v>949240</v>
      </c>
      <c r="G57" s="112">
        <f t="shared" si="9"/>
        <v>5945240</v>
      </c>
      <c r="H57" s="110">
        <f t="shared" si="10"/>
        <v>5945240</v>
      </c>
      <c r="I57" s="43" t="s">
        <v>51</v>
      </c>
      <c r="J57" s="43" t="s">
        <v>182</v>
      </c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2.7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2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66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69">
      <c r="A61" s="32" t="s">
        <v>37</v>
      </c>
      <c r="B61" s="33" t="s">
        <v>38</v>
      </c>
      <c r="C61" s="33" t="s">
        <v>39</v>
      </c>
      <c r="D61" s="33" t="s">
        <v>40</v>
      </c>
      <c r="E61" s="33" t="s">
        <v>41</v>
      </c>
      <c r="F61" s="35" t="s">
        <v>42</v>
      </c>
      <c r="G61" s="36" t="s">
        <v>43</v>
      </c>
      <c r="H61" s="37" t="s">
        <v>44</v>
      </c>
      <c r="I61" s="33" t="s">
        <v>45</v>
      </c>
      <c r="J61" s="33" t="s">
        <v>46</v>
      </c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63" customHeight="1">
      <c r="A62" s="38" t="s">
        <v>156</v>
      </c>
      <c r="B62" s="43" t="s">
        <v>183</v>
      </c>
      <c r="C62" s="111" t="s">
        <v>184</v>
      </c>
      <c r="D62" s="43" t="s">
        <v>185</v>
      </c>
      <c r="E62" s="112">
        <v>13.95</v>
      </c>
      <c r="F62" s="112">
        <f t="shared" ref="F62:F64" si="11">E62*19%</f>
        <v>2.6505000000000001</v>
      </c>
      <c r="G62" s="112">
        <f>F62+E62</f>
        <v>16.6005</v>
      </c>
      <c r="H62" s="110">
        <f>G62*4070</f>
        <v>67564.035000000003</v>
      </c>
      <c r="I62" s="43" t="s">
        <v>51</v>
      </c>
      <c r="J62" s="43" t="s">
        <v>178</v>
      </c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57.75" customHeight="1">
      <c r="A63" s="38" t="s">
        <v>53</v>
      </c>
      <c r="B63" s="43" t="s">
        <v>147</v>
      </c>
      <c r="C63" s="111" t="s">
        <v>186</v>
      </c>
      <c r="D63" s="43" t="s">
        <v>185</v>
      </c>
      <c r="E63" s="112">
        <v>29000</v>
      </c>
      <c r="F63" s="112">
        <f t="shared" si="11"/>
        <v>5510</v>
      </c>
      <c r="G63" s="112">
        <f t="shared" ref="G63:G64" si="12">E63+F63</f>
        <v>34510</v>
      </c>
      <c r="H63" s="110">
        <f t="shared" ref="H63:H64" si="13">G63</f>
        <v>34510</v>
      </c>
      <c r="I63" s="43" t="s">
        <v>51</v>
      </c>
      <c r="J63" s="43" t="s">
        <v>178</v>
      </c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55.5" customHeight="1">
      <c r="A64" s="38" t="s">
        <v>57</v>
      </c>
      <c r="B64" s="43" t="s">
        <v>180</v>
      </c>
      <c r="C64" s="111" t="s">
        <v>187</v>
      </c>
      <c r="D64" s="43" t="s">
        <v>185</v>
      </c>
      <c r="E64" s="112">
        <v>93000</v>
      </c>
      <c r="F64" s="112">
        <f t="shared" si="11"/>
        <v>17670</v>
      </c>
      <c r="G64" s="112">
        <f t="shared" si="12"/>
        <v>110670</v>
      </c>
      <c r="H64" s="110">
        <f t="shared" si="13"/>
        <v>110670</v>
      </c>
      <c r="I64" s="43" t="s">
        <v>51</v>
      </c>
      <c r="J64" s="43" t="s">
        <v>178</v>
      </c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2.7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2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2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2.7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2.7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2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2.7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2.7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2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2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2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2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2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2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2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2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2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2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2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2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2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2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2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2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2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2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2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2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2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2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2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2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2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2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2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2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2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2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2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2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2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2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2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2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2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2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2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2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2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2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2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2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2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2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2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2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2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2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2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2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2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2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2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2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2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2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2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2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2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2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2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2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2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2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2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2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2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2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2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2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2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2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2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2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2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2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2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2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2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2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2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2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2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2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2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2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2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2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2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2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2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2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2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2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2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2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2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2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2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2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2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2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2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2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2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2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2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2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2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2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2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2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2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2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2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2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2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2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2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2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2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2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2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2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2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2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2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2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2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2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2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2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2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2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2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2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2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2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2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2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2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2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2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2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2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2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2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2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2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2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2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2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2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2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2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2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2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2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2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2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2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2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2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2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2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2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2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2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2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2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2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2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2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2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2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2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2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2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2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2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2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2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2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2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2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2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2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2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2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2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2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2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2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2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2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2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2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2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2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2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2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2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2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2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2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2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2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2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2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2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2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2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2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2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2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2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2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2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2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2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2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2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2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2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2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2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2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2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2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2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2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2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2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2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2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2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2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2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2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2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2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2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2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2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2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2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2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2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2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2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2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2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2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2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2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2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2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2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2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2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2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2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2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2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2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2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2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2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2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2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2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2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2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2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2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2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2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2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2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2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2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2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2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2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2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2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2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2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2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2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2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2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2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2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2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2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2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2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2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2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2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2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2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2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2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2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2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2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2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2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2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2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2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2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2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2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2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2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2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2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2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2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2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2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2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2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2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2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2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2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2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2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2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2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2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2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2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2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2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2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2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2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2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2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2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2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2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2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2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2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2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2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2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2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2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2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2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2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2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2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2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2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2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2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2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2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2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2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2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2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2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2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2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2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2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2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2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2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2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2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2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2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2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2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2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2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2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2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2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2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2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2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2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2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2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2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2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2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2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2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2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2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2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2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2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2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2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2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2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2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2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2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2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2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2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2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2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2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2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2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2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2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2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2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2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2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2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2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2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2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2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2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2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2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2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2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2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2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2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2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2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2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2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2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2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2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2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2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2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2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2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2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2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2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2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2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2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2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2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2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2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2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2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2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2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2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2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2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2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2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2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2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2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2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2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2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2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2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2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2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2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2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2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2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2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2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2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2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2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2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2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2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2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2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2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2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2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2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2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2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2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2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2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2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2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2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2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2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2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2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2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2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2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2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2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2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2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2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2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2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2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2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2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2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2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2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2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2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2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2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2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2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2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2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2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2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2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2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2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2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2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2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2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2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2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2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2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2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2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2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2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2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2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2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2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2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2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2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2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2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2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2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2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2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2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2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2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2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2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2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2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2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2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2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2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2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2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2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2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2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2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2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2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2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2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2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2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2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2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2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2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2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2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2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2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2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2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2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2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2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2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2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2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2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2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2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2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2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2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2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2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2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2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2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2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2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2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2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2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2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2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2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2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2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2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2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2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2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2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2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2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2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2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2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2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2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2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2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2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2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2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2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2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2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2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2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2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2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2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2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2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2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2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2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2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2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2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2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2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2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2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2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2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2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2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2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2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2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2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2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2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2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2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2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2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2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2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2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2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2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2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2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2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2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2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2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2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2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2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2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2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2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2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2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2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2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2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2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2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2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2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2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2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2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2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2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2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2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2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2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2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2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2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2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2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2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2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2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2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2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2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2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2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2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2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2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2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2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2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2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2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2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2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2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2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2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2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2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2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2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2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2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2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2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2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2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2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2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2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2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2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2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2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2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2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2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2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2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2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2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2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2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2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2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2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2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2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2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2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2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2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2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2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2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2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2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2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2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2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2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2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2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2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2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2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2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2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2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2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2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2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2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2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2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2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2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2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2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2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2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2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2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2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2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2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2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2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2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2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2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2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2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2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2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2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2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2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2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2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2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2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2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2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2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2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2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2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2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2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2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2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2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2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2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2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2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2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2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2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2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2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2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2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2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2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2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2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2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2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2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2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2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2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2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2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2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2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2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2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2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2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2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2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2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2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2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2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2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2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2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2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2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2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2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2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2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2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2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2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2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2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2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2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2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2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2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2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2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2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2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2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2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2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2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2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2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2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2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2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2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2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2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2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2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2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2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2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2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2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2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2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2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2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2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2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2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2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</sheetData>
  <mergeCells count="1">
    <mergeCell ref="A16:J16"/>
  </mergeCells>
  <hyperlinks>
    <hyperlink ref="C19" r:id="rId1"/>
    <hyperlink ref="C20" r:id="rId2"/>
    <hyperlink ref="C21" r:id="rId3"/>
    <hyperlink ref="C25" r:id="rId4"/>
    <hyperlink ref="C26" r:id="rId5"/>
    <hyperlink ref="C27" r:id="rId6" location="polycard_client=search-nordic&amp;searchVariation=MCO27107947&amp;position=3&amp;search_layout=stack&amp;type=product&amp;tracking_id=630ce673-8ebf-4f70-9540-970dba8cefa6&amp;wid=MCO1398755833&amp;sid=search"/>
    <hyperlink ref="C31" r:id="rId7"/>
    <hyperlink ref="C32" r:id="rId8"/>
    <hyperlink ref="C33" r:id="rId9" location="polycard_client=search-nordic&amp;position=2&amp;search_layout=stack&amp;type=item&amp;tracking_id=0ddad5c0-74b9-4a31-9040-6a4f18790070"/>
    <hyperlink ref="C37" r:id="rId10"/>
    <hyperlink ref="C43" r:id="rId11"/>
    <hyperlink ref="C44" r:id="rId12"/>
    <hyperlink ref="C49" r:id="rId13"/>
    <hyperlink ref="C50" r:id="rId14"/>
    <hyperlink ref="C51" r:id="rId15"/>
    <hyperlink ref="C55" r:id="rId16"/>
    <hyperlink ref="C56" r:id="rId17" location="polycard_client=search-nordic&amp;position=4&amp;search_layout=stack&amp;type=item&amp;tracking_id=64a92b83-c870-4077-9855-e7078bc55c65"/>
    <hyperlink ref="C57" r:id="rId18"/>
    <hyperlink ref="C62" r:id="rId19"/>
    <hyperlink ref="C63" r:id="rId20"/>
    <hyperlink ref="C64" r:id="rId2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Hardware_cliente</vt:lpstr>
      <vt:lpstr>Hardware_desarrollo</vt:lpstr>
      <vt:lpstr>software_desarrollo</vt:lpstr>
      <vt:lpstr>Software_Cliente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GARNICA</cp:lastModifiedBy>
  <cp:revision/>
  <dcterms:created xsi:type="dcterms:W3CDTF">2010-11-08T17:12:41Z</dcterms:created>
  <dcterms:modified xsi:type="dcterms:W3CDTF">2024-09-20T19:51:02Z</dcterms:modified>
  <cp:category/>
  <cp:contentStatus/>
</cp:coreProperties>
</file>