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Tabela przestawna 1" sheetId="2" r:id="rId5"/>
    <sheet state="visible" name="Arkusz2" sheetId="3" r:id="rId6"/>
  </sheets>
  <definedNames>
    <definedName hidden="1" localSheetId="0" name="_xlnm._FilterDatabase">Arkusz1!$A$1:$H$1440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<sst xmlns="http://schemas.openxmlformats.org/spreadsheetml/2006/main" count="6926" uniqueCount="5429">
  <si>
    <t>Kod</t>
  </si>
  <si>
    <t>Numer</t>
  </si>
  <si>
    <t>X</t>
  </si>
  <si>
    <t>Y</t>
  </si>
  <si>
    <t>Adres</t>
  </si>
  <si>
    <t>Strefa</t>
  </si>
  <si>
    <t>stan</t>
  </si>
  <si>
    <t xml:space="preserve"> </t>
  </si>
  <si>
    <t>A010313</t>
  </si>
  <si>
    <t>21.014408381854</t>
  </si>
  <si>
    <t>52.234700679368</t>
  </si>
  <si>
    <t>ul. Warecka - pl. Powstańców</t>
  </si>
  <si>
    <t>odtworzony</t>
  </si>
  <si>
    <t>A010316</t>
  </si>
  <si>
    <t>21.016800615524</t>
  </si>
  <si>
    <t>52.234440065375</t>
  </si>
  <si>
    <t>ul. Tuwima/Górskiego 4</t>
  </si>
  <si>
    <t>jest na zero</t>
  </si>
  <si>
    <t>A010318</t>
  </si>
  <si>
    <t>21.016199447557</t>
  </si>
  <si>
    <t>52.234904418475</t>
  </si>
  <si>
    <t>ul. Baczyńskiego 4</t>
  </si>
  <si>
    <t>wyrwany do odtworzenia</t>
  </si>
  <si>
    <t>A010319</t>
  </si>
  <si>
    <t>21.016524247685</t>
  </si>
  <si>
    <t>52.234219349103</t>
  </si>
  <si>
    <t>ul. Baczyńskiego 2</t>
  </si>
  <si>
    <t>A010321</t>
  </si>
  <si>
    <t>21.015239209251</t>
  </si>
  <si>
    <t>52.233746780445</t>
  </si>
  <si>
    <t>ul. Górskiego 7</t>
  </si>
  <si>
    <t>A010323</t>
  </si>
  <si>
    <t>21.014583400198</t>
  </si>
  <si>
    <t>52.233587809876</t>
  </si>
  <si>
    <t>ul. Górskiego 8</t>
  </si>
  <si>
    <t>A030102</t>
  </si>
  <si>
    <t>21.008922889715</t>
  </si>
  <si>
    <t>52.238762245092</t>
  </si>
  <si>
    <t>ul. Królewska 27</t>
  </si>
  <si>
    <t>A030103</t>
  </si>
  <si>
    <t>21.009868708985</t>
  </si>
  <si>
    <t>52.239042325812</t>
  </si>
  <si>
    <t>A030113</t>
  </si>
  <si>
    <t>21.00837848534</t>
  </si>
  <si>
    <t>52.235948218891</t>
  </si>
  <si>
    <t>ul. Marszałkowska 138</t>
  </si>
  <si>
    <t>A030114</t>
  </si>
  <si>
    <t>21.00854082196</t>
  </si>
  <si>
    <t>52.236352606825</t>
  </si>
  <si>
    <t>ul. Rysia 1</t>
  </si>
  <si>
    <t>A030115</t>
  </si>
  <si>
    <t>21.007911887877</t>
  </si>
  <si>
    <t>52.23667515067</t>
  </si>
  <si>
    <t>ul. Marszałkowska 140</t>
  </si>
  <si>
    <t>A030116</t>
  </si>
  <si>
    <t>21.007694139522</t>
  </si>
  <si>
    <t>52.237255689104</t>
  </si>
  <si>
    <t>A030201</t>
  </si>
  <si>
    <t>21.009571637839</t>
  </si>
  <si>
    <t>52.235932852301</t>
  </si>
  <si>
    <t>ul. Szkolna 2</t>
  </si>
  <si>
    <t>A030203</t>
  </si>
  <si>
    <t>21.008971274704</t>
  </si>
  <si>
    <t>52.236918823792</t>
  </si>
  <si>
    <t>pl. Dąbrowskiego 5</t>
  </si>
  <si>
    <t>A030204</t>
  </si>
  <si>
    <t>21.008974827351</t>
  </si>
  <si>
    <t>52.237499829539</t>
  </si>
  <si>
    <t>pl. Dąbrowskiego 12</t>
  </si>
  <si>
    <t>A030215</t>
  </si>
  <si>
    <t>21.009608870024</t>
  </si>
  <si>
    <t>52.236796020633</t>
  </si>
  <si>
    <t>pl. Dąbrowskiego 1</t>
  </si>
  <si>
    <t>A030216</t>
  </si>
  <si>
    <t>21.010149176687</t>
  </si>
  <si>
    <t>52.236881337901</t>
  </si>
  <si>
    <t>pl. Dąbrowskiego 2-4</t>
  </si>
  <si>
    <t>A030308</t>
  </si>
  <si>
    <t>21.014145867918</t>
  </si>
  <si>
    <t>52.240000342683</t>
  </si>
  <si>
    <t>ul. Pasaż Niżyńskiego</t>
  </si>
  <si>
    <t>A030309</t>
  </si>
  <si>
    <t>21.014358378573</t>
  </si>
  <si>
    <t>52.239278507684</t>
  </si>
  <si>
    <t>A030403</t>
  </si>
  <si>
    <t>21.014657613782</t>
  </si>
  <si>
    <t>52.238582926177</t>
  </si>
  <si>
    <t>ul. Czackiego 21-23</t>
  </si>
  <si>
    <t>A030405</t>
  </si>
  <si>
    <t>21.014795153348</t>
  </si>
  <si>
    <t>52.238093167776</t>
  </si>
  <si>
    <t>A030406</t>
  </si>
  <si>
    <t>21.014791435349</t>
  </si>
  <si>
    <t>52.237675114911</t>
  </si>
  <si>
    <t>ul. Czackiego 15-17</t>
  </si>
  <si>
    <t>A030407</t>
  </si>
  <si>
    <t>21.015130233322</t>
  </si>
  <si>
    <t>52.237425459041</t>
  </si>
  <si>
    <t>ul. Czackiego 7-11</t>
  </si>
  <si>
    <t>A070101</t>
  </si>
  <si>
    <t>21.00286544403</t>
  </si>
  <si>
    <t>52.244617803301</t>
  </si>
  <si>
    <t>al. Solidarności 77</t>
  </si>
  <si>
    <t>A070104</t>
  </si>
  <si>
    <t>21.004585391521</t>
  </si>
  <si>
    <t>52.244329135711</t>
  </si>
  <si>
    <t>ul. Corazziego 2</t>
  </si>
  <si>
    <t>A070105</t>
  </si>
  <si>
    <t>21.003840688354</t>
  </si>
  <si>
    <t>52.244111913418</t>
  </si>
  <si>
    <t>ul. Corazziego 5</t>
  </si>
  <si>
    <t>A070116</t>
  </si>
  <si>
    <t>21.004198348076</t>
  </si>
  <si>
    <t>52.242580036821</t>
  </si>
  <si>
    <t>ul. Senatorska 37</t>
  </si>
  <si>
    <t>A070123</t>
  </si>
  <si>
    <t>21.007439679882</t>
  </si>
  <si>
    <t>52.243026148434</t>
  </si>
  <si>
    <t>ul. Canaletta v/v 4</t>
  </si>
  <si>
    <t>A070201</t>
  </si>
  <si>
    <t>21.006271123915</t>
  </si>
  <si>
    <t>52.245849271706</t>
  </si>
  <si>
    <t>al. Solidarności 71</t>
  </si>
  <si>
    <t>A070204</t>
  </si>
  <si>
    <t>21.005047685381</t>
  </si>
  <si>
    <t>52.244825761656</t>
  </si>
  <si>
    <t>ul. Bielańska 10</t>
  </si>
  <si>
    <t>A070206</t>
  </si>
  <si>
    <t>21.007115283037</t>
  </si>
  <si>
    <t>52.245465502323</t>
  </si>
  <si>
    <t>ul. Hipoteczna</t>
  </si>
  <si>
    <t>A070214</t>
  </si>
  <si>
    <t>21.011025637453</t>
  </si>
  <si>
    <t>52.244409219899</t>
  </si>
  <si>
    <t>pl. Teatralny</t>
  </si>
  <si>
    <t>A070215</t>
  </si>
  <si>
    <t>21.010072302912</t>
  </si>
  <si>
    <t>52.244368256981</t>
  </si>
  <si>
    <t>A070219</t>
  </si>
  <si>
    <t>21.00871775283</t>
  </si>
  <si>
    <t>52.243800295588</t>
  </si>
  <si>
    <t>A070223</t>
  </si>
  <si>
    <t>21.011422326068</t>
  </si>
  <si>
    <t>52.244083959509</t>
  </si>
  <si>
    <t>ul. Moliera 5</t>
  </si>
  <si>
    <t>A070226</t>
  </si>
  <si>
    <t>21.012557766399</t>
  </si>
  <si>
    <t>52.24185838492</t>
  </si>
  <si>
    <t>pl. Piłsudskiego 1</t>
  </si>
  <si>
    <t>A070304</t>
  </si>
  <si>
    <t>21.011672604898</t>
  </si>
  <si>
    <t>52.24402796547</t>
  </si>
  <si>
    <t>ul. Moliera 6</t>
  </si>
  <si>
    <t>A070305</t>
  </si>
  <si>
    <t>21.011973724698</t>
  </si>
  <si>
    <t>52.24360025618</t>
  </si>
  <si>
    <t>ul. Moliera 2</t>
  </si>
  <si>
    <t>A070306</t>
  </si>
  <si>
    <t>21.012856459721</t>
  </si>
  <si>
    <t>52.243401168501</t>
  </si>
  <si>
    <t>ul. Trębacka 4</t>
  </si>
  <si>
    <t>A070310</t>
  </si>
  <si>
    <t>21.013765553642</t>
  </si>
  <si>
    <t>52.24340765325</t>
  </si>
  <si>
    <t>ul. Trębacka 3</t>
  </si>
  <si>
    <t>A110103</t>
  </si>
  <si>
    <t>21.001068654392</t>
  </si>
  <si>
    <t>52.239724406679</t>
  </si>
  <si>
    <t>ul. Ptasia 3</t>
  </si>
  <si>
    <t>A110109</t>
  </si>
  <si>
    <t>21.004480764746</t>
  </si>
  <si>
    <t>52.237614594926</t>
  </si>
  <si>
    <t>ul. Królewska</t>
  </si>
  <si>
    <t>A110110</t>
  </si>
  <si>
    <t>21.002199328374</t>
  </si>
  <si>
    <t>52.237370484621</t>
  </si>
  <si>
    <t>ul. Grzybowska 4</t>
  </si>
  <si>
    <t>A110118</t>
  </si>
  <si>
    <t>20.99716051002</t>
  </si>
  <si>
    <t>52.236962030687</t>
  </si>
  <si>
    <t>al. Jana Pawła II 26</t>
  </si>
  <si>
    <t>A110119</t>
  </si>
  <si>
    <t>20.999989656384</t>
  </si>
  <si>
    <t>52.234626005034</t>
  </si>
  <si>
    <t>ul. Twarda 14</t>
  </si>
  <si>
    <t>Wycięte szpilki</t>
  </si>
  <si>
    <t>A110123</t>
  </si>
  <si>
    <t>21.000394350436</t>
  </si>
  <si>
    <t>52.239091041007</t>
  </si>
  <si>
    <t>pl. Mirowski</t>
  </si>
  <si>
    <t>A110202</t>
  </si>
  <si>
    <t>21.005154607201</t>
  </si>
  <si>
    <t>52.237664850814</t>
  </si>
  <si>
    <t>ul. Królewska 43</t>
  </si>
  <si>
    <t>A110203</t>
  </si>
  <si>
    <t>21.005978621094</t>
  </si>
  <si>
    <t>52.237818743124</t>
  </si>
  <si>
    <t>ul. Królewska 29-41</t>
  </si>
  <si>
    <t>A110210</t>
  </si>
  <si>
    <t>21.003873188396</t>
  </si>
  <si>
    <t>52.236332608578</t>
  </si>
  <si>
    <t>pl. Grzybowski 4</t>
  </si>
  <si>
    <t>A110214</t>
  </si>
  <si>
    <t>21.004190792678</t>
  </si>
  <si>
    <t>52.235813505135</t>
  </si>
  <si>
    <t>pl. Grzybowski 2</t>
  </si>
  <si>
    <t>A110215</t>
  </si>
  <si>
    <t>21.00407205595</t>
  </si>
  <si>
    <t>52.235556631361</t>
  </si>
  <si>
    <t>ul. Bagno vis/vis 7</t>
  </si>
  <si>
    <t>A110224</t>
  </si>
  <si>
    <t>21.006773573589</t>
  </si>
  <si>
    <t>52.235760962465</t>
  </si>
  <si>
    <t>ul. Zielna 37</t>
  </si>
  <si>
    <t>A110234</t>
  </si>
  <si>
    <t>21.006640905592</t>
  </si>
  <si>
    <t>52.236388666098</t>
  </si>
  <si>
    <t>ul. Zielna 39</t>
  </si>
  <si>
    <t>A110308</t>
  </si>
  <si>
    <t>21.001548912297</t>
  </si>
  <si>
    <t>52.234680894387</t>
  </si>
  <si>
    <t>ul. Emilii Plater 55</t>
  </si>
  <si>
    <t>A110310</t>
  </si>
  <si>
    <t>21.000718251569</t>
  </si>
  <si>
    <t>52.233981763382</t>
  </si>
  <si>
    <t>ul. Mariańska</t>
  </si>
  <si>
    <t>A110312</t>
  </si>
  <si>
    <t>20.998543881409</t>
  </si>
  <si>
    <t>52.23407781581</t>
  </si>
  <si>
    <t>ul. Twarda 15</t>
  </si>
  <si>
    <t>A150102</t>
  </si>
  <si>
    <t>20.997621662545</t>
  </si>
  <si>
    <t>52.240299086417</t>
  </si>
  <si>
    <t>ul. Elektoralna 12</t>
  </si>
  <si>
    <t>A150109</t>
  </si>
  <si>
    <t>20.995793717355</t>
  </si>
  <si>
    <t>52.242457309493</t>
  </si>
  <si>
    <t>al. Solidarności 113</t>
  </si>
  <si>
    <t>A150110</t>
  </si>
  <si>
    <t>20.997183417915</t>
  </si>
  <si>
    <t>52.242919121634</t>
  </si>
  <si>
    <t>al. Solidarności 95</t>
  </si>
  <si>
    <t>A150111</t>
  </si>
  <si>
    <t>20.998229635719</t>
  </si>
  <si>
    <t>52.242963939872</t>
  </si>
  <si>
    <t>ul. Orla 8</t>
  </si>
  <si>
    <t>A150113</t>
  </si>
  <si>
    <t>20.998821038391</t>
  </si>
  <si>
    <t>52.242346701797</t>
  </si>
  <si>
    <t>ul. Orla 6</t>
  </si>
  <si>
    <t>A150115</t>
  </si>
  <si>
    <t>20.999189785972</t>
  </si>
  <si>
    <t>52.241426440772</t>
  </si>
  <si>
    <t>ul. Orla 5</t>
  </si>
  <si>
    <t>A150119</t>
  </si>
  <si>
    <t>21.002006919389</t>
  </si>
  <si>
    <t>52.241804727822</t>
  </si>
  <si>
    <t>ul. Elektoralna 2</t>
  </si>
  <si>
    <t>A150125</t>
  </si>
  <si>
    <t>21.001350654432</t>
  </si>
  <si>
    <t>52.243561063967</t>
  </si>
  <si>
    <t>pl. Bankowy 3-5</t>
  </si>
  <si>
    <t>A150126</t>
  </si>
  <si>
    <t>20.999816598811</t>
  </si>
  <si>
    <t>52.243730921755</t>
  </si>
  <si>
    <t>al. Solidarności 83</t>
  </si>
  <si>
    <t>A150129</t>
  </si>
  <si>
    <t>21.000007046493</t>
  </si>
  <si>
    <t>52.244143159772</t>
  </si>
  <si>
    <t>al. Solidarności 72</t>
  </si>
  <si>
    <t>A150130</t>
  </si>
  <si>
    <t>20.999018917645</t>
  </si>
  <si>
    <t>52.243830116387</t>
  </si>
  <si>
    <t>A150201</t>
  </si>
  <si>
    <t>21.003816513335</t>
  </si>
  <si>
    <t>52.241702947609</t>
  </si>
  <si>
    <t>ul. Marszałkowska 117</t>
  </si>
  <si>
    <t>A150202</t>
  </si>
  <si>
    <t>21.003892263411</t>
  </si>
  <si>
    <t>52.241012953239</t>
  </si>
  <si>
    <t>ul. Marszałkowska 113</t>
  </si>
  <si>
    <t>A150210</t>
  </si>
  <si>
    <t>21.00138989949</t>
  </si>
  <si>
    <t>52.241437705819</t>
  </si>
  <si>
    <t>ul. Elektoralna 5</t>
  </si>
  <si>
    <t>A150213</t>
  </si>
  <si>
    <t>20.996867867957</t>
  </si>
  <si>
    <t>52.239907415922</t>
  </si>
  <si>
    <t>ul. Elektoralna 21-23</t>
  </si>
  <si>
    <t>A150216</t>
  </si>
  <si>
    <t>20.998269610883</t>
  </si>
  <si>
    <t>52.239392759925</t>
  </si>
  <si>
    <t>pl. Mirowski 1</t>
  </si>
  <si>
    <t>A150218</t>
  </si>
  <si>
    <t>21.000001412472</t>
  </si>
  <si>
    <t>52.239731704827</t>
  </si>
  <si>
    <t>pl. Mirowski-Zimna</t>
  </si>
  <si>
    <t>A150221</t>
  </si>
  <si>
    <t>21.003873035651</t>
  </si>
  <si>
    <t>52.240506436265</t>
  </si>
  <si>
    <t>ul. Marszałkowska 115</t>
  </si>
  <si>
    <t>B050111</t>
  </si>
  <si>
    <t>21.019015682004</t>
  </si>
  <si>
    <t>52.221589446332</t>
  </si>
  <si>
    <t>ul. Mokotowska 31</t>
  </si>
  <si>
    <t>B050112</t>
  </si>
  <si>
    <t>21.018635056548</t>
  </si>
  <si>
    <t>52.221007384997</t>
  </si>
  <si>
    <t>ul. Mokotowska 23</t>
  </si>
  <si>
    <t>B050118</t>
  </si>
  <si>
    <t>21.015975436175</t>
  </si>
  <si>
    <t>52.220893316148</t>
  </si>
  <si>
    <t>ul. Waryńskiego 28</t>
  </si>
  <si>
    <t>B050119</t>
  </si>
  <si>
    <t>21.01582311404</t>
  </si>
  <si>
    <t>52.220414059878</t>
  </si>
  <si>
    <t>ul. Waryńskiego 26</t>
  </si>
  <si>
    <t>B050211</t>
  </si>
  <si>
    <t>21.022633631089</t>
  </si>
  <si>
    <t>52.221847852228</t>
  </si>
  <si>
    <t>al. Róż 6</t>
  </si>
  <si>
    <t>B050213</t>
  </si>
  <si>
    <t>21.021206748526</t>
  </si>
  <si>
    <t>52.221599671161</t>
  </si>
  <si>
    <t>al. Róż-Koszykowa</t>
  </si>
  <si>
    <t>B050214</t>
  </si>
  <si>
    <t>21.021334007346</t>
  </si>
  <si>
    <t>52.221229673404</t>
  </si>
  <si>
    <t>ul. Koszykowa 3</t>
  </si>
  <si>
    <t>B050215</t>
  </si>
  <si>
    <t>21.021990445082</t>
  </si>
  <si>
    <t>52.221131395628</t>
  </si>
  <si>
    <t>ul. Koszykowa 14</t>
  </si>
  <si>
    <t>B050218</t>
  </si>
  <si>
    <t>21.022141132322</t>
  </si>
  <si>
    <t>52.2203671849</t>
  </si>
  <si>
    <t>ul. Służewska 2</t>
  </si>
  <si>
    <t>B050219</t>
  </si>
  <si>
    <t>21.022693458254</t>
  </si>
  <si>
    <t>52.220693436035</t>
  </si>
  <si>
    <t>ul. Służewska 2 - Koszykowa</t>
  </si>
  <si>
    <t>odtworzony do poprawy</t>
  </si>
  <si>
    <t>B050220</t>
  </si>
  <si>
    <t>21.023261089415</t>
  </si>
  <si>
    <t>52.220547763072</t>
  </si>
  <si>
    <t>ul. Koszykowa 6</t>
  </si>
  <si>
    <t>B050221</t>
  </si>
  <si>
    <t>21.023278723503</t>
  </si>
  <si>
    <t>52.220415800452</t>
  </si>
  <si>
    <t>ul. Koszykowa 1</t>
  </si>
  <si>
    <t>B050226</t>
  </si>
  <si>
    <t>21.020573552354</t>
  </si>
  <si>
    <t>52.221229200005</t>
  </si>
  <si>
    <t>ul. Natolińska 2</t>
  </si>
  <si>
    <t>B050227</t>
  </si>
  <si>
    <t>21.019996538072</t>
  </si>
  <si>
    <t>52.220871247279</t>
  </si>
  <si>
    <t>ul. Natolińska 3</t>
  </si>
  <si>
    <t>wystaje kwadrat</t>
  </si>
  <si>
    <t>B050228</t>
  </si>
  <si>
    <t>21.02411866479</t>
  </si>
  <si>
    <t>52.222665464672</t>
  </si>
  <si>
    <t>Al. Ujazdowskie 19</t>
  </si>
  <si>
    <t>B050301</t>
  </si>
  <si>
    <t>21.016229657715</t>
  </si>
  <si>
    <t>52.219842372926</t>
  </si>
  <si>
    <t>ul. Nowowiejska 3</t>
  </si>
  <si>
    <t>B050306</t>
  </si>
  <si>
    <t>21.017013598086</t>
  </si>
  <si>
    <t>52.218689668481</t>
  </si>
  <si>
    <t>ul. Mokotowska 9</t>
  </si>
  <si>
    <t>B050313</t>
  </si>
  <si>
    <t>21.018968056502</t>
  </si>
  <si>
    <t>52.219774845445</t>
  </si>
  <si>
    <t>al. Wyzwolenia 15</t>
  </si>
  <si>
    <t>B050315</t>
  </si>
  <si>
    <t>21.019810339505</t>
  </si>
  <si>
    <t>52.219897909135</t>
  </si>
  <si>
    <t>al. Wyzwolenia 10-12</t>
  </si>
  <si>
    <t>B050317</t>
  </si>
  <si>
    <t>21.020653527704</t>
  </si>
  <si>
    <t>52.219707878727</t>
  </si>
  <si>
    <t>al. Wyzwolenia 9</t>
  </si>
  <si>
    <t>B050318</t>
  </si>
  <si>
    <t>21.02143965375</t>
  </si>
  <si>
    <t>52.219633202976</t>
  </si>
  <si>
    <t>B050320</t>
  </si>
  <si>
    <t>21.022325227597</t>
  </si>
  <si>
    <t>52.219864278712</t>
  </si>
  <si>
    <t>al. Wyzwolenia 8</t>
  </si>
  <si>
    <t>B050322</t>
  </si>
  <si>
    <t>21.022932761927</t>
  </si>
  <si>
    <t>52.219636035433</t>
  </si>
  <si>
    <t>al. Wyzwolenia 3</t>
  </si>
  <si>
    <t>B050325</t>
  </si>
  <si>
    <t>21.019948005718</t>
  </si>
  <si>
    <t>52.218698356929</t>
  </si>
  <si>
    <t>ul. Sempołowskiej 3</t>
  </si>
  <si>
    <t>B060106</t>
  </si>
  <si>
    <t>21.023609712827</t>
  </si>
  <si>
    <t>52.233240041067</t>
  </si>
  <si>
    <t>ul. Smolna 30</t>
  </si>
  <si>
    <t>B060108</t>
  </si>
  <si>
    <t>21.024709473807</t>
  </si>
  <si>
    <t>52.233133629747</t>
  </si>
  <si>
    <t>ul. Smolna 9</t>
  </si>
  <si>
    <t>B060109</t>
  </si>
  <si>
    <t>21.025321</t>
  </si>
  <si>
    <t>52.2332663</t>
  </si>
  <si>
    <t>ul. Smolna 8</t>
  </si>
  <si>
    <t>B060111</t>
  </si>
  <si>
    <t>21.02586</t>
  </si>
  <si>
    <t>52.2331951</t>
  </si>
  <si>
    <t>Al. Jerozolimskie (parking Dw. Powiśle)</t>
  </si>
  <si>
    <t>B060112</t>
  </si>
  <si>
    <t>21.025612866452</t>
  </si>
  <si>
    <t>52.233025888949</t>
  </si>
  <si>
    <t>Al. Jerozolimskie - Smolna</t>
  </si>
  <si>
    <t>B060114</t>
  </si>
  <si>
    <t>21.0237738</t>
  </si>
  <si>
    <t>52.2325781</t>
  </si>
  <si>
    <t>Al. Jerozolimskie 6</t>
  </si>
  <si>
    <t>B060116</t>
  </si>
  <si>
    <t>21.021733</t>
  </si>
  <si>
    <t>52.2322076</t>
  </si>
  <si>
    <t>Al. Jerozolimskie (skwer)</t>
  </si>
  <si>
    <t>B060213</t>
  </si>
  <si>
    <t>21.022737318383</t>
  </si>
  <si>
    <t>52.234255968344</t>
  </si>
  <si>
    <t>ul. Foksal 8</t>
  </si>
  <si>
    <t>B060226</t>
  </si>
  <si>
    <t>21.020966786334</t>
  </si>
  <si>
    <t>52.234978721252</t>
  </si>
  <si>
    <t>ul. Kopernika 8</t>
  </si>
  <si>
    <t>B060227</t>
  </si>
  <si>
    <t>21.020641135041</t>
  </si>
  <si>
    <t>52.235686242462</t>
  </si>
  <si>
    <t>ul. Kopernika - Ordynacka</t>
  </si>
  <si>
    <t>B060314</t>
  </si>
  <si>
    <t>21.022939380034</t>
  </si>
  <si>
    <t>52.23757718597</t>
  </si>
  <si>
    <t>ul. Bartoszewicza 1b</t>
  </si>
  <si>
    <t>B060315</t>
  </si>
  <si>
    <t>21.022278939928</t>
  </si>
  <si>
    <t>52.237909881537</t>
  </si>
  <si>
    <t>ul. Bartoszewicza - Sewerynów</t>
  </si>
  <si>
    <t>B060325</t>
  </si>
  <si>
    <t>21.01863865822</t>
  </si>
  <si>
    <t>52.238425041968</t>
  </si>
  <si>
    <t>pl. Osterwy 1</t>
  </si>
  <si>
    <t>B060329</t>
  </si>
  <si>
    <t>21.016352450862</t>
  </si>
  <si>
    <t>52.242062187681</t>
  </si>
  <si>
    <t>ul. Karowa (Bristol)</t>
  </si>
  <si>
    <t>B060330</t>
  </si>
  <si>
    <t>21.016837252788</t>
  </si>
  <si>
    <t>52.242231881131</t>
  </si>
  <si>
    <t>ul. Karowa 20</t>
  </si>
  <si>
    <t>B060332</t>
  </si>
  <si>
    <t>21.017559756031</t>
  </si>
  <si>
    <t>52.242647850728</t>
  </si>
  <si>
    <t>ul. Karowa 18</t>
  </si>
  <si>
    <t>B060334</t>
  </si>
  <si>
    <t>21.014603269166</t>
  </si>
  <si>
    <t>52.244915709224</t>
  </si>
  <si>
    <t>ul. Krakowskie Przedmieście 62</t>
  </si>
  <si>
    <t>B080103</t>
  </si>
  <si>
    <t>21.026873471912</t>
  </si>
  <si>
    <t>52.22421282663</t>
  </si>
  <si>
    <t>ul. Piękna 1</t>
  </si>
  <si>
    <t>B080113</t>
  </si>
  <si>
    <t>21.021448841469</t>
  </si>
  <si>
    <t>52.230919857267</t>
  </si>
  <si>
    <t>ul. Nowy Świat 6/12</t>
  </si>
  <si>
    <t>B080119</t>
  </si>
  <si>
    <t>21.0289532</t>
  </si>
  <si>
    <t>52.2213061</t>
  </si>
  <si>
    <t>ul. Jazdów</t>
  </si>
  <si>
    <t>B080205</t>
  </si>
  <si>
    <t>21.028518247982</t>
  </si>
  <si>
    <t>52.227778352727</t>
  </si>
  <si>
    <t>al. Na skarpie 21</t>
  </si>
  <si>
    <t>B080208</t>
  </si>
  <si>
    <t>21.026728925328</t>
  </si>
  <si>
    <t>52.227988841853</t>
  </si>
  <si>
    <t>ul. Prusa (teatr)</t>
  </si>
  <si>
    <t>B080209</t>
  </si>
  <si>
    <t>21.026769145445</t>
  </si>
  <si>
    <t>52.227773354054</t>
  </si>
  <si>
    <t>ul. Prusa (park)</t>
  </si>
  <si>
    <t>B080210</t>
  </si>
  <si>
    <t>21.025903586765</t>
  </si>
  <si>
    <t>52.22796326241</t>
  </si>
  <si>
    <t>ul. Konopnickiej 6</t>
  </si>
  <si>
    <t>B080219</t>
  </si>
  <si>
    <t>21.025318674372</t>
  </si>
  <si>
    <t>52.226266219118</t>
  </si>
  <si>
    <t>ul. Wiejska 11</t>
  </si>
  <si>
    <t>B090104</t>
  </si>
  <si>
    <t>21.00169862884</t>
  </si>
  <si>
    <t>52.24535598052</t>
  </si>
  <si>
    <t>ul. Długa (metro)</t>
  </si>
  <si>
    <t>B090106</t>
  </si>
  <si>
    <t>21.001802868086</t>
  </si>
  <si>
    <t>52.246106631039</t>
  </si>
  <si>
    <t>ul. Stare Nalewki 4</t>
  </si>
  <si>
    <t>B090107</t>
  </si>
  <si>
    <t>21.002905644837</t>
  </si>
  <si>
    <t>52.245768579181</t>
  </si>
  <si>
    <t>ul. Długa (Bielańska)</t>
  </si>
  <si>
    <t>B090110</t>
  </si>
  <si>
    <t>21.003712255538</t>
  </si>
  <si>
    <t>52.246318556368</t>
  </si>
  <si>
    <t>ul. Długa 50</t>
  </si>
  <si>
    <t>B090117</t>
  </si>
  <si>
    <t>21.006683440312</t>
  </si>
  <si>
    <t>52.247712459046</t>
  </si>
  <si>
    <t>ul. Schillera 4</t>
  </si>
  <si>
    <t>B090120</t>
  </si>
  <si>
    <t>21.006748991469</t>
  </si>
  <si>
    <t>52.246162444281</t>
  </si>
  <si>
    <t>al. Solidarności - Schillera</t>
  </si>
  <si>
    <t>B090122</t>
  </si>
  <si>
    <t>21.004760993132</t>
  </si>
  <si>
    <t>52.24593560196</t>
  </si>
  <si>
    <t>al. Solidarności 60a</t>
  </si>
  <si>
    <t>B140101</t>
  </si>
  <si>
    <t>21.001576893456</t>
  </si>
  <si>
    <t>52.226573707097</t>
  </si>
  <si>
    <t>ul. Nowogrodzka 62b</t>
  </si>
  <si>
    <t>B140103</t>
  </si>
  <si>
    <t>21.0000857</t>
  </si>
  <si>
    <t>52.2261028</t>
  </si>
  <si>
    <t>ul. Nowogrodzka v-vis 64</t>
  </si>
  <si>
    <t>B140104</t>
  </si>
  <si>
    <t>21.000413592764</t>
  </si>
  <si>
    <t>52.226264457699</t>
  </si>
  <si>
    <t>ul. Nowogrodzka 64</t>
  </si>
  <si>
    <t>B140107</t>
  </si>
  <si>
    <t>20.998698085822</t>
  </si>
  <si>
    <t>52.22573434935</t>
  </si>
  <si>
    <t>ul. Nowogrodzka v-vis 66</t>
  </si>
  <si>
    <t>B140108</t>
  </si>
  <si>
    <t>20.998119226584</t>
  </si>
  <si>
    <t>52.225763009791</t>
  </si>
  <si>
    <t>ul. Nowogrodzka 68</t>
  </si>
  <si>
    <t>B140109</t>
  </si>
  <si>
    <t>20.997519784893</t>
  </si>
  <si>
    <t>52.225476494681</t>
  </si>
  <si>
    <t>ul. Nowogrodzka v-vis 68</t>
  </si>
  <si>
    <t>B140110</t>
  </si>
  <si>
    <t>20.996822369071</t>
  </si>
  <si>
    <t>52.225454086267</t>
  </si>
  <si>
    <t>ul. Nowogrodzka - Lindleya</t>
  </si>
  <si>
    <t>B140115</t>
  </si>
  <si>
    <t>20.996679639301</t>
  </si>
  <si>
    <t>52.226428473673</t>
  </si>
  <si>
    <t>Al. Jerozolimskie 101</t>
  </si>
  <si>
    <t>B140116</t>
  </si>
  <si>
    <t>20.99783857023</t>
  </si>
  <si>
    <t>52.226697845965</t>
  </si>
  <si>
    <t>Al. Jerozolimskie 97</t>
  </si>
  <si>
    <t>B140117</t>
  </si>
  <si>
    <t>20.998961726329</t>
  </si>
  <si>
    <t>52.226931194559</t>
  </si>
  <si>
    <t>Al. Jerozolimskie 91</t>
  </si>
  <si>
    <t>B140211</t>
  </si>
  <si>
    <t>20.997672252246</t>
  </si>
  <si>
    <t>52.223783856444</t>
  </si>
  <si>
    <t>ul. Lindleya 4</t>
  </si>
  <si>
    <t>B140212</t>
  </si>
  <si>
    <t>20.998219260976</t>
  </si>
  <si>
    <t>52.223686243467</t>
  </si>
  <si>
    <t>ul. Oczki 3</t>
  </si>
  <si>
    <t>B140214</t>
  </si>
  <si>
    <t>20.999515629671</t>
  </si>
  <si>
    <t>52.223974271081</t>
  </si>
  <si>
    <t>B140216</t>
  </si>
  <si>
    <t>21.001468846084</t>
  </si>
  <si>
    <t>52.224573884012</t>
  </si>
  <si>
    <t>ul. Oczki 4</t>
  </si>
  <si>
    <t>B140226</t>
  </si>
  <si>
    <t>21.004284673541</t>
  </si>
  <si>
    <t>52.22342849863</t>
  </si>
  <si>
    <t>ul. Chałubińskiego 3A</t>
  </si>
  <si>
    <t>B160105</t>
  </si>
  <si>
    <t>21.0044903</t>
  </si>
  <si>
    <t>52.2203877</t>
  </si>
  <si>
    <t>al. Niepodległości 235</t>
  </si>
  <si>
    <t>B160107</t>
  </si>
  <si>
    <t>21.0045694</t>
  </si>
  <si>
    <t>52.2208957</t>
  </si>
  <si>
    <t>B160111</t>
  </si>
  <si>
    <t>21.008406462985</t>
  </si>
  <si>
    <t>52.222479981802</t>
  </si>
  <si>
    <t>ul. Noakowskiego (Skwer)</t>
  </si>
  <si>
    <t>B160124</t>
  </si>
  <si>
    <t>21.009424597817</t>
  </si>
  <si>
    <t>52.219922762741</t>
  </si>
  <si>
    <t>ul. Nowowiejska 21-25</t>
  </si>
  <si>
    <t>B160125</t>
  </si>
  <si>
    <t>21.010469417877</t>
  </si>
  <si>
    <t>52.219897543612</t>
  </si>
  <si>
    <t>ul. Nowowiejska 25</t>
  </si>
  <si>
    <t>B160132</t>
  </si>
  <si>
    <t>21.014303155258</t>
  </si>
  <si>
    <t>52.218406611497</t>
  </si>
  <si>
    <t>ul. Polna 13 (bazar)</t>
  </si>
  <si>
    <t>B160134</t>
  </si>
  <si>
    <t>21.013274954655</t>
  </si>
  <si>
    <t>52.218878344437</t>
  </si>
  <si>
    <t>ul. Polna - Podoskich</t>
  </si>
  <si>
    <t>B160202</t>
  </si>
  <si>
    <t>21.013930319429</t>
  </si>
  <si>
    <t>52.218896453471</t>
  </si>
  <si>
    <t>ul. Polna 46</t>
  </si>
  <si>
    <t>B160203</t>
  </si>
  <si>
    <t>21.013405177017</t>
  </si>
  <si>
    <t>52.219252986728</t>
  </si>
  <si>
    <t>ul. Polna 50</t>
  </si>
  <si>
    <t>B160205</t>
  </si>
  <si>
    <t>21.010337513503</t>
  </si>
  <si>
    <t>52.221359879703</t>
  </si>
  <si>
    <t>ul. Noakowskiego 12</t>
  </si>
  <si>
    <t>B160211</t>
  </si>
  <si>
    <t>21.0124321</t>
  </si>
  <si>
    <t>52.2219842</t>
  </si>
  <si>
    <t>ul. Lwowska 13</t>
  </si>
  <si>
    <t>B160213</t>
  </si>
  <si>
    <t>21.0122803</t>
  </si>
  <si>
    <t>52.2211694</t>
  </si>
  <si>
    <t>ul. Lwowska 9</t>
  </si>
  <si>
    <t>B160218</t>
  </si>
  <si>
    <t>21.0129874263</t>
  </si>
  <si>
    <t>52.220360632393</t>
  </si>
  <si>
    <t>ul. Śniadeckich 21</t>
  </si>
  <si>
    <t>B160219</t>
  </si>
  <si>
    <t>21.013861710901</t>
  </si>
  <si>
    <t>52.220798304646</t>
  </si>
  <si>
    <t>ul. Śniadeckich 17</t>
  </si>
  <si>
    <t>B160220</t>
  </si>
  <si>
    <t>21.013485062974</t>
  </si>
  <si>
    <t>52.220760474689</t>
  </si>
  <si>
    <t>ul. Śniadeckich 12-16</t>
  </si>
  <si>
    <t>B160226</t>
  </si>
  <si>
    <t>21.014839301237</t>
  </si>
  <si>
    <t>52.220007228598</t>
  </si>
  <si>
    <t>ul. Nowowiejska 10</t>
  </si>
  <si>
    <t>stoi na starym adapter</t>
  </si>
  <si>
    <t>B160228</t>
  </si>
  <si>
    <t>21.013197796448</t>
  </si>
  <si>
    <t>52.220017895067</t>
  </si>
  <si>
    <t>ul. Nowowiejska 12-18</t>
  </si>
  <si>
    <t>B210101</t>
  </si>
  <si>
    <t>20.992396355967</t>
  </si>
  <si>
    <t>52.24164602174</t>
  </si>
  <si>
    <t>al. Solidarności(sąd)</t>
  </si>
  <si>
    <t>B210103</t>
  </si>
  <si>
    <t>20.991059108659</t>
  </si>
  <si>
    <t>52.241387534506</t>
  </si>
  <si>
    <t>al. Solidarności 84</t>
  </si>
  <si>
    <t>B210106</t>
  </si>
  <si>
    <t>20.9886066</t>
  </si>
  <si>
    <t>52.2400951</t>
  </si>
  <si>
    <t>al. Solidarności 145</t>
  </si>
  <si>
    <t>B210107</t>
  </si>
  <si>
    <t>20.989751082226</t>
  </si>
  <si>
    <t>52.240446864999</t>
  </si>
  <si>
    <t>al. Solidarności 129</t>
  </si>
  <si>
    <t>B210108</t>
  </si>
  <si>
    <t>20.991366752896</t>
  </si>
  <si>
    <t>52.240661576536</t>
  </si>
  <si>
    <t>ul. Dobrzańskiego</t>
  </si>
  <si>
    <t>B210110</t>
  </si>
  <si>
    <t>20.993796396252</t>
  </si>
  <si>
    <t>52.240447726039</t>
  </si>
  <si>
    <t>ul. Ogrodowa 4</t>
  </si>
  <si>
    <t>B210111</t>
  </si>
  <si>
    <t>20.992659801535</t>
  </si>
  <si>
    <t>52.239935996819</t>
  </si>
  <si>
    <t>ul. Ogrodowa 6</t>
  </si>
  <si>
    <t>B210112</t>
  </si>
  <si>
    <t>20.991868928824</t>
  </si>
  <si>
    <t>52.239848594762</t>
  </si>
  <si>
    <t>B210113</t>
  </si>
  <si>
    <t>20.99127012602</t>
  </si>
  <si>
    <t>52.239638706806</t>
  </si>
  <si>
    <t>ul. Ogrodowa 8</t>
  </si>
  <si>
    <t>B210116</t>
  </si>
  <si>
    <t>20.989967987522</t>
  </si>
  <si>
    <t>52.239017182313</t>
  </si>
  <si>
    <t>ul. Ogrodowa 11</t>
  </si>
  <si>
    <t>B210118</t>
  </si>
  <si>
    <t>20.988755504193</t>
  </si>
  <si>
    <t>52.238880414872</t>
  </si>
  <si>
    <t>ul. Ogrodowa 32</t>
  </si>
  <si>
    <t>B210120</t>
  </si>
  <si>
    <t>20.988711565208</t>
  </si>
  <si>
    <t>52.23814183047</t>
  </si>
  <si>
    <t>ul. Żelazna 76</t>
  </si>
  <si>
    <t>B210121</t>
  </si>
  <si>
    <t>20.988338997911</t>
  </si>
  <si>
    <t>52.238124163639</t>
  </si>
  <si>
    <t>ul. Żelazna 83</t>
  </si>
  <si>
    <t>B210124</t>
  </si>
  <si>
    <t>20.9903002</t>
  </si>
  <si>
    <t>52.2410025</t>
  </si>
  <si>
    <t>al. Solidarności 86</t>
  </si>
  <si>
    <t>B210125</t>
  </si>
  <si>
    <t>20.9883695</t>
  </si>
  <si>
    <t>52.240349</t>
  </si>
  <si>
    <t>al. Solidarności 88</t>
  </si>
  <si>
    <t>B210202</t>
  </si>
  <si>
    <t>20.994903409275</t>
  </si>
  <si>
    <t>52.239304141362</t>
  </si>
  <si>
    <t>ul. Elektoralna 24</t>
  </si>
  <si>
    <t>B210203</t>
  </si>
  <si>
    <t>20.993255484891</t>
  </si>
  <si>
    <t>52.238730919722</t>
  </si>
  <si>
    <t>ul. Elektoralna 26</t>
  </si>
  <si>
    <t>B210208</t>
  </si>
  <si>
    <t>20.991341268802</t>
  </si>
  <si>
    <t>52.236939805366</t>
  </si>
  <si>
    <t>ul. Waliców 25</t>
  </si>
  <si>
    <t>B210211</t>
  </si>
  <si>
    <t>20.992862074029</t>
  </si>
  <si>
    <t>52.238027291799</t>
  </si>
  <si>
    <t>ul. Chłodna (park)</t>
  </si>
  <si>
    <t>B210212</t>
  </si>
  <si>
    <t>20.994982266811</t>
  </si>
  <si>
    <t>52.237774745902</t>
  </si>
  <si>
    <t>ul. Ciepła - Atrium</t>
  </si>
  <si>
    <t>B210213</t>
  </si>
  <si>
    <t>20.994759978704</t>
  </si>
  <si>
    <t>52.237110511296</t>
  </si>
  <si>
    <t>ul. Krochmalna 1</t>
  </si>
  <si>
    <t>B210215</t>
  </si>
  <si>
    <t>20.992846775663</t>
  </si>
  <si>
    <t>52.236726541642</t>
  </si>
  <si>
    <t>ul. Krochmalna vis/vis 32</t>
  </si>
  <si>
    <t>B210220</t>
  </si>
  <si>
    <t>20.989862701822</t>
  </si>
  <si>
    <t>52.23754136964</t>
  </si>
  <si>
    <t>ul. Chłodna 22</t>
  </si>
  <si>
    <t>B210301</t>
  </si>
  <si>
    <t>20.995802778828</t>
  </si>
  <si>
    <t>52.236049948158</t>
  </si>
  <si>
    <t>ul. Ciepła</t>
  </si>
  <si>
    <t>B210302</t>
  </si>
  <si>
    <t>20.995513881838</t>
  </si>
  <si>
    <t>52.236737287197</t>
  </si>
  <si>
    <t>B210303</t>
  </si>
  <si>
    <t>20.991931163656</t>
  </si>
  <si>
    <t>52.236154050575</t>
  </si>
  <si>
    <t>ul. Waliców vis/vis 19</t>
  </si>
  <si>
    <t>B210304</t>
  </si>
  <si>
    <t>20.992139747337</t>
  </si>
  <si>
    <t>52.235373674471</t>
  </si>
  <si>
    <t>ul. Waliców 13</t>
  </si>
  <si>
    <t>B210309</t>
  </si>
  <si>
    <t>20.990102749397</t>
  </si>
  <si>
    <t>52.235578635231</t>
  </si>
  <si>
    <t>ul. Żelazna 67</t>
  </si>
  <si>
    <t>B210310</t>
  </si>
  <si>
    <t>20.99121486519</t>
  </si>
  <si>
    <t>52.234311717985</t>
  </si>
  <si>
    <t>ul. Żelazna 56</t>
  </si>
  <si>
    <t>B210312</t>
  </si>
  <si>
    <t>20.992317072138</t>
  </si>
  <si>
    <t>52.233456074197</t>
  </si>
  <si>
    <t>ul. Pereca 16</t>
  </si>
  <si>
    <t>B210313</t>
  </si>
  <si>
    <t>20.993679874107</t>
  </si>
  <si>
    <t>52.233577051587</t>
  </si>
  <si>
    <t>ul. Pereca 13-19</t>
  </si>
  <si>
    <t>B210314</t>
  </si>
  <si>
    <t>20.994979945164</t>
  </si>
  <si>
    <t>52.233923910629</t>
  </si>
  <si>
    <t>ul. Pereca 4</t>
  </si>
  <si>
    <t>B210315</t>
  </si>
  <si>
    <t>20.996353528869</t>
  </si>
  <si>
    <t>52.234533085562</t>
  </si>
  <si>
    <t>ul. Pereca - Ciepła</t>
  </si>
  <si>
    <t>B210319</t>
  </si>
  <si>
    <t>20.995951627372</t>
  </si>
  <si>
    <t>52.235475763719</t>
  </si>
  <si>
    <t>ul. Ciepła - Grzybowska</t>
  </si>
  <si>
    <t>B210322</t>
  </si>
  <si>
    <t>20.996346139426</t>
  </si>
  <si>
    <t>52.233997499245</t>
  </si>
  <si>
    <t>ul. Pereca 1</t>
  </si>
  <si>
    <t>B210324</t>
  </si>
  <si>
    <t>20.990578660507</t>
  </si>
  <si>
    <t>52.234794546841</t>
  </si>
  <si>
    <t>ul. Żelazna 63</t>
  </si>
  <si>
    <t>B220101</t>
  </si>
  <si>
    <t>20.993473779793</t>
  </si>
  <si>
    <t>52.231455848736</t>
  </si>
  <si>
    <t>ul. Pańska 65</t>
  </si>
  <si>
    <t>B220104</t>
  </si>
  <si>
    <t>20.994852497192</t>
  </si>
  <si>
    <t>52.231869150091</t>
  </si>
  <si>
    <t>ul. Pańska 61</t>
  </si>
  <si>
    <t>B220108</t>
  </si>
  <si>
    <t>20.996224555949</t>
  </si>
  <si>
    <t>52.231774596292</t>
  </si>
  <si>
    <t>ul. Twarda</t>
  </si>
  <si>
    <t>B220111</t>
  </si>
  <si>
    <t>20.996881605841</t>
  </si>
  <si>
    <t>52.231383009369</t>
  </si>
  <si>
    <t>ul. Śliska 60</t>
  </si>
  <si>
    <t>B220119</t>
  </si>
  <si>
    <t>20.997529060838</t>
  </si>
  <si>
    <t>52.230990187079</t>
  </si>
  <si>
    <t>ul. Sienna 61</t>
  </si>
  <si>
    <t>B220122</t>
  </si>
  <si>
    <t>20.995132589132</t>
  </si>
  <si>
    <t>52.230522147636</t>
  </si>
  <si>
    <t>ul. Sienna 73</t>
  </si>
  <si>
    <t>B220123</t>
  </si>
  <si>
    <t>20.99504178794</t>
  </si>
  <si>
    <t>52.229935164397</t>
  </si>
  <si>
    <t>ul. Twarda (szkoła)</t>
  </si>
  <si>
    <t>B220124</t>
  </si>
  <si>
    <t>20.994027025273</t>
  </si>
  <si>
    <t>52.230463965265</t>
  </si>
  <si>
    <t>ul. Sienna</t>
  </si>
  <si>
    <t>B220128</t>
  </si>
  <si>
    <t>20.996531357053</t>
  </si>
  <si>
    <t>52.232241099984</t>
  </si>
  <si>
    <t>ul. Pańska 57</t>
  </si>
  <si>
    <t>B220209</t>
  </si>
  <si>
    <t>20.9997755</t>
  </si>
  <si>
    <t>52.2274492</t>
  </si>
  <si>
    <t>Al. Jerozolimskie v-v 87</t>
  </si>
  <si>
    <t>B220210</t>
  </si>
  <si>
    <t>20.998514925805</t>
  </si>
  <si>
    <t>52.227249057917</t>
  </si>
  <si>
    <t>Al. Jerozolimskie 56c</t>
  </si>
  <si>
    <t>B220214</t>
  </si>
  <si>
    <t>20.995368619606</t>
  </si>
  <si>
    <t>52.229253604863</t>
  </si>
  <si>
    <t>ul. Złota 79</t>
  </si>
  <si>
    <t>B220215</t>
  </si>
  <si>
    <t>20.995715285435</t>
  </si>
  <si>
    <t>52.229514749832</t>
  </si>
  <si>
    <t>B220216</t>
  </si>
  <si>
    <t>20.997233551926</t>
  </si>
  <si>
    <t>52.229685414078</t>
  </si>
  <si>
    <t>ul. Złota 69</t>
  </si>
  <si>
    <t>C120101</t>
  </si>
  <si>
    <t>21.019780075917</t>
  </si>
  <si>
    <t>52.214654303922</t>
  </si>
  <si>
    <t>ul. Polna 3</t>
  </si>
  <si>
    <t>C120102</t>
  </si>
  <si>
    <t>21.018507858792</t>
  </si>
  <si>
    <t>52.215586379181</t>
  </si>
  <si>
    <t>ul. Polna 7</t>
  </si>
  <si>
    <t>C120106</t>
  </si>
  <si>
    <t>21.018694568626</t>
  </si>
  <si>
    <t>52.216863994295</t>
  </si>
  <si>
    <t>ul. Oleandrów 4</t>
  </si>
  <si>
    <t>C120107</t>
  </si>
  <si>
    <t>21.018302160539</t>
  </si>
  <si>
    <t>52.215915998872</t>
  </si>
  <si>
    <t>ul. Polna 18</t>
  </si>
  <si>
    <t>C120108</t>
  </si>
  <si>
    <t>21.019208147028</t>
  </si>
  <si>
    <t>52.215295702234</t>
  </si>
  <si>
    <t>ul. Polna 10-14</t>
  </si>
  <si>
    <t>C120110</t>
  </si>
  <si>
    <t>21.020859898456</t>
  </si>
  <si>
    <t>52.214172088008</t>
  </si>
  <si>
    <t>ul. Polna 2</t>
  </si>
  <si>
    <t>C120201</t>
  </si>
  <si>
    <t>21.021378658029</t>
  </si>
  <si>
    <t>52.21431785521</t>
  </si>
  <si>
    <t>ul. Marszałkowska 4</t>
  </si>
  <si>
    <t>C120208</t>
  </si>
  <si>
    <t>21.020961095395</t>
  </si>
  <si>
    <t>52.216896183551</t>
  </si>
  <si>
    <t>ul. Litewska 11-13</t>
  </si>
  <si>
    <t>C120215</t>
  </si>
  <si>
    <t>21.021945548165</t>
  </si>
  <si>
    <t>52.214333307933</t>
  </si>
  <si>
    <t>al. Szucha 1</t>
  </si>
  <si>
    <t>C120218</t>
  </si>
  <si>
    <t>21.023296393058</t>
  </si>
  <si>
    <t>52.213723710507</t>
  </si>
  <si>
    <t>ul. Bagatela 10</t>
  </si>
  <si>
    <t>C120219</t>
  </si>
  <si>
    <t>21.023077022625</t>
  </si>
  <si>
    <t>52.213573775313</t>
  </si>
  <si>
    <t>ul. Bagatela 11</t>
  </si>
  <si>
    <t>C120223</t>
  </si>
  <si>
    <t>21.024388385157</t>
  </si>
  <si>
    <t>52.213584753013</t>
  </si>
  <si>
    <t>ul. Bagatela 5</t>
  </si>
  <si>
    <t>C120224</t>
  </si>
  <si>
    <t>21.025443959108</t>
  </si>
  <si>
    <t>52.213754890219</t>
  </si>
  <si>
    <t>ul. Bagatela v-v 3</t>
  </si>
  <si>
    <t>C120227</t>
  </si>
  <si>
    <t>21.023857259</t>
  </si>
  <si>
    <t>52.21754057343</t>
  </si>
  <si>
    <t>al. Szucha 25</t>
  </si>
  <si>
    <t>C130102</t>
  </si>
  <si>
    <t>21.022133971511</t>
  </si>
  <si>
    <t>52.213013740108</t>
  </si>
  <si>
    <t>ul. Chocimska - Klonowa</t>
  </si>
  <si>
    <t>C130104</t>
  </si>
  <si>
    <t>21.022201257237</t>
  </si>
  <si>
    <t>52.212125641284</t>
  </si>
  <si>
    <t>ul. Chocimska 35</t>
  </si>
  <si>
    <t>C130109</t>
  </si>
  <si>
    <t>21.021956318257</t>
  </si>
  <si>
    <t>52.211656914413</t>
  </si>
  <si>
    <t>ul. Skolimowska 3</t>
  </si>
  <si>
    <t>C130120</t>
  </si>
  <si>
    <t>21.020098885957</t>
  </si>
  <si>
    <t>52.213376943192</t>
  </si>
  <si>
    <t>ul. Boya - Żeleńskiego 4</t>
  </si>
  <si>
    <t>C130203</t>
  </si>
  <si>
    <t>21.020355144474</t>
  </si>
  <si>
    <t>52.208793316266</t>
  </si>
  <si>
    <t>ul. Olszewska 20</t>
  </si>
  <si>
    <t>C130205</t>
  </si>
  <si>
    <t>21.021257730701</t>
  </si>
  <si>
    <t>52.20813682673</t>
  </si>
  <si>
    <t>ul. Rejtana 2</t>
  </si>
  <si>
    <t>C130207</t>
  </si>
  <si>
    <t>21.019731431164</t>
  </si>
  <si>
    <t>52.207710442246</t>
  </si>
  <si>
    <t>ul. Rejtana 9a</t>
  </si>
  <si>
    <t>C130209</t>
  </si>
  <si>
    <t>21.019317067958</t>
  </si>
  <si>
    <t>52.207300740373</t>
  </si>
  <si>
    <t>ul. Sandomierska (szkoła)</t>
  </si>
  <si>
    <t>C130210</t>
  </si>
  <si>
    <t>21.020250510277</t>
  </si>
  <si>
    <t>52.206988974047</t>
  </si>
  <si>
    <t>ul. Narbutta 7</t>
  </si>
  <si>
    <t>C130211</t>
  </si>
  <si>
    <t>21.020935098886</t>
  </si>
  <si>
    <t>52.207272889773</t>
  </si>
  <si>
    <t>ul. Narbutta 4</t>
  </si>
  <si>
    <t>C130212</t>
  </si>
  <si>
    <t>21.021380534383</t>
  </si>
  <si>
    <t>52.207194115056</t>
  </si>
  <si>
    <t>ul. Narbutta 1</t>
  </si>
  <si>
    <t>C130301</t>
  </si>
  <si>
    <t>21.023085216466</t>
  </si>
  <si>
    <t>52.205803450832</t>
  </si>
  <si>
    <t>ul. Puławska (park)</t>
  </si>
  <si>
    <t>C130302</t>
  </si>
  <si>
    <t>21.022782193474</t>
  </si>
  <si>
    <t>52.206558470714</t>
  </si>
  <si>
    <t>ul. Puławska 43</t>
  </si>
  <si>
    <t>C130303</t>
  </si>
  <si>
    <t>21.022118683729</t>
  </si>
  <si>
    <t>52.20801545537</t>
  </si>
  <si>
    <t>ul. Puławska 33</t>
  </si>
  <si>
    <t>C130306</t>
  </si>
  <si>
    <t>21.022391442582</t>
  </si>
  <si>
    <t>52.209066595017</t>
  </si>
  <si>
    <t>ul. Olszewska 7-9</t>
  </si>
  <si>
    <t>C130309</t>
  </si>
  <si>
    <t>21.023569236757</t>
  </si>
  <si>
    <t>52.208888351155</t>
  </si>
  <si>
    <t>ul. Chocimska 9</t>
  </si>
  <si>
    <t>C130310</t>
  </si>
  <si>
    <t>21.023943368088</t>
  </si>
  <si>
    <t>52.208353500038</t>
  </si>
  <si>
    <t>ul. Chocimska 6</t>
  </si>
  <si>
    <t>C130317</t>
  </si>
  <si>
    <t>21.024807822661</t>
  </si>
  <si>
    <t>52.208769612877</t>
  </si>
  <si>
    <t>ul. Słoneczna 25</t>
  </si>
  <si>
    <t>C130326</t>
  </si>
  <si>
    <t>21.030648684758</t>
  </si>
  <si>
    <t>52.20747498293</t>
  </si>
  <si>
    <t>ul. Belwederska 26-30</t>
  </si>
  <si>
    <t>C170105</t>
  </si>
  <si>
    <t>20.989144404495</t>
  </si>
  <si>
    <t>52.221811993109</t>
  </si>
  <si>
    <t>ul. Daleka 1-3</t>
  </si>
  <si>
    <t>C170106</t>
  </si>
  <si>
    <t>20.988754870406</t>
  </si>
  <si>
    <t>52.222172138585</t>
  </si>
  <si>
    <t>ul. Daleka 4</t>
  </si>
  <si>
    <t>C170215</t>
  </si>
  <si>
    <t>20.987551819529</t>
  </si>
  <si>
    <t>52.220852342478</t>
  </si>
  <si>
    <t>ul. Niemcewicza 4-6</t>
  </si>
  <si>
    <t>C170217</t>
  </si>
  <si>
    <t>20.987366241908</t>
  </si>
  <si>
    <t>52.219971136216</t>
  </si>
  <si>
    <t>ul. Asnyka 6</t>
  </si>
  <si>
    <t>C180101</t>
  </si>
  <si>
    <t>21.031502865896</t>
  </si>
  <si>
    <t>52.250526334737</t>
  </si>
  <si>
    <t>ul. Sierakowskiego/Kłopotow.</t>
  </si>
  <si>
    <t>C180106</t>
  </si>
  <si>
    <t>21.035016180115</t>
  </si>
  <si>
    <t>52.251654864189</t>
  </si>
  <si>
    <t>ul. Jagiellońska 15</t>
  </si>
  <si>
    <t>C180108</t>
  </si>
  <si>
    <t>21.036413583533</t>
  </si>
  <si>
    <t>52.252274254903</t>
  </si>
  <si>
    <t>ul. Kłopotowskiego 38</t>
  </si>
  <si>
    <t>C180109</t>
  </si>
  <si>
    <t>21.036148998239</t>
  </si>
  <si>
    <t>52.252309821768</t>
  </si>
  <si>
    <t>ul. Kłopotowskiego 33</t>
  </si>
  <si>
    <t>C180111</t>
  </si>
  <si>
    <t>21.036227440286</t>
  </si>
  <si>
    <t>52.252936369821</t>
  </si>
  <si>
    <t>ul. Targowa 61</t>
  </si>
  <si>
    <t>C180112</t>
  </si>
  <si>
    <t>21.033748105522</t>
  </si>
  <si>
    <t>52.253934459724</t>
  </si>
  <si>
    <t>al. Solidarności 51</t>
  </si>
  <si>
    <t>C180113</t>
  </si>
  <si>
    <t>21.032843202145</t>
  </si>
  <si>
    <t>52.253358705479</t>
  </si>
  <si>
    <t>ul. Jagiellońska 27</t>
  </si>
  <si>
    <t>C180114</t>
  </si>
  <si>
    <t>21.033574479303</t>
  </si>
  <si>
    <t>52.253073969838</t>
  </si>
  <si>
    <t>ul. Jagiellońska 36</t>
  </si>
  <si>
    <t>C180115</t>
  </si>
  <si>
    <t>21.033594025868</t>
  </si>
  <si>
    <t>52.252793835133</t>
  </si>
  <si>
    <t>ul. Jagiellońska 23</t>
  </si>
  <si>
    <t>C180116</t>
  </si>
  <si>
    <t>21.034203166582</t>
  </si>
  <si>
    <t>52.252552268788</t>
  </si>
  <si>
    <t>ul. Jagiellońska 30</t>
  </si>
  <si>
    <t>C180117</t>
  </si>
  <si>
    <t>21.034301656536</t>
  </si>
  <si>
    <t>52.252180343263</t>
  </si>
  <si>
    <t>ul. Jagiellońska 17</t>
  </si>
  <si>
    <t>C180122</t>
  </si>
  <si>
    <t>21.028876181243</t>
  </si>
  <si>
    <t>52.252462742681</t>
  </si>
  <si>
    <t>al. Solidarności (ZOO)</t>
  </si>
  <si>
    <t>C180123</t>
  </si>
  <si>
    <t>21.030415697524</t>
  </si>
  <si>
    <t>52.252586151971</t>
  </si>
  <si>
    <t>al. Solidarności - Floriań.</t>
  </si>
  <si>
    <t>C180124</t>
  </si>
  <si>
    <t>21.030414421595</t>
  </si>
  <si>
    <t>52.253089998491</t>
  </si>
  <si>
    <t>al. Solidarności</t>
  </si>
  <si>
    <t>C180127</t>
  </si>
  <si>
    <t>21.032330824996</t>
  </si>
  <si>
    <t>52.253403306151</t>
  </si>
  <si>
    <t>al. Solidarności 53</t>
  </si>
  <si>
    <t>C180128</t>
  </si>
  <si>
    <t>21.029611896617</t>
  </si>
  <si>
    <t>52.251888116926</t>
  </si>
  <si>
    <t>ul. Sierakowskiego</t>
  </si>
  <si>
    <t>C180201</t>
  </si>
  <si>
    <t>21.032966400578</t>
  </si>
  <si>
    <t>52.250093117366</t>
  </si>
  <si>
    <t>ul. Okrzei 18</t>
  </si>
  <si>
    <t>C180202</t>
  </si>
  <si>
    <t>21.033919140606</t>
  </si>
  <si>
    <t>52.250504331966</t>
  </si>
  <si>
    <t>ul. Okrzei/Wrzesińska</t>
  </si>
  <si>
    <t>C180206</t>
  </si>
  <si>
    <t>21.03947124506</t>
  </si>
  <si>
    <t>52.250813557222</t>
  </si>
  <si>
    <t>ul. Targowa 39</t>
  </si>
  <si>
    <t>C180207</t>
  </si>
  <si>
    <t>21.04036831686</t>
  </si>
  <si>
    <t>52.25032568022</t>
  </si>
  <si>
    <t>ul. Targowa 33</t>
  </si>
  <si>
    <t>C180210</t>
  </si>
  <si>
    <t>21.04019353349</t>
  </si>
  <si>
    <t>52.2486626957</t>
  </si>
  <si>
    <t>ul. Marcinkowskiego 7</t>
  </si>
  <si>
    <t>C180211</t>
  </si>
  <si>
    <t>21.038634689702</t>
  </si>
  <si>
    <t>52.248946482555</t>
  </si>
  <si>
    <t>ul. Jagiellońska 2</t>
  </si>
  <si>
    <t>C180212</t>
  </si>
  <si>
    <t>21.038149159472</t>
  </si>
  <si>
    <t>52.249061772858</t>
  </si>
  <si>
    <t>ul. Jagiellońska 3</t>
  </si>
  <si>
    <t>C180215</t>
  </si>
  <si>
    <t>21.035974096732</t>
  </si>
  <si>
    <t>52.24908457675</t>
  </si>
  <si>
    <t>ul. Wrzesińska 2</t>
  </si>
  <si>
    <t>C180216</t>
  </si>
  <si>
    <t>21.038060721427</t>
  </si>
  <si>
    <t>52.250469995628</t>
  </si>
  <si>
    <t>ul. Kępna 13</t>
  </si>
  <si>
    <t>C180218</t>
  </si>
  <si>
    <t>21.036892197987</t>
  </si>
  <si>
    <t>52.250348723028</t>
  </si>
  <si>
    <t>ul. Jagiellońska 14</t>
  </si>
  <si>
    <t>C180220</t>
  </si>
  <si>
    <t>21.036202271196</t>
  </si>
  <si>
    <t>52.250912929532</t>
  </si>
  <si>
    <t>ul. Jagiellońska 20</t>
  </si>
  <si>
    <t>C180221</t>
  </si>
  <si>
    <t>21.035864023719</t>
  </si>
  <si>
    <t>52.250952743505</t>
  </si>
  <si>
    <t>ul. Jagiellońska 11</t>
  </si>
  <si>
    <t>C180222</t>
  </si>
  <si>
    <t>21.036610576301</t>
  </si>
  <si>
    <t>52.249468270563</t>
  </si>
  <si>
    <t>ul. Kępna v-v 2b</t>
  </si>
  <si>
    <t>C180224</t>
  </si>
  <si>
    <t>21.041143353881</t>
  </si>
  <si>
    <t>52.249520353522</t>
  </si>
  <si>
    <t>ul. Marcinkowskiego 13</t>
  </si>
  <si>
    <t>C180225</t>
  </si>
  <si>
    <t>21.033640858965</t>
  </si>
  <si>
    <t>52.25050330388</t>
  </si>
  <si>
    <t>ul. Okrzei 23</t>
  </si>
  <si>
    <t>C180315</t>
  </si>
  <si>
    <t>21.041402025337</t>
  </si>
  <si>
    <t>52.250351238984</t>
  </si>
  <si>
    <t>ul. Targowa 34</t>
  </si>
  <si>
    <t>C180317</t>
  </si>
  <si>
    <t>21.039809586981</t>
  </si>
  <si>
    <t>52.251177570634</t>
  </si>
  <si>
    <t>ul. Targowa 48</t>
  </si>
  <si>
    <t>C180320</t>
  </si>
  <si>
    <t>21.04428830384</t>
  </si>
  <si>
    <t>52.24913774776</t>
  </si>
  <si>
    <t>ul. Targowa 18</t>
  </si>
  <si>
    <t>C180321</t>
  </si>
  <si>
    <t>21.041500044431</t>
  </si>
  <si>
    <t>52.248933230167</t>
  </si>
  <si>
    <t>ul. Sprzeczna 8</t>
  </si>
  <si>
    <t>C190103</t>
  </si>
  <si>
    <t>20.985497548511</t>
  </si>
  <si>
    <t>52.221587007814</t>
  </si>
  <si>
    <t>ul. Grójecka 22-24</t>
  </si>
  <si>
    <t>C190112</t>
  </si>
  <si>
    <t>20.983432098493</t>
  </si>
  <si>
    <t>52.220056859019</t>
  </si>
  <si>
    <t>ul. Słupecka 3</t>
  </si>
  <si>
    <t>C190115</t>
  </si>
  <si>
    <t>20.980843353015</t>
  </si>
  <si>
    <t>52.221186843822</t>
  </si>
  <si>
    <t>ul. Kaliska 22</t>
  </si>
  <si>
    <t>C190117</t>
  </si>
  <si>
    <t>20.981757</t>
  </si>
  <si>
    <t>52.2204161</t>
  </si>
  <si>
    <t>ul. Słupecka 8</t>
  </si>
  <si>
    <t>C190118</t>
  </si>
  <si>
    <t>20.982240337155</t>
  </si>
  <si>
    <t>52.220195506905</t>
  </si>
  <si>
    <t>ul. Słupecka 7</t>
  </si>
  <si>
    <t>C190120</t>
  </si>
  <si>
    <t>20.980740026016</t>
  </si>
  <si>
    <t>52.220090611681</t>
  </si>
  <si>
    <t>ul. Kaliska 13</t>
  </si>
  <si>
    <t>C190121</t>
  </si>
  <si>
    <t>20.980940653488</t>
  </si>
  <si>
    <t>52.219461721679</t>
  </si>
  <si>
    <t>ul. Kaliska 11</t>
  </si>
  <si>
    <t>C190122</t>
  </si>
  <si>
    <t>20.981653489807</t>
  </si>
  <si>
    <t>52.218883326619</t>
  </si>
  <si>
    <t>ul. Barska 5</t>
  </si>
  <si>
    <t>C190128</t>
  </si>
  <si>
    <t>20.981701628462</t>
  </si>
  <si>
    <t>52.22267550857</t>
  </si>
  <si>
    <t>Al. Jerozolimskie 139</t>
  </si>
  <si>
    <t>C190129</t>
  </si>
  <si>
    <t>20.98339901376</t>
  </si>
  <si>
    <t>52.220430272241</t>
  </si>
  <si>
    <t>ul. Poniecka</t>
  </si>
  <si>
    <t>C190132</t>
  </si>
  <si>
    <t>20.9814681</t>
  </si>
  <si>
    <t>52.2229835</t>
  </si>
  <si>
    <t>Al. Jerozolimskie 92</t>
  </si>
  <si>
    <t>C190133</t>
  </si>
  <si>
    <t>20.9810148</t>
  </si>
  <si>
    <t>52.2230171</t>
  </si>
  <si>
    <t>C190134</t>
  </si>
  <si>
    <t>20.980033099289</t>
  </si>
  <si>
    <t>52.222634232221</t>
  </si>
  <si>
    <t>Al. Jerozolimskie 94</t>
  </si>
  <si>
    <t>C200105</t>
  </si>
  <si>
    <t>21.022804365558</t>
  </si>
  <si>
    <t>52.204025189524</t>
  </si>
  <si>
    <t>ul. Puławska 40</t>
  </si>
  <si>
    <t>C200113</t>
  </si>
  <si>
    <t>21.021191256385</t>
  </si>
  <si>
    <t>52.202390344589</t>
  </si>
  <si>
    <t>ul. Dąbrowskiego 11</t>
  </si>
  <si>
    <t>C200114</t>
  </si>
  <si>
    <t>21.020292258284</t>
  </si>
  <si>
    <t>52.202024353569</t>
  </si>
  <si>
    <t>ul. Bałuckiego 27</t>
  </si>
  <si>
    <t>C200116</t>
  </si>
  <si>
    <t>21.020618325795</t>
  </si>
  <si>
    <t>52.203167065887</t>
  </si>
  <si>
    <t>ul. Różana 11</t>
  </si>
  <si>
    <t>C200201</t>
  </si>
  <si>
    <t>21.022148829968</t>
  </si>
  <si>
    <t>52.201646354641</t>
  </si>
  <si>
    <t>ul. Odolańska 5</t>
  </si>
  <si>
    <t>C200203</t>
  </si>
  <si>
    <t>21.020851390756</t>
  </si>
  <si>
    <t>52.201077255878</t>
  </si>
  <si>
    <t>ul. Bałuckiego 19</t>
  </si>
  <si>
    <t>C200205</t>
  </si>
  <si>
    <t>21.021812961446</t>
  </si>
  <si>
    <t>52.20091196065</t>
  </si>
  <si>
    <t>ul. Wiktorska 10</t>
  </si>
  <si>
    <t>C200206</t>
  </si>
  <si>
    <t>21.022720756169</t>
  </si>
  <si>
    <t>52.200985313154</t>
  </si>
  <si>
    <t>ul. Wiktorska 3</t>
  </si>
  <si>
    <t>C200207</t>
  </si>
  <si>
    <t>21.023146707767</t>
  </si>
  <si>
    <t>52.201533072425</t>
  </si>
  <si>
    <t>ul. Puławska 54-56</t>
  </si>
  <si>
    <t>C200216</t>
  </si>
  <si>
    <t>21.021349306823</t>
  </si>
  <si>
    <t>52.19983442657</t>
  </si>
  <si>
    <t>ul. Racławicka 9</t>
  </si>
  <si>
    <t>C200308</t>
  </si>
  <si>
    <t>21.024016357136</t>
  </si>
  <si>
    <t>52.200545966283</t>
  </si>
  <si>
    <t>ul. Puławska 87-91</t>
  </si>
  <si>
    <t>C200315</t>
  </si>
  <si>
    <t>21.020047973514</t>
  </si>
  <si>
    <t>52.203616832723</t>
  </si>
  <si>
    <t>ul. Grażyny 13</t>
  </si>
  <si>
    <t>D230002</t>
  </si>
  <si>
    <t>20.992791125067</t>
  </si>
  <si>
    <t>52.2255682384</t>
  </si>
  <si>
    <t>Al. Jerozolimskie 113-117</t>
  </si>
  <si>
    <t>D230003</t>
  </si>
  <si>
    <t>20.993733392772</t>
  </si>
  <si>
    <t>52.225645116101</t>
  </si>
  <si>
    <t>Al. Jerozolimskie 113-117 Parking</t>
  </si>
  <si>
    <t>D230005</t>
  </si>
  <si>
    <t>20.99103355809</t>
  </si>
  <si>
    <t>52.224137174944</t>
  </si>
  <si>
    <t>ul. Nowogrodzka 84</t>
  </si>
  <si>
    <t>D230007</t>
  </si>
  <si>
    <t>20.991679805878</t>
  </si>
  <si>
    <t>52.224152679275</t>
  </si>
  <si>
    <t>ul. Nowogrodzka 77</t>
  </si>
  <si>
    <t>D230010</t>
  </si>
  <si>
    <t>20.994586464993</t>
  </si>
  <si>
    <t>52.224945181375</t>
  </si>
  <si>
    <t>ul. Nowogrodzka 74</t>
  </si>
  <si>
    <t>D230011</t>
  </si>
  <si>
    <t>20.994558381198</t>
  </si>
  <si>
    <t>52.224821147168</t>
  </si>
  <si>
    <t>ul. Nowogrodzka 73</t>
  </si>
  <si>
    <t>D230012</t>
  </si>
  <si>
    <t>20.994207617907</t>
  </si>
  <si>
    <t>52.223523560748</t>
  </si>
  <si>
    <t>ul. Koszykowa v-v 86</t>
  </si>
  <si>
    <t>D230019</t>
  </si>
  <si>
    <t>20.976241848832</t>
  </si>
  <si>
    <t>52.220549943897</t>
  </si>
  <si>
    <t>ul. Sękocińska 17</t>
  </si>
  <si>
    <t>D230021</t>
  </si>
  <si>
    <t>20.978546762383</t>
  </si>
  <si>
    <t>52.221596653545</t>
  </si>
  <si>
    <t>Al. Jerozolimskie 147</t>
  </si>
  <si>
    <t>D230024</t>
  </si>
  <si>
    <t>20.979732500963</t>
  </si>
  <si>
    <t>52.220543248268</t>
  </si>
  <si>
    <t>ul. Sękocińska 4</t>
  </si>
  <si>
    <t>D230025</t>
  </si>
  <si>
    <t>20.9772308</t>
  </si>
  <si>
    <t>52.2204902</t>
  </si>
  <si>
    <t>ul. Sękocińska 13</t>
  </si>
  <si>
    <t>D230026</t>
  </si>
  <si>
    <t>20.979381658179</t>
  </si>
  <si>
    <t>52.220425183152</t>
  </si>
  <si>
    <t>ul. Sękocińska 7</t>
  </si>
  <si>
    <t>D230029</t>
  </si>
  <si>
    <t>20.973875393384</t>
  </si>
  <si>
    <t>52.2192574671</t>
  </si>
  <si>
    <t>ul. Szczęśliwicka - Grzymały</t>
  </si>
  <si>
    <t>D230030</t>
  </si>
  <si>
    <t>20.97547909952</t>
  </si>
  <si>
    <t>52.21906927714</t>
  </si>
  <si>
    <t>ul. Barska 32</t>
  </si>
  <si>
    <t>D230032</t>
  </si>
  <si>
    <t>20.980058506486</t>
  </si>
  <si>
    <t>52.218852746064</t>
  </si>
  <si>
    <t>ul. Barska Park</t>
  </si>
  <si>
    <t>D230033</t>
  </si>
  <si>
    <t>20.976784821002</t>
  </si>
  <si>
    <t>52.218925807088</t>
  </si>
  <si>
    <t>ul. Barska 29</t>
  </si>
  <si>
    <t>D230039</t>
  </si>
  <si>
    <t>20.979208865568</t>
  </si>
  <si>
    <t>52.218114138612</t>
  </si>
  <si>
    <t>ul. Węgierska 5/7/9</t>
  </si>
  <si>
    <t>E040202</t>
  </si>
  <si>
    <t>21.008071457474145</t>
  </si>
  <si>
    <t>52.22893464111643</t>
  </si>
  <si>
    <t>Al. Jerozolimskie 53</t>
  </si>
  <si>
    <t>E040228</t>
  </si>
  <si>
    <t>21.007171251364</t>
  </si>
  <si>
    <t>52.228664524819</t>
  </si>
  <si>
    <t>Al. Jerozolimskie 57</t>
  </si>
  <si>
    <t>E090202</t>
  </si>
  <si>
    <t>21.006961582991</t>
  </si>
  <si>
    <t>52.249483246816</t>
  </si>
  <si>
    <t>ul. Długa 16</t>
  </si>
  <si>
    <t>E090205</t>
  </si>
  <si>
    <t>21.008476514205</t>
  </si>
  <si>
    <t>52.250580663749</t>
  </si>
  <si>
    <t>ul. Długa 6</t>
  </si>
  <si>
    <t>E090206</t>
  </si>
  <si>
    <t>21.008491174295</t>
  </si>
  <si>
    <t>52.250339033512</t>
  </si>
  <si>
    <t>ul. Długa 5</t>
  </si>
  <si>
    <t>E090210</t>
  </si>
  <si>
    <t>21.009024614349</t>
  </si>
  <si>
    <t>52.249488207641</t>
  </si>
  <si>
    <t>ul. Kilińskiego</t>
  </si>
  <si>
    <t>E090212</t>
  </si>
  <si>
    <t>21.009548525674</t>
  </si>
  <si>
    <t>52.248781133418</t>
  </si>
  <si>
    <t>ul. Podwale 17</t>
  </si>
  <si>
    <t>E090215</t>
  </si>
  <si>
    <t>21.010247506153</t>
  </si>
  <si>
    <t>52.24833330306</t>
  </si>
  <si>
    <t>ul. Podwale 13</t>
  </si>
  <si>
    <t>E090217</t>
  </si>
  <si>
    <t>21.011223439722</t>
  </si>
  <si>
    <t>52.247904383699</t>
  </si>
  <si>
    <t>ul. Podwale</t>
  </si>
  <si>
    <t>E090219</t>
  </si>
  <si>
    <t>21.011742863364</t>
  </si>
  <si>
    <t>52.247534646686</t>
  </si>
  <si>
    <t>ul. Podwale 5</t>
  </si>
  <si>
    <t>E090220</t>
  </si>
  <si>
    <t>21.012467734167</t>
  </si>
  <si>
    <t>52.247410490076</t>
  </si>
  <si>
    <t>E100102</t>
  </si>
  <si>
    <t>20.99991939247</t>
  </si>
  <si>
    <t>52.231516473629</t>
  </si>
  <si>
    <t>ul. Sienna - Jana Pawła</t>
  </si>
  <si>
    <t>E100105</t>
  </si>
  <si>
    <t>21.001811563011</t>
  </si>
  <si>
    <t>52.232113106519</t>
  </si>
  <si>
    <t>ul. Śliska 3</t>
  </si>
  <si>
    <t>E100106</t>
  </si>
  <si>
    <t>21.001595694658</t>
  </si>
  <si>
    <t>52.232503015721</t>
  </si>
  <si>
    <t>ul. Śliska (Apteka)</t>
  </si>
  <si>
    <t>E100107</t>
  </si>
  <si>
    <t>21.000876419781</t>
  </si>
  <si>
    <t>52.232225892487</t>
  </si>
  <si>
    <t>ul. Śliska 8</t>
  </si>
  <si>
    <t>E100108</t>
  </si>
  <si>
    <t>21.000109928671</t>
  </si>
  <si>
    <t>52.232184570062</t>
  </si>
  <si>
    <t>ul. Śliska 10</t>
  </si>
  <si>
    <t>E100109</t>
  </si>
  <si>
    <t>21.002756026459</t>
  </si>
  <si>
    <t>52.232290901483</t>
  </si>
  <si>
    <t>ul. Sosnowa - Sienna</t>
  </si>
  <si>
    <t>E100110</t>
  </si>
  <si>
    <t>21.0004296</t>
  </si>
  <si>
    <t>52.2330531</t>
  </si>
  <si>
    <t>ul. Pańska 7</t>
  </si>
  <si>
    <t>E100111</t>
  </si>
  <si>
    <t>21.001256885487</t>
  </si>
  <si>
    <t>52.233182327018</t>
  </si>
  <si>
    <t>ul. Pańska 5</t>
  </si>
  <si>
    <t>E100112</t>
  </si>
  <si>
    <t>21.000917115869</t>
  </si>
  <si>
    <t>52.229967648348</t>
  </si>
  <si>
    <t>al. Jana Pawła II-Złota 59</t>
  </si>
  <si>
    <t>E100210</t>
  </si>
  <si>
    <t>21.0068243</t>
  </si>
  <si>
    <t>52.2289252</t>
  </si>
  <si>
    <t>Al. Jerozolimskie</t>
  </si>
  <si>
    <t>E100211</t>
  </si>
  <si>
    <t>21.0079049</t>
  </si>
  <si>
    <t>52.229139</t>
  </si>
  <si>
    <t>E100212</t>
  </si>
  <si>
    <t>21.0088753</t>
  </si>
  <si>
    <t>52.229336</t>
  </si>
  <si>
    <t>E100302</t>
  </si>
  <si>
    <t>21.0043646</t>
  </si>
  <si>
    <t>52.2289211</t>
  </si>
  <si>
    <t>ul. Emilii Plater Dw. Centralny</t>
  </si>
  <si>
    <t>E100303</t>
  </si>
  <si>
    <t>21.004171936451</t>
  </si>
  <si>
    <t>52.229281955607</t>
  </si>
  <si>
    <t>E100306</t>
  </si>
  <si>
    <t>21.001091151219</t>
  </si>
  <si>
    <t>52.230644761966</t>
  </si>
  <si>
    <t>ul. Złota 48/54</t>
  </si>
  <si>
    <t>E100309</t>
  </si>
  <si>
    <t>21.003008498635</t>
  </si>
  <si>
    <t>52.231032573494</t>
  </si>
  <si>
    <t>ul. Złota 44</t>
  </si>
  <si>
    <t>E100310</t>
  </si>
  <si>
    <t>21.004943111223</t>
  </si>
  <si>
    <t>52.229074020202</t>
  </si>
  <si>
    <t>E240002</t>
  </si>
  <si>
    <t>21.006132440472</t>
  </si>
  <si>
    <t>52.259913610256</t>
  </si>
  <si>
    <t>ul. Słomińskiego rej. Mostu Gd</t>
  </si>
  <si>
    <t>E240003</t>
  </si>
  <si>
    <t>21.006378221549</t>
  </si>
  <si>
    <t>52.25962017785</t>
  </si>
  <si>
    <t>ul. Słomińskiego rej. Wyb. Gd.</t>
  </si>
  <si>
    <t>E240006</t>
  </si>
  <si>
    <t>21.00332145</t>
  </si>
  <si>
    <t>52.25510502</t>
  </si>
  <si>
    <t>ul. Konwiktorska 4</t>
  </si>
  <si>
    <t>E240007</t>
  </si>
  <si>
    <t>21.004953741874</t>
  </si>
  <si>
    <t>52.255493207714</t>
  </si>
  <si>
    <t>ul. Konwiktorska 3-5</t>
  </si>
  <si>
    <t>E240011</t>
  </si>
  <si>
    <t>21.009114378479</t>
  </si>
  <si>
    <t>52.25617232997</t>
  </si>
  <si>
    <t>ul. Sanguszki 35</t>
  </si>
  <si>
    <t>E240014</t>
  </si>
  <si>
    <t>20.997886087338</t>
  </si>
  <si>
    <t>52.252472207019</t>
  </si>
  <si>
    <t>ul. Andersa 33</t>
  </si>
  <si>
    <t>E240019</t>
  </si>
  <si>
    <t>21.000216630967</t>
  </si>
  <si>
    <t>52.252533038152</t>
  </si>
  <si>
    <t>ul. Sapieżyńska 13</t>
  </si>
  <si>
    <t>E240022</t>
  </si>
  <si>
    <t>21.004149985167</t>
  </si>
  <si>
    <t>52.253758040133</t>
  </si>
  <si>
    <t>ul. Sapieżyńska 1</t>
  </si>
  <si>
    <t>E240025</t>
  </si>
  <si>
    <t>21.003599026894</t>
  </si>
  <si>
    <t>52.2523179881</t>
  </si>
  <si>
    <t>ul. Franciszkańska 7</t>
  </si>
  <si>
    <t>E240026</t>
  </si>
  <si>
    <t>21.004962034405</t>
  </si>
  <si>
    <t>52.252482294169</t>
  </si>
  <si>
    <t>ul. Ciasna 15</t>
  </si>
  <si>
    <t>E240029</t>
  </si>
  <si>
    <t>21.008477484797</t>
  </si>
  <si>
    <t>52.25425105805</t>
  </si>
  <si>
    <t>ul. Przyrynek - Kościół</t>
  </si>
  <si>
    <t>E240031</t>
  </si>
  <si>
    <t>21.007889119022</t>
  </si>
  <si>
    <t>52.253750054101</t>
  </si>
  <si>
    <t>ul. Kościelna 10</t>
  </si>
  <si>
    <t>E240032</t>
  </si>
  <si>
    <t>21.009099801864</t>
  </si>
  <si>
    <t>52.254078623783</t>
  </si>
  <si>
    <t>ul. Kościelna Kościół</t>
  </si>
  <si>
    <t>E240034</t>
  </si>
  <si>
    <t>21.006086426433</t>
  </si>
  <si>
    <t>52.252994879621</t>
  </si>
  <si>
    <t>ul. Koźla 5</t>
  </si>
  <si>
    <t>E240035</t>
  </si>
  <si>
    <t>21.006879644731</t>
  </si>
  <si>
    <t>52.252263326631</t>
  </si>
  <si>
    <t>ul. Koźla 1</t>
  </si>
  <si>
    <t>E240038</t>
  </si>
  <si>
    <t>20.999055922312</t>
  </si>
  <si>
    <t>52.250588487963</t>
  </si>
  <si>
    <t>ul. Andersa 10</t>
  </si>
  <si>
    <t>E240039</t>
  </si>
  <si>
    <t>20.997956438802</t>
  </si>
  <si>
    <t>52.250760088954</t>
  </si>
  <si>
    <t>ul. Andersa 21b</t>
  </si>
  <si>
    <t>E240040</t>
  </si>
  <si>
    <t>20.997986071546</t>
  </si>
  <si>
    <t>52.25199316905</t>
  </si>
  <si>
    <t>ul. Andersa 29</t>
  </si>
  <si>
    <t>E240043</t>
  </si>
  <si>
    <t>21.006492696489</t>
  </si>
  <si>
    <t>52.251307601315</t>
  </si>
  <si>
    <t>ul. Ciasna 6</t>
  </si>
  <si>
    <t>E240044</t>
  </si>
  <si>
    <t>21.006053286983</t>
  </si>
  <si>
    <t>52.250854087226</t>
  </si>
  <si>
    <t>ul. Świętojerska 12a</t>
  </si>
  <si>
    <t>E240045</t>
  </si>
  <si>
    <t>21.00733531921</t>
  </si>
  <si>
    <t>52.251207051808</t>
  </si>
  <si>
    <t>ul. Świętojerska 3-5-7</t>
  </si>
  <si>
    <t>E240050</t>
  </si>
  <si>
    <t>21.011747666432</t>
  </si>
  <si>
    <t>52.251328453248</t>
  </si>
  <si>
    <t>ul. Brzozowa 39-41</t>
  </si>
  <si>
    <t>E240052</t>
  </si>
  <si>
    <t>21.014825620348</t>
  </si>
  <si>
    <t>52.250334110711</t>
  </si>
  <si>
    <t>ul. Bugaj rej. nr 14</t>
  </si>
  <si>
    <t>E240059</t>
  </si>
  <si>
    <t>21.000052882816</t>
  </si>
  <si>
    <t>52.250682097178</t>
  </si>
  <si>
    <t>ul. Wałowa rej. nr 5</t>
  </si>
  <si>
    <t>E240060</t>
  </si>
  <si>
    <t>21.000339284985</t>
  </si>
  <si>
    <t>52.250095063484</t>
  </si>
  <si>
    <t>ul. Wałowa rej. nr 3</t>
  </si>
  <si>
    <t>E240065</t>
  </si>
  <si>
    <t>21.005596158525</t>
  </si>
  <si>
    <t>52.250578123401</t>
  </si>
  <si>
    <t>ul. Świętojerska 9</t>
  </si>
  <si>
    <t>E240067</t>
  </si>
  <si>
    <t>21.002525128673</t>
  </si>
  <si>
    <t>52.251331057083</t>
  </si>
  <si>
    <t>ul. Bonifraterska 1</t>
  </si>
  <si>
    <t>E240068</t>
  </si>
  <si>
    <t>21.003439995492</t>
  </si>
  <si>
    <t>52.250473666528</t>
  </si>
  <si>
    <t>ul. Bonifraterska rej. Świętoj</t>
  </si>
  <si>
    <t>E240070</t>
  </si>
  <si>
    <t>21.003417049592</t>
  </si>
  <si>
    <t>52.251832874318</t>
  </si>
  <si>
    <t>ul. Nowiniarska 12</t>
  </si>
  <si>
    <t>E240073</t>
  </si>
  <si>
    <t>21.004639083582</t>
  </si>
  <si>
    <t>52.25109408826</t>
  </si>
  <si>
    <t>ul. Gomulickiego</t>
  </si>
  <si>
    <t>E240090</t>
  </si>
  <si>
    <t>21.021699295175</t>
  </si>
  <si>
    <t>52.244412260734</t>
  </si>
  <si>
    <t>ul. Karowa 2</t>
  </si>
  <si>
    <t>E240095</t>
  </si>
  <si>
    <t>21.022265269203</t>
  </si>
  <si>
    <t>52.242278668235</t>
  </si>
  <si>
    <t>ul. Gęsta - Park</t>
  </si>
  <si>
    <t>E240096</t>
  </si>
  <si>
    <t>21.023014861456</t>
  </si>
  <si>
    <t>52.242620370051</t>
  </si>
  <si>
    <t>ul. Gęsta 1</t>
  </si>
  <si>
    <t>E240098</t>
  </si>
  <si>
    <t>21.022477682937</t>
  </si>
  <si>
    <t>52.241913563363</t>
  </si>
  <si>
    <t>ul. Wiślana v-v 6</t>
  </si>
  <si>
    <t>E240099</t>
  </si>
  <si>
    <t>21.022154363039</t>
  </si>
  <si>
    <t>52.243811636491</t>
  </si>
  <si>
    <t>ul. Dobra 72</t>
  </si>
  <si>
    <t>E240100</t>
  </si>
  <si>
    <t>21.023032275805</t>
  </si>
  <si>
    <t>52.243206199155</t>
  </si>
  <si>
    <t>ul. Dobra 68-70</t>
  </si>
  <si>
    <t>E240102</t>
  </si>
  <si>
    <t>21.023949014412</t>
  </si>
  <si>
    <t>52.242581068742</t>
  </si>
  <si>
    <t>ul. Dobra 56-66</t>
  </si>
  <si>
    <t>E240103</t>
  </si>
  <si>
    <t>21.023547173196</t>
  </si>
  <si>
    <t>52.242322365696</t>
  </si>
  <si>
    <t>ul. Wiślana 2</t>
  </si>
  <si>
    <t>E240105</t>
  </si>
  <si>
    <t>21.024239020026</t>
  </si>
  <si>
    <t>52.241724264611</t>
  </si>
  <si>
    <t>ul. Lipowa nr 3</t>
  </si>
  <si>
    <t>E240106</t>
  </si>
  <si>
    <t>21.026585730019</t>
  </si>
  <si>
    <t>52.242417388504</t>
  </si>
  <si>
    <t>ul. Lipowa rej. Wyb. Kościuszk.</t>
  </si>
  <si>
    <t>E240108</t>
  </si>
  <si>
    <t>21.025296329931</t>
  </si>
  <si>
    <t>52.243426132311</t>
  </si>
  <si>
    <t>ul. Wyb. Kościuszkowskie 47</t>
  </si>
  <si>
    <t>E240109</t>
  </si>
  <si>
    <t>21.027705252996</t>
  </si>
  <si>
    <t>52.241617103049</t>
  </si>
  <si>
    <t>ul. Wyb. Kościuszkowskie 45</t>
  </si>
  <si>
    <t>E240112</t>
  </si>
  <si>
    <t>21.024524563683</t>
  </si>
  <si>
    <t>52.241132204494</t>
  </si>
  <si>
    <t>ul. Radna 6</t>
  </si>
  <si>
    <t>E240113</t>
  </si>
  <si>
    <t>21.023408905663</t>
  </si>
  <si>
    <t>52.240650258403</t>
  </si>
  <si>
    <t>ul. Radna 17</t>
  </si>
  <si>
    <t>E240118</t>
  </si>
  <si>
    <t>21.025121607785</t>
  </si>
  <si>
    <t>52.239345993482</t>
  </si>
  <si>
    <t>ul. Drewniana 10-16</t>
  </si>
  <si>
    <t>E240119</t>
  </si>
  <si>
    <t>21.026030224755</t>
  </si>
  <si>
    <t>52.239523498897</t>
  </si>
  <si>
    <t>ul. Drewniana 7</t>
  </si>
  <si>
    <t>E240122</t>
  </si>
  <si>
    <t>21.027142345039</t>
  </si>
  <si>
    <t>52.239223847074</t>
  </si>
  <si>
    <t>ul. Dobra 33-35</t>
  </si>
  <si>
    <t>E240123</t>
  </si>
  <si>
    <t>21.028687723989</t>
  </si>
  <si>
    <t>52.239410042014</t>
  </si>
  <si>
    <t>ul. Zajęcza - Elektryczna</t>
  </si>
  <si>
    <t>E240134</t>
  </si>
  <si>
    <t>21.028677914403</t>
  </si>
  <si>
    <t>52.23807985089</t>
  </si>
  <si>
    <t>ul. Dobra 22-24</t>
  </si>
  <si>
    <t>E240136</t>
  </si>
  <si>
    <t>21.028499552199</t>
  </si>
  <si>
    <t>52.237052808911</t>
  </si>
  <si>
    <t>ul. Solec 58-60</t>
  </si>
  <si>
    <t>E240137</t>
  </si>
  <si>
    <t>21.027612092964</t>
  </si>
  <si>
    <t>52.237419131974</t>
  </si>
  <si>
    <t>ul. Solec 117</t>
  </si>
  <si>
    <t>E240143</t>
  </si>
  <si>
    <t>21.029442825024</t>
  </si>
  <si>
    <t>52.237324752909</t>
  </si>
  <si>
    <t>ul. Dobra 15</t>
  </si>
  <si>
    <t>E240145</t>
  </si>
  <si>
    <t>21.030727927638</t>
  </si>
  <si>
    <t>52.236602399227</t>
  </si>
  <si>
    <t>ul. Dobra 6</t>
  </si>
  <si>
    <t>adapter</t>
  </si>
  <si>
    <t>E240146</t>
  </si>
  <si>
    <t>21.029272956593</t>
  </si>
  <si>
    <t>52.236476577368</t>
  </si>
  <si>
    <t>ul. Solec vis-vis nr 54</t>
  </si>
  <si>
    <t>E240148</t>
  </si>
  <si>
    <t>21.032065130725</t>
  </si>
  <si>
    <t>52.236739372271</t>
  </si>
  <si>
    <t>ul. Jaracza 6</t>
  </si>
  <si>
    <t>E240150</t>
  </si>
  <si>
    <t>21.032323949452</t>
  </si>
  <si>
    <t>52.237127111773</t>
  </si>
  <si>
    <t>ul. Jaracza 3</t>
  </si>
  <si>
    <t>E240151</t>
  </si>
  <si>
    <t>21.030207266549</t>
  </si>
  <si>
    <t>52.235612097075</t>
  </si>
  <si>
    <t>ul. Czerwonego Krzyża 4</t>
  </si>
  <si>
    <t>E240152</t>
  </si>
  <si>
    <t>21.030430586774</t>
  </si>
  <si>
    <t>52.235550252353</t>
  </si>
  <si>
    <t>ul. Czerwonego Krzyża 1</t>
  </si>
  <si>
    <t>E240153</t>
  </si>
  <si>
    <t>21.031513507317</t>
  </si>
  <si>
    <t>52.23564697463</t>
  </si>
  <si>
    <t>ul. Solec 93</t>
  </si>
  <si>
    <t>E240173</t>
  </si>
  <si>
    <t>21.038818505085</t>
  </si>
  <si>
    <t>52.232297921666</t>
  </si>
  <si>
    <t>ul. Solec 18/20</t>
  </si>
  <si>
    <t>E240174</t>
  </si>
  <si>
    <t>21.039684136096</t>
  </si>
  <si>
    <t>52.231949155427</t>
  </si>
  <si>
    <t>Rynek Solecki</t>
  </si>
  <si>
    <t>E240178</t>
  </si>
  <si>
    <t>21.032941630039</t>
  </si>
  <si>
    <t>52.229718559911</t>
  </si>
  <si>
    <t>ul. Czerniakowska 231</t>
  </si>
  <si>
    <t>E240179</t>
  </si>
  <si>
    <t>21.034038373727</t>
  </si>
  <si>
    <t>52.229299610625</t>
  </si>
  <si>
    <t>ul. Czerniakowska - Park 1</t>
  </si>
  <si>
    <t>E240183</t>
  </si>
  <si>
    <t>21.036090023563</t>
  </si>
  <si>
    <t>52.229990905719</t>
  </si>
  <si>
    <t>ul. Okrąg 3c</t>
  </si>
  <si>
    <t>E240184</t>
  </si>
  <si>
    <t>21.035693551727</t>
  </si>
  <si>
    <t>52.229228832729</t>
  </si>
  <si>
    <t>ul. Okrąg 1</t>
  </si>
  <si>
    <t>E240198</t>
  </si>
  <si>
    <t>21.033913609742</t>
  </si>
  <si>
    <t>52.226443690278</t>
  </si>
  <si>
    <t>ul. Rozbrat 5</t>
  </si>
  <si>
    <t>E240199</t>
  </si>
  <si>
    <t>21.034305926425</t>
  </si>
  <si>
    <t>52.225344808495</t>
  </si>
  <si>
    <t>ul. Rozbrat vis-vis nr 26</t>
  </si>
  <si>
    <t>E240215</t>
  </si>
  <si>
    <t>21.040515252333</t>
  </si>
  <si>
    <t>52.226627161337</t>
  </si>
  <si>
    <t>ul. Zagórna 12a</t>
  </si>
  <si>
    <t>E240225</t>
  </si>
  <si>
    <t>21.033426750817</t>
  </si>
  <si>
    <t>52.22401997822</t>
  </si>
  <si>
    <t>ul. Hoene-Wrońskiego rej. ul. Prof..</t>
  </si>
  <si>
    <t>E240226</t>
  </si>
  <si>
    <t>21.033373214195</t>
  </si>
  <si>
    <t>52.223046538772</t>
  </si>
  <si>
    <t>ul. Hoene-Wrońskiego vis-vis nr 1</t>
  </si>
  <si>
    <t>E240238</t>
  </si>
  <si>
    <t>21.037589112526</t>
  </si>
  <si>
    <t>52.223748087676</t>
  </si>
  <si>
    <t>ul. Koźmińska v-v 1B</t>
  </si>
  <si>
    <t>E240239</t>
  </si>
  <si>
    <t>21.035922502668</t>
  </si>
  <si>
    <t>52.222912077986</t>
  </si>
  <si>
    <t>ul. Przemysłowa 38</t>
  </si>
  <si>
    <t>E240240</t>
  </si>
  <si>
    <t>21.037758896682</t>
  </si>
  <si>
    <t>52.223033070438</t>
  </si>
  <si>
    <t>ul. Przemysłowa 26</t>
  </si>
  <si>
    <t>E240243</t>
  </si>
  <si>
    <t>21.039639652699</t>
  </si>
  <si>
    <t>52.221690665923</t>
  </si>
  <si>
    <t>ul. Łazienkowska 6A</t>
  </si>
  <si>
    <t>E240245</t>
  </si>
  <si>
    <t>21.036739175621</t>
  </si>
  <si>
    <t>52.219841685091</t>
  </si>
  <si>
    <t>ul. Myśliwiecka rej. Kusoci.</t>
  </si>
  <si>
    <t>E240246</t>
  </si>
  <si>
    <t>21.041264071364</t>
  </si>
  <si>
    <t>52.221465819953</t>
  </si>
  <si>
    <t>ul. Łazienkowska-Stadion 2</t>
  </si>
  <si>
    <t>E240248</t>
  </si>
  <si>
    <t>21.03748428338</t>
  </si>
  <si>
    <t>52.217929034933</t>
  </si>
  <si>
    <t>ul. Myśliwiecka 2</t>
  </si>
  <si>
    <t>E240249</t>
  </si>
  <si>
    <t>21.037118791685</t>
  </si>
  <si>
    <t>52.219173204789</t>
  </si>
  <si>
    <t>ul. Myśliwiecka-Kanał Pias. 2</t>
  </si>
  <si>
    <t>E240253</t>
  </si>
  <si>
    <t>21.042474896338</t>
  </si>
  <si>
    <t>52.217499908321</t>
  </si>
  <si>
    <t>ul. Kawalerii-Park</t>
  </si>
  <si>
    <t>E240255</t>
  </si>
  <si>
    <t>21.042581385206</t>
  </si>
  <si>
    <t>52.216877795755</t>
  </si>
  <si>
    <t>ul. Kawalerii rej. kortu</t>
  </si>
  <si>
    <t>E240258</t>
  </si>
  <si>
    <t>21.044274320882</t>
  </si>
  <si>
    <t>52.214813790889</t>
  </si>
  <si>
    <t>ul. 29- go Listopada</t>
  </si>
  <si>
    <t>E240265</t>
  </si>
  <si>
    <t>21.007990671109</t>
  </si>
  <si>
    <t>52.255092777076</t>
  </si>
  <si>
    <t>ul. Przyrynek 9</t>
  </si>
  <si>
    <t>E240266</t>
  </si>
  <si>
    <t>21.039352840475</t>
  </si>
  <si>
    <t>52.216883983639</t>
  </si>
  <si>
    <t>Szwoleżerów 10</t>
  </si>
  <si>
    <t>E240267</t>
  </si>
  <si>
    <t>21.028566787286</t>
  </si>
  <si>
    <t>52.240958723839</t>
  </si>
  <si>
    <t>ul. Wyb. Kościuszkowskie-Zaj.</t>
  </si>
  <si>
    <t>E240278</t>
  </si>
  <si>
    <t>21.027968769438</t>
  </si>
  <si>
    <t>52.238720579197</t>
  </si>
  <si>
    <t>ul. Dobra 28</t>
  </si>
  <si>
    <t>E240287</t>
  </si>
  <si>
    <t>21.029577832739</t>
  </si>
  <si>
    <t>52.230003764332</t>
  </si>
  <si>
    <t>ul. Książęca</t>
  </si>
  <si>
    <t>E240294</t>
  </si>
  <si>
    <t>21.035124837309</t>
  </si>
  <si>
    <t>52.224912183128</t>
  </si>
  <si>
    <t>ul. Górnośląska 29</t>
  </si>
  <si>
    <t>E240295</t>
  </si>
  <si>
    <t>21.040424256974</t>
  </si>
  <si>
    <t>52.215358702577</t>
  </si>
  <si>
    <t>ul. 29-go Listopada 18</t>
  </si>
  <si>
    <t>E240304</t>
  </si>
  <si>
    <t>21.001408092065</t>
  </si>
  <si>
    <t>52.252186261195</t>
  </si>
  <si>
    <t>ul. Bonifraterska 3/11</t>
  </si>
  <si>
    <t>E240305</t>
  </si>
  <si>
    <t>21.000430430723</t>
  </si>
  <si>
    <t>52.253165653636</t>
  </si>
  <si>
    <t>ul. Bonifraterska 13</t>
  </si>
  <si>
    <t>F170302</t>
  </si>
  <si>
    <t>20.982502183795</t>
  </si>
  <si>
    <t>52.217158003827</t>
  </si>
  <si>
    <t>ul. Mochnackiego - Grójecka 41</t>
  </si>
  <si>
    <t>F170309</t>
  </si>
  <si>
    <t>20.987430793711</t>
  </si>
  <si>
    <t>52.217023346698</t>
  </si>
  <si>
    <t>ul. Uniwersytecka vis-vis1</t>
  </si>
  <si>
    <t>F170310</t>
  </si>
  <si>
    <t>20.986833013594</t>
  </si>
  <si>
    <t>52.218164717952</t>
  </si>
  <si>
    <t>ul. Mochnackiego 4</t>
  </si>
  <si>
    <t>F170313</t>
  </si>
  <si>
    <t>20.988254547026</t>
  </si>
  <si>
    <t>52.218598352878</t>
  </si>
  <si>
    <t>ul. Rapackiego - Mianowskiego</t>
  </si>
  <si>
    <t>F170315</t>
  </si>
  <si>
    <t>20.9885092</t>
  </si>
  <si>
    <t>52.2175788</t>
  </si>
  <si>
    <t>ul. Raszyńska 54</t>
  </si>
  <si>
    <t>F170320</t>
  </si>
  <si>
    <t>20.9919624</t>
  </si>
  <si>
    <t>52.2186365</t>
  </si>
  <si>
    <t>ul. Kromera 3</t>
  </si>
  <si>
    <t>F170322</t>
  </si>
  <si>
    <t>20.9925329</t>
  </si>
  <si>
    <t>52.2189909</t>
  </si>
  <si>
    <t>ul. Filtrowa 67</t>
  </si>
  <si>
    <t>F170323</t>
  </si>
  <si>
    <t>20.9927283</t>
  </si>
  <si>
    <t>52.2185685</t>
  </si>
  <si>
    <t>ul. Warszewickiego 3</t>
  </si>
  <si>
    <t>F170403</t>
  </si>
  <si>
    <t>20.9961762</t>
  </si>
  <si>
    <t>52.2188764</t>
  </si>
  <si>
    <t>ul. Filtrowa 63</t>
  </si>
  <si>
    <t>F170408</t>
  </si>
  <si>
    <t>20.9980453</t>
  </si>
  <si>
    <t>52.2188376</t>
  </si>
  <si>
    <t>ul. Filtrowa 59</t>
  </si>
  <si>
    <t>F170414</t>
  </si>
  <si>
    <t>21.0040605</t>
  </si>
  <si>
    <t>52.2199094</t>
  </si>
  <si>
    <t>ul. Sędziowska/Nowowiejska 37</t>
  </si>
  <si>
    <t>F170416</t>
  </si>
  <si>
    <t>21.0001573</t>
  </si>
  <si>
    <t>52.2206449</t>
  </si>
  <si>
    <t>ul. Krzywickiego/Nowowiejska 28</t>
  </si>
  <si>
    <t>F170424</t>
  </si>
  <si>
    <t>20.999632258488</t>
  </si>
  <si>
    <t>52.217863178611</t>
  </si>
  <si>
    <t>ul. Krzywickiego 9</t>
  </si>
  <si>
    <t>F180402</t>
  </si>
  <si>
    <t>21.025841558727</t>
  </si>
  <si>
    <t>52.250460968484</t>
  </si>
  <si>
    <t>ul. Olszowa</t>
  </si>
  <si>
    <t>F180403</t>
  </si>
  <si>
    <t>21.027086246461</t>
  </si>
  <si>
    <t>52.250820080363</t>
  </si>
  <si>
    <t>ul. Panieńska 9</t>
  </si>
  <si>
    <t>F180410</t>
  </si>
  <si>
    <t>21.030787322167</t>
  </si>
  <si>
    <t>52.249929966152</t>
  </si>
  <si>
    <t>ul. Kłopotowskiego 14</t>
  </si>
  <si>
    <t>F180415</t>
  </si>
  <si>
    <t>21.030900709788</t>
  </si>
  <si>
    <t>52.249291017439</t>
  </si>
  <si>
    <t>ul. Okrzei 7</t>
  </si>
  <si>
    <t>F180417</t>
  </si>
  <si>
    <t>21.02788881059</t>
  </si>
  <si>
    <t>52.251441904845</t>
  </si>
  <si>
    <t>F250104</t>
  </si>
  <si>
    <t>20.98762905738</t>
  </si>
  <si>
    <t>52.230375861438</t>
  </si>
  <si>
    <t>ul. Pańska vis-vis 101</t>
  </si>
  <si>
    <t>F250105</t>
  </si>
  <si>
    <t>20.988736201557</t>
  </si>
  <si>
    <t>52.230465003262</t>
  </si>
  <si>
    <t>ul. Pańska 97</t>
  </si>
  <si>
    <t>F250106</t>
  </si>
  <si>
    <t>20.98921106226</t>
  </si>
  <si>
    <t>52.230710704066</t>
  </si>
  <si>
    <t>ul. Pańska 98</t>
  </si>
  <si>
    <t>F250107</t>
  </si>
  <si>
    <t>20.990856183992</t>
  </si>
  <si>
    <t>52.230927201335</t>
  </si>
  <si>
    <t>ul. Pańska 81-83</t>
  </si>
  <si>
    <t>F250108</t>
  </si>
  <si>
    <t>20.991600230612</t>
  </si>
  <si>
    <t>52.231203746057</t>
  </si>
  <si>
    <t>ul. Pańska vis-vis 77-79</t>
  </si>
  <si>
    <t>F250109</t>
  </si>
  <si>
    <t>20.99216425107</t>
  </si>
  <si>
    <t>52.231207428362</t>
  </si>
  <si>
    <t>ul. Pańska 75</t>
  </si>
  <si>
    <t>F250110</t>
  </si>
  <si>
    <t>20.989894402447</t>
  </si>
  <si>
    <t>52.230351407303</t>
  </si>
  <si>
    <t>ul. Miedziana 18</t>
  </si>
  <si>
    <t>F250112</t>
  </si>
  <si>
    <t>20.991014140257</t>
  </si>
  <si>
    <t>52.229772944179</t>
  </si>
  <si>
    <t>ul. Sienna 90</t>
  </si>
  <si>
    <t>F250113</t>
  </si>
  <si>
    <t>20.992278568942</t>
  </si>
  <si>
    <t>52.229914359641</t>
  </si>
  <si>
    <t>ul. Sienna 87</t>
  </si>
  <si>
    <t>F250118</t>
  </si>
  <si>
    <t>20.990376410071</t>
  </si>
  <si>
    <t>52.227490126476</t>
  </si>
  <si>
    <t>ul. Srebrna 3</t>
  </si>
  <si>
    <t>F250119</t>
  </si>
  <si>
    <t>20.990149933572</t>
  </si>
  <si>
    <t>52.227581426511</t>
  </si>
  <si>
    <t>ul. Srebrna 6</t>
  </si>
  <si>
    <t>F250121</t>
  </si>
  <si>
    <t>20.988570479195</t>
  </si>
  <si>
    <t>52.227289489101</t>
  </si>
  <si>
    <t>ul. Srebrna 16</t>
  </si>
  <si>
    <t>F250122</t>
  </si>
  <si>
    <t>20.988456886802</t>
  </si>
  <si>
    <t>52.227115136533</t>
  </si>
  <si>
    <t>ul. Platynowa 10</t>
  </si>
  <si>
    <t>F250124</t>
  </si>
  <si>
    <t>20.989801654418</t>
  </si>
  <si>
    <t>52.226597237839</t>
  </si>
  <si>
    <t>ul. Platynowa 8</t>
  </si>
  <si>
    <t>F250125</t>
  </si>
  <si>
    <t>20.990488845607</t>
  </si>
  <si>
    <t>52.226598575721</t>
  </si>
  <si>
    <t>ul. Platynowa 1</t>
  </si>
  <si>
    <t>F250130</t>
  </si>
  <si>
    <t>20.993415619613</t>
  </si>
  <si>
    <t>52.228445980712</t>
  </si>
  <si>
    <t>ul. Twarda 51</t>
  </si>
  <si>
    <t>F250202</t>
  </si>
  <si>
    <t>20.984083089633</t>
  </si>
  <si>
    <t>52.237788240569</t>
  </si>
  <si>
    <t>ul. Wronia/Ogrodowa 52/54</t>
  </si>
  <si>
    <t>F250204</t>
  </si>
  <si>
    <t>20.983443255854</t>
  </si>
  <si>
    <t>52.237410606402</t>
  </si>
  <si>
    <t>ul. Ogrodowa 56</t>
  </si>
  <si>
    <t>F250205</t>
  </si>
  <si>
    <t>20.985441120375</t>
  </si>
  <si>
    <t>52.237864437483</t>
  </si>
  <si>
    <t>ul. Ogrodowa 50</t>
  </si>
  <si>
    <t>F250206</t>
  </si>
  <si>
    <t>20.985530708016</t>
  </si>
  <si>
    <t>52.23776498123</t>
  </si>
  <si>
    <t>ul. Ogrodowa 51</t>
  </si>
  <si>
    <t>F250208</t>
  </si>
  <si>
    <t>20.987364476133</t>
  </si>
  <si>
    <t>52.238287346964</t>
  </si>
  <si>
    <t>ul. Ogrodowa 39-41</t>
  </si>
  <si>
    <t>F250210</t>
  </si>
  <si>
    <t>20.981353327333</t>
  </si>
  <si>
    <t>52.235566957832</t>
  </si>
  <si>
    <t>ul. Chłodna 51</t>
  </si>
  <si>
    <t>F250214</t>
  </si>
  <si>
    <t>20.985535920948</t>
  </si>
  <si>
    <t>52.236271083393</t>
  </si>
  <si>
    <t>ul. Chłodna 41</t>
  </si>
  <si>
    <t>F250215</t>
  </si>
  <si>
    <t>20.986115267335</t>
  </si>
  <si>
    <t>52.236653881597</t>
  </si>
  <si>
    <t>ul. Chłodna 36-46</t>
  </si>
  <si>
    <t>F250216</t>
  </si>
  <si>
    <t>20.986638655422</t>
  </si>
  <si>
    <t>52.236552948899</t>
  </si>
  <si>
    <t>ul. Chłodna 35-37</t>
  </si>
  <si>
    <t>F250218</t>
  </si>
  <si>
    <t>20.98497923113</t>
  </si>
  <si>
    <t>52.235645487377</t>
  </si>
  <si>
    <t>ul. Wronia/Krochmalna</t>
  </si>
  <si>
    <t>F250222</t>
  </si>
  <si>
    <t>20.990248454596</t>
  </si>
  <si>
    <t>52.234647850772</t>
  </si>
  <si>
    <t>ul. Grzybowska 50</t>
  </si>
  <si>
    <t>F250224</t>
  </si>
  <si>
    <t>20.986062053905</t>
  </si>
  <si>
    <t>52.232588958667</t>
  </si>
  <si>
    <t>ul. Wronia vis-vis 31A</t>
  </si>
  <si>
    <t>F250226</t>
  </si>
  <si>
    <t>20.986819949101</t>
  </si>
  <si>
    <t>52.232079999106</t>
  </si>
  <si>
    <t>ul. Łucka 17-23</t>
  </si>
  <si>
    <t>F250227</t>
  </si>
  <si>
    <t>20.987858706446</t>
  </si>
  <si>
    <t>52.232257631717</t>
  </si>
  <si>
    <t>ul. Łucka 15</t>
  </si>
  <si>
    <t>F250228</t>
  </si>
  <si>
    <t>20.988552121407</t>
  </si>
  <si>
    <t>52.232522257666</t>
  </si>
  <si>
    <t>ul. Łucka 14A</t>
  </si>
  <si>
    <t>F250230</t>
  </si>
  <si>
    <t>20.990568831757</t>
  </si>
  <si>
    <t>52.232872524399</t>
  </si>
  <si>
    <t>ul. Łucka 2-4-6</t>
  </si>
  <si>
    <t>F250231</t>
  </si>
  <si>
    <t>20.991133191525</t>
  </si>
  <si>
    <t>52.232860646986</t>
  </si>
  <si>
    <t>ul. Łucka 1-3-5</t>
  </si>
  <si>
    <t>F250234</t>
  </si>
  <si>
    <t>ul. Prosta 28</t>
  </si>
  <si>
    <t>F250235</t>
  </si>
  <si>
    <t>20.988075528711</t>
  </si>
  <si>
    <t>52.236852740184</t>
  </si>
  <si>
    <t>ul. Chłodna 29</t>
  </si>
  <si>
    <t>F250301</t>
  </si>
  <si>
    <t>20.987198913661</t>
  </si>
  <si>
    <t>52.246775893494</t>
  </si>
  <si>
    <t>ul. Anielewicza 23A</t>
  </si>
  <si>
    <t>F250304</t>
  </si>
  <si>
    <t>20.980819414395</t>
  </si>
  <si>
    <t>52.244087333214</t>
  </si>
  <si>
    <t>ul. Esperanto vis-vis 5</t>
  </si>
  <si>
    <t>F250313</t>
  </si>
  <si>
    <t>20.9854889</t>
  </si>
  <si>
    <t>52.2443414</t>
  </si>
  <si>
    <t>Skwer Apfelbauma</t>
  </si>
  <si>
    <t>F250315</t>
  </si>
  <si>
    <t>20.984483867772</t>
  </si>
  <si>
    <t>52.243834787888</t>
  </si>
  <si>
    <t>ul. Dzielna 15</t>
  </si>
  <si>
    <t>F250319</t>
  </si>
  <si>
    <t>20.980421</t>
  </si>
  <si>
    <t>52.2429542</t>
  </si>
  <si>
    <t>ul. Dzielna vis-vis 74-76</t>
  </si>
  <si>
    <t>F250320</t>
  </si>
  <si>
    <t>20.9797886341</t>
  </si>
  <si>
    <t>52.243065305082</t>
  </si>
  <si>
    <t>ul. Pawia Dzielna 78</t>
  </si>
  <si>
    <t>F250321</t>
  </si>
  <si>
    <t>20.981552</t>
  </si>
  <si>
    <t>52.2429183</t>
  </si>
  <si>
    <t>ul. Bellottiego 5</t>
  </si>
  <si>
    <t>F250323</t>
  </si>
  <si>
    <t>20.982688935787</t>
  </si>
  <si>
    <t>52.242165134479</t>
  </si>
  <si>
    <t>ul. Nowolipki 36</t>
  </si>
  <si>
    <t>F250324</t>
  </si>
  <si>
    <t>20.984550456957</t>
  </si>
  <si>
    <t>52.24245531556</t>
  </si>
  <si>
    <t>ul. Nowolipki 27</t>
  </si>
  <si>
    <t>F250325</t>
  </si>
  <si>
    <t>20.985510172868</t>
  </si>
  <si>
    <t>52.242928529538</t>
  </si>
  <si>
    <t>ul. Nowolipki 26</t>
  </si>
  <si>
    <t>F250326</t>
  </si>
  <si>
    <t>20.9865104</t>
  </si>
  <si>
    <t>52.2430754</t>
  </si>
  <si>
    <t>ul. Nowolipki 25</t>
  </si>
  <si>
    <t>F250328</t>
  </si>
  <si>
    <t>20.987217189761</t>
  </si>
  <si>
    <t>52.243699713688</t>
  </si>
  <si>
    <t>ul. Smocza - Nowolipki</t>
  </si>
  <si>
    <t>F250329</t>
  </si>
  <si>
    <t>20.98854226238</t>
  </si>
  <si>
    <t>52.24375147039</t>
  </si>
  <si>
    <t>ul. Nowolipki 21</t>
  </si>
  <si>
    <t>F250332</t>
  </si>
  <si>
    <t>20.990467727381</t>
  </si>
  <si>
    <t>52.244376188174</t>
  </si>
  <si>
    <t>ul. Nowolipki 19</t>
  </si>
  <si>
    <t>F250335</t>
  </si>
  <si>
    <t>20.989972030421</t>
  </si>
  <si>
    <t>52.242210962267</t>
  </si>
  <si>
    <t>ul. Nowolipie 25</t>
  </si>
  <si>
    <t>F250340</t>
  </si>
  <si>
    <t>20.987401316752</t>
  </si>
  <si>
    <t>52.24157972036</t>
  </si>
  <si>
    <t>ul. Nowolipie 26</t>
  </si>
  <si>
    <t>F250341</t>
  </si>
  <si>
    <t>20.987271229212</t>
  </si>
  <si>
    <t>52.241372148289</t>
  </si>
  <si>
    <t>ul. Nowolipie 31</t>
  </si>
  <si>
    <t>F250342</t>
  </si>
  <si>
    <t>20.985355260451</t>
  </si>
  <si>
    <t>52.240966732914</t>
  </si>
  <si>
    <t>ul. Żytnia - Żelazna</t>
  </si>
  <si>
    <t>F250343</t>
  </si>
  <si>
    <t>20.982528458987</t>
  </si>
  <si>
    <t>52.240262161335</t>
  </si>
  <si>
    <t>Skwer Wyszyńskiego 9</t>
  </si>
  <si>
    <t>F250344</t>
  </si>
  <si>
    <t>20.980288125013</t>
  </si>
  <si>
    <t>52.239942689127</t>
  </si>
  <si>
    <t>ul. Żytnia 15</t>
  </si>
  <si>
    <t>F250346</t>
  </si>
  <si>
    <t>20.9827311</t>
  </si>
  <si>
    <t>52.2387952</t>
  </si>
  <si>
    <t>ul. Leszno 8</t>
  </si>
  <si>
    <t>F250347</t>
  </si>
  <si>
    <t>20.986589048877</t>
  </si>
  <si>
    <t>52.240189145348</t>
  </si>
  <si>
    <t>ul. Żelazna - al. Solidarności 92</t>
  </si>
  <si>
    <t>F250348</t>
  </si>
  <si>
    <t>20.986942084352</t>
  </si>
  <si>
    <t>52.240161258611</t>
  </si>
  <si>
    <t>ul. Żelazna - al. Solidarności</t>
  </si>
  <si>
    <t>F250350</t>
  </si>
  <si>
    <t>20.979428173221</t>
  </si>
  <si>
    <t>52.24273401676</t>
  </si>
  <si>
    <t>ul. Dzielna vis-vis 78</t>
  </si>
  <si>
    <t>F250411</t>
  </si>
  <si>
    <t>20.983779956386</t>
  </si>
  <si>
    <t>52.247846329615</t>
  </si>
  <si>
    <t>ul. Smocza 21</t>
  </si>
  <si>
    <t>F250414</t>
  </si>
  <si>
    <t>20.987874</t>
  </si>
  <si>
    <t>52.2471889</t>
  </si>
  <si>
    <t>ul. Anielewicza 18</t>
  </si>
  <si>
    <t>F250415</t>
  </si>
  <si>
    <t>20.9859649</t>
  </si>
  <si>
    <t>52.24663</t>
  </si>
  <si>
    <t>ul. Anielewicza 22</t>
  </si>
  <si>
    <t>F250419</t>
  </si>
  <si>
    <t>20.9843614</t>
  </si>
  <si>
    <t>52.2474796</t>
  </si>
  <si>
    <t>ul. Smocza vis-vis 19</t>
  </si>
  <si>
    <t>F250426</t>
  </si>
  <si>
    <t>20.984586882803</t>
  </si>
  <si>
    <t>52.248650106708</t>
  </si>
  <si>
    <t>ul. Miła 29</t>
  </si>
  <si>
    <t>F250501</t>
  </si>
  <si>
    <t>20.986600225202</t>
  </si>
  <si>
    <t>52.255850628361</t>
  </si>
  <si>
    <t>ul. Słomińskiego 17</t>
  </si>
  <si>
    <t>F250503</t>
  </si>
  <si>
    <t>20.988587901546</t>
  </si>
  <si>
    <t>52.255146441053</t>
  </si>
  <si>
    <t>ul. Inflancka 8</t>
  </si>
  <si>
    <t>F250504</t>
  </si>
  <si>
    <t>20.989668105318</t>
  </si>
  <si>
    <t>52.254381537014</t>
  </si>
  <si>
    <t>ul. Inflancka vis-vis 15</t>
  </si>
  <si>
    <t>F250505</t>
  </si>
  <si>
    <t>20.991844140721</t>
  </si>
  <si>
    <t>52.254715691651</t>
  </si>
  <si>
    <t>ul. Inflancka 6</t>
  </si>
  <si>
    <t>F250510</t>
  </si>
  <si>
    <t>20.994898299227</t>
  </si>
  <si>
    <t>52.255613011337</t>
  </si>
  <si>
    <t>ul. Inflancka v/v 4</t>
  </si>
  <si>
    <t>F250511</t>
  </si>
  <si>
    <t>20.996677441461</t>
  </si>
  <si>
    <t>52.253750778385</t>
  </si>
  <si>
    <t>ul. Stawki 2</t>
  </si>
  <si>
    <t>F250512</t>
  </si>
  <si>
    <t>20.995476488091</t>
  </si>
  <si>
    <t>52.253837372927</t>
  </si>
  <si>
    <t>ul. Stawki 2A</t>
  </si>
  <si>
    <t>F250516</t>
  </si>
  <si>
    <t>20.987124063888</t>
  </si>
  <si>
    <t>52.252678810657</t>
  </si>
  <si>
    <t>ul. Dzika 13</t>
  </si>
  <si>
    <t>F250517</t>
  </si>
  <si>
    <t>20.986380553296</t>
  </si>
  <si>
    <t>52.253174713972</t>
  </si>
  <si>
    <t>ul. Dzika 15</t>
  </si>
  <si>
    <t>F250524</t>
  </si>
  <si>
    <t>20.985693181628</t>
  </si>
  <si>
    <t>52.255435353169</t>
  </si>
  <si>
    <t>ul. Słomińskiego</t>
  </si>
  <si>
    <t>F250525</t>
  </si>
  <si>
    <t>20.993370495315</t>
  </si>
  <si>
    <t>52.255290286429</t>
  </si>
  <si>
    <t>ul. Inflancka 4B</t>
  </si>
  <si>
    <t>F250527</t>
  </si>
  <si>
    <t>20.990945596087</t>
  </si>
  <si>
    <t>52.254393888958</t>
  </si>
  <si>
    <t>ul. Inflancka / ujęcie wody</t>
  </si>
  <si>
    <t>F250610</t>
  </si>
  <si>
    <t>20.99180473727</t>
  </si>
  <si>
    <t>52.252953617229</t>
  </si>
  <si>
    <t>ul. Dubois 9</t>
  </si>
  <si>
    <t>F250612</t>
  </si>
  <si>
    <t>20.992456060796</t>
  </si>
  <si>
    <t>52.252617808269</t>
  </si>
  <si>
    <t>ul. Dubois 10</t>
  </si>
  <si>
    <t>F250613</t>
  </si>
  <si>
    <t>20.992762233252</t>
  </si>
  <si>
    <t>52.251904644871</t>
  </si>
  <si>
    <t>ul. Dubois - Miłej</t>
  </si>
  <si>
    <t>F250615</t>
  </si>
  <si>
    <t>20.995829951212</t>
  </si>
  <si>
    <t>52.252889465722</t>
  </si>
  <si>
    <t>ul. Lewartowskiego 3</t>
  </si>
  <si>
    <t>F250617</t>
  </si>
  <si>
    <t>20.994959554513</t>
  </si>
  <si>
    <t>52.251935454428</t>
  </si>
  <si>
    <t>ul. Lewartowskiego 5</t>
  </si>
  <si>
    <t>F250618</t>
  </si>
  <si>
    <t>20.994211862043</t>
  </si>
  <si>
    <t>52.251449395956</t>
  </si>
  <si>
    <t>ul. Lewartowskiego- Dubois</t>
  </si>
  <si>
    <t>F250619</t>
  </si>
  <si>
    <t>20.995343934983</t>
  </si>
  <si>
    <t>52.25133837783</t>
  </si>
  <si>
    <t>ul. Dubois 4</t>
  </si>
  <si>
    <t>F250621</t>
  </si>
  <si>
    <t>20.996841689246</t>
  </si>
  <si>
    <t>52.251190313938</t>
  </si>
  <si>
    <t>ul. Dubois 2</t>
  </si>
  <si>
    <t>F250625</t>
  </si>
  <si>
    <t>20.991889128687</t>
  </si>
  <si>
    <t>52.251036088976</t>
  </si>
  <si>
    <t>ul. Miła 7</t>
  </si>
  <si>
    <t>F250626</t>
  </si>
  <si>
    <t>20.990532224429</t>
  </si>
  <si>
    <t>52.250748639005</t>
  </si>
  <si>
    <t>ul. Miła vis-vis 9</t>
  </si>
  <si>
    <t>F250628</t>
  </si>
  <si>
    <t>20.987680080903</t>
  </si>
  <si>
    <t>52.249549335953</t>
  </si>
  <si>
    <t>ul. Miła 19</t>
  </si>
  <si>
    <t>F250629</t>
  </si>
  <si>
    <t>20.989054733035</t>
  </si>
  <si>
    <t>52.250050653336</t>
  </si>
  <si>
    <t>ul. Miła 15</t>
  </si>
  <si>
    <t>F250631</t>
  </si>
  <si>
    <t>20.99155830053</t>
  </si>
  <si>
    <t>52.249682733637</t>
  </si>
  <si>
    <t>ul. Lewartowskiego vis/vis nr 12</t>
  </si>
  <si>
    <t>F250701</t>
  </si>
  <si>
    <t>20.996482277029</t>
  </si>
  <si>
    <t>52.248946883955</t>
  </si>
  <si>
    <t>ul. Anielewicza 3-5</t>
  </si>
  <si>
    <t>F250703</t>
  </si>
  <si>
    <t>20.990915871678</t>
  </si>
  <si>
    <t>52.247899242046</t>
  </si>
  <si>
    <t>ul. Anielewicza 15</t>
  </si>
  <si>
    <t>F250705</t>
  </si>
  <si>
    <t>20.993509799106</t>
  </si>
  <si>
    <t>52.247637098348</t>
  </si>
  <si>
    <t>ul. Pawia 6</t>
  </si>
  <si>
    <t>F250706</t>
  </si>
  <si>
    <t>20.9950041</t>
  </si>
  <si>
    <t>52.2481341</t>
  </si>
  <si>
    <t>ul. Pawia</t>
  </si>
  <si>
    <t>F250708</t>
  </si>
  <si>
    <t>20.995897351053</t>
  </si>
  <si>
    <t>52.248064714535</t>
  </si>
  <si>
    <t>ul. Zamenhofa 5</t>
  </si>
  <si>
    <t>F250711</t>
  </si>
  <si>
    <t>20.994209351795</t>
  </si>
  <si>
    <t>52.247017224803</t>
  </si>
  <si>
    <t>ul. Dzielna 5</t>
  </si>
  <si>
    <t>F250713</t>
  </si>
  <si>
    <t>20.998579526229</t>
  </si>
  <si>
    <t>52.247159901423</t>
  </si>
  <si>
    <t>ul. Nowolipki- Andersa</t>
  </si>
  <si>
    <t>F250714</t>
  </si>
  <si>
    <t>20.99703081782</t>
  </si>
  <si>
    <t>52.247389944185</t>
  </si>
  <si>
    <t>ul. Zamenhofa Skwer Więźniów</t>
  </si>
  <si>
    <t>F250716</t>
  </si>
  <si>
    <t>20.996545791758</t>
  </si>
  <si>
    <t>52.246555300592</t>
  </si>
  <si>
    <t>ul. Nowolipki 6</t>
  </si>
  <si>
    <t>F250717</t>
  </si>
  <si>
    <t>20.995780653783</t>
  </si>
  <si>
    <t>52.246168643893</t>
  </si>
  <si>
    <t>ul. Nowolipki 11</t>
  </si>
  <si>
    <t>F250720</t>
  </si>
  <si>
    <t>20.993654239253</t>
  </si>
  <si>
    <t>52.246084771614</t>
  </si>
  <si>
    <t>ul. Karmelicka 10</t>
  </si>
  <si>
    <t>F250722</t>
  </si>
  <si>
    <t>20.993052182858</t>
  </si>
  <si>
    <t>52.245395997544</t>
  </si>
  <si>
    <t>ul. Nowolipki 10</t>
  </si>
  <si>
    <t>F250725</t>
  </si>
  <si>
    <t>20.99157566938</t>
  </si>
  <si>
    <t>52.246097698202</t>
  </si>
  <si>
    <t>ul. Dzielna 7</t>
  </si>
  <si>
    <t>F250727</t>
  </si>
  <si>
    <t>20.992191753996</t>
  </si>
  <si>
    <t>52.246476882609</t>
  </si>
  <si>
    <t>ul. Dzielna vis-vis7</t>
  </si>
  <si>
    <t>F250728</t>
  </si>
  <si>
    <t>20.993070742865</t>
  </si>
  <si>
    <t>52.24645550686</t>
  </si>
  <si>
    <t>ul. Karmelicka 11</t>
  </si>
  <si>
    <t>F250730</t>
  </si>
  <si>
    <t>20.994512092804</t>
  </si>
  <si>
    <t>52.244801678752</t>
  </si>
  <si>
    <t>ul. Karmelicka 3</t>
  </si>
  <si>
    <t>F250731</t>
  </si>
  <si>
    <t>20.995881268088</t>
  </si>
  <si>
    <t>52.24448074857</t>
  </si>
  <si>
    <t>ul. Nowolipie 7A</t>
  </si>
  <si>
    <t>F250732</t>
  </si>
  <si>
    <t>20.994163650401</t>
  </si>
  <si>
    <t>52.243922620484</t>
  </si>
  <si>
    <t>ul. Nowolipie vis-vis 13-15</t>
  </si>
  <si>
    <t>F250734</t>
  </si>
  <si>
    <t>20.997104213019</t>
  </si>
  <si>
    <t>52.246553070552</t>
  </si>
  <si>
    <t>ul. Nowolipki 9</t>
  </si>
  <si>
    <t>G010141</t>
  </si>
  <si>
    <t>21.0115999</t>
  </si>
  <si>
    <t>52.235773</t>
  </si>
  <si>
    <t>ul. Świętokrzyska vis/vis 18</t>
  </si>
  <si>
    <t>G010210</t>
  </si>
  <si>
    <t>21.0157503</t>
  </si>
  <si>
    <t>52.2318257</t>
  </si>
  <si>
    <t>ul. Krucza 51</t>
  </si>
  <si>
    <t>G010211</t>
  </si>
  <si>
    <t>21.0158818</t>
  </si>
  <si>
    <t>52.2314709</t>
  </si>
  <si>
    <t>ul. Krucza 51b</t>
  </si>
  <si>
    <t>G010212</t>
  </si>
  <si>
    <t>21.0152021</t>
  </si>
  <si>
    <t>52.230759</t>
  </si>
  <si>
    <t>Al. Jerozolimskie 42a</t>
  </si>
  <si>
    <t>G010213</t>
  </si>
  <si>
    <t>21.014451</t>
  </si>
  <si>
    <t>52.2305816</t>
  </si>
  <si>
    <t>Al. Jerozolimskie 42b</t>
  </si>
  <si>
    <t>G010214</t>
  </si>
  <si>
    <t>21.0136598</t>
  </si>
  <si>
    <t>52.2304173</t>
  </si>
  <si>
    <t>Al. Jerozolimskie 42c</t>
  </si>
  <si>
    <t>G010215</t>
  </si>
  <si>
    <t>21.012367</t>
  </si>
  <si>
    <t>52.2308302</t>
  </si>
  <si>
    <t>ul. Widok 21</t>
  </si>
  <si>
    <t>G010217</t>
  </si>
  <si>
    <t>21.0140468</t>
  </si>
  <si>
    <t>52.2311486</t>
  </si>
  <si>
    <t>ul. Widok vis/vis 16</t>
  </si>
  <si>
    <t>G010219</t>
  </si>
  <si>
    <t>21.0152663</t>
  </si>
  <si>
    <t>52.2315285</t>
  </si>
  <si>
    <t>ul. Widok 8</t>
  </si>
  <si>
    <t>G010327</t>
  </si>
  <si>
    <t>21.019127206781</t>
  </si>
  <si>
    <t>52.231562499441</t>
  </si>
  <si>
    <t>Al. Jerozolimskie 30</t>
  </si>
  <si>
    <t>G010331</t>
  </si>
  <si>
    <t>21.014267</t>
  </si>
  <si>
    <t>52.2362694</t>
  </si>
  <si>
    <t>ul. Świętokrzyska 11/21</t>
  </si>
  <si>
    <t>G020102</t>
  </si>
  <si>
    <t>21.0153505</t>
  </si>
  <si>
    <t>52.2303995</t>
  </si>
  <si>
    <t>Al. Jerozolimskie 25</t>
  </si>
  <si>
    <t>G020103</t>
  </si>
  <si>
    <t>21.0165008</t>
  </si>
  <si>
    <t>52.2302399</t>
  </si>
  <si>
    <t>ul. Krucza 47</t>
  </si>
  <si>
    <t>G020105</t>
  </si>
  <si>
    <t>21.0151199</t>
  </si>
  <si>
    <t>52.2294317</t>
  </si>
  <si>
    <t>ul. Nowogrodzka 18</t>
  </si>
  <si>
    <t>G020106</t>
  </si>
  <si>
    <t>21.0134477</t>
  </si>
  <si>
    <t>52.228968</t>
  </si>
  <si>
    <t>ul. Nowogrodzka 31</t>
  </si>
  <si>
    <t>G020107</t>
  </si>
  <si>
    <t>21.0146719</t>
  </si>
  <si>
    <t>52.2292492</t>
  </si>
  <si>
    <t>ul. Nowogrodzka 25</t>
  </si>
  <si>
    <t>G020108</t>
  </si>
  <si>
    <t>21.0157108</t>
  </si>
  <si>
    <t>52.2294596</t>
  </si>
  <si>
    <t>ul. Nowogrodzka 19</t>
  </si>
  <si>
    <t>G020109</t>
  </si>
  <si>
    <t>21.0170124</t>
  </si>
  <si>
    <t>52.2291579</t>
  </si>
  <si>
    <t>ul. Krucza</t>
  </si>
  <si>
    <t>G020111</t>
  </si>
  <si>
    <t>21.014967911045</t>
  </si>
  <si>
    <t>52.228383656586</t>
  </si>
  <si>
    <t>ul. Żurawia 24</t>
  </si>
  <si>
    <t>G020112</t>
  </si>
  <si>
    <t>21.0137357</t>
  </si>
  <si>
    <t>52.2281683</t>
  </si>
  <si>
    <t>ul. Żurawia 36</t>
  </si>
  <si>
    <t>G020113</t>
  </si>
  <si>
    <t>21.0129553</t>
  </si>
  <si>
    <t>52.2282777</t>
  </si>
  <si>
    <t>ul. Marszałkowska 84</t>
  </si>
  <si>
    <t>G020114</t>
  </si>
  <si>
    <t>21.0138782</t>
  </si>
  <si>
    <t>52.2287308</t>
  </si>
  <si>
    <t>ul. Parkingowa 27</t>
  </si>
  <si>
    <t>G020115</t>
  </si>
  <si>
    <t>21.01651</t>
  </si>
  <si>
    <t>52.2296203</t>
  </si>
  <si>
    <t>ul. Nowogrodzka 15</t>
  </si>
  <si>
    <t>G020201</t>
  </si>
  <si>
    <t>21.0170473</t>
  </si>
  <si>
    <t>52.2307614</t>
  </si>
  <si>
    <t>Al. Jerozolimskie 17</t>
  </si>
  <si>
    <t>G020206</t>
  </si>
  <si>
    <t>21.0205237</t>
  </si>
  <si>
    <t>52.2298587</t>
  </si>
  <si>
    <t>ul. Bracka 4</t>
  </si>
  <si>
    <t>G020209</t>
  </si>
  <si>
    <t>21.0202775</t>
  </si>
  <si>
    <t>52.2306297</t>
  </si>
  <si>
    <t>ul. Mysia 2</t>
  </si>
  <si>
    <t>stoi na starym</t>
  </si>
  <si>
    <t>G020211</t>
  </si>
  <si>
    <t>21.018966</t>
  </si>
  <si>
    <t>52.2310015</t>
  </si>
  <si>
    <t>ul. Bracka 11</t>
  </si>
  <si>
    <t>G020214</t>
  </si>
  <si>
    <t>21.0179284</t>
  </si>
  <si>
    <t>52.2300566</t>
  </si>
  <si>
    <t>ul. Nowogrodzka 6</t>
  </si>
  <si>
    <t>G020215</t>
  </si>
  <si>
    <t>21.0167611</t>
  </si>
  <si>
    <t>52.2303676</t>
  </si>
  <si>
    <t>ul. Krucza 46</t>
  </si>
  <si>
    <t>G020216</t>
  </si>
  <si>
    <t>21.0176336</t>
  </si>
  <si>
    <t>52.2298674</t>
  </si>
  <si>
    <t>ul. Nowogrodzka 11</t>
  </si>
  <si>
    <t>G020217</t>
  </si>
  <si>
    <t>21.0187538</t>
  </si>
  <si>
    <t>52.2301246</t>
  </si>
  <si>
    <t>ul. Nowogrodzka 5</t>
  </si>
  <si>
    <t>G020218</t>
  </si>
  <si>
    <t>21.0198898</t>
  </si>
  <si>
    <t>52.2300476</t>
  </si>
  <si>
    <t>ul. Bracka 3</t>
  </si>
  <si>
    <t>G020219</t>
  </si>
  <si>
    <t>21.0198203</t>
  </si>
  <si>
    <t>52.2293606</t>
  </si>
  <si>
    <t>ul. Żurawia 4</t>
  </si>
  <si>
    <t>G020220</t>
  </si>
  <si>
    <t>21.0189107</t>
  </si>
  <si>
    <t>52.2291665</t>
  </si>
  <si>
    <t>ul. Żurawia 6</t>
  </si>
  <si>
    <t>G020221</t>
  </si>
  <si>
    <t>21.0178421</t>
  </si>
  <si>
    <t>52.2289714</t>
  </si>
  <si>
    <t>ul. Żurawia 8</t>
  </si>
  <si>
    <t>G020222</t>
  </si>
  <si>
    <t>21.0173935</t>
  </si>
  <si>
    <t>52.2290367</t>
  </si>
  <si>
    <t>ul. Krucza 38</t>
  </si>
  <si>
    <t>G020301</t>
  </si>
  <si>
    <t>21.0146766</t>
  </si>
  <si>
    <t>52.2282075</t>
  </si>
  <si>
    <t>ul. Żurawia 31</t>
  </si>
  <si>
    <t>G020302</t>
  </si>
  <si>
    <t>21.0158662</t>
  </si>
  <si>
    <t>52.2284374</t>
  </si>
  <si>
    <t>ul. Żurawia 19/31</t>
  </si>
  <si>
    <t>G020303</t>
  </si>
  <si>
    <t>21.0174201</t>
  </si>
  <si>
    <t>52.228343</t>
  </si>
  <si>
    <t>G020304</t>
  </si>
  <si>
    <t>21.0160379</t>
  </si>
  <si>
    <t>52.2276632</t>
  </si>
  <si>
    <t>ul. Wspólna 30</t>
  </si>
  <si>
    <t>G020305</t>
  </si>
  <si>
    <t>21.0147091</t>
  </si>
  <si>
    <t>52.2278403</t>
  </si>
  <si>
    <t>ul. Parkingowa 1</t>
  </si>
  <si>
    <t>G020306</t>
  </si>
  <si>
    <t>21.0146488</t>
  </si>
  <si>
    <t>52.2273736</t>
  </si>
  <si>
    <t>ul. Wspólna</t>
  </si>
  <si>
    <t>G020307</t>
  </si>
  <si>
    <t>21.0133736</t>
  </si>
  <si>
    <t>52.2275841</t>
  </si>
  <si>
    <t>ul. Marszałkowska 82</t>
  </si>
  <si>
    <t>G020308</t>
  </si>
  <si>
    <t>21.0143</t>
  </si>
  <si>
    <t>52.227188</t>
  </si>
  <si>
    <t>ul. Wspólna 41</t>
  </si>
  <si>
    <t>G020309</t>
  </si>
  <si>
    <t>21.0154224</t>
  </si>
  <si>
    <t>52.2273923</t>
  </si>
  <si>
    <t>ul. Wspólna 33</t>
  </si>
  <si>
    <t>G020310</t>
  </si>
  <si>
    <t>21.0164428</t>
  </si>
  <si>
    <t>52.2275521</t>
  </si>
  <si>
    <t>ul. Wspólna 27</t>
  </si>
  <si>
    <t>G020311</t>
  </si>
  <si>
    <t>21.0178056</t>
  </si>
  <si>
    <t>52.2275183</t>
  </si>
  <si>
    <t>ul. Krucza 23</t>
  </si>
  <si>
    <t>G020313</t>
  </si>
  <si>
    <t>21.0165415</t>
  </si>
  <si>
    <t>52.226781</t>
  </si>
  <si>
    <t>ul. Hoża 38</t>
  </si>
  <si>
    <t>G020314</t>
  </si>
  <si>
    <t>21.01526044418</t>
  </si>
  <si>
    <t>52.22654888314</t>
  </si>
  <si>
    <t>ul. Hoża 40</t>
  </si>
  <si>
    <t>G020318</t>
  </si>
  <si>
    <t>21.014903</t>
  </si>
  <si>
    <t>52.2263238</t>
  </si>
  <si>
    <t>ul. Hoża 31</t>
  </si>
  <si>
    <t>G020319</t>
  </si>
  <si>
    <t>21.0170502</t>
  </si>
  <si>
    <t>52.2268273</t>
  </si>
  <si>
    <t>ul. Hoża 21</t>
  </si>
  <si>
    <t>G020320</t>
  </si>
  <si>
    <t>21.0183093</t>
  </si>
  <si>
    <t>52.2266342</t>
  </si>
  <si>
    <t>ul. Krucza 21</t>
  </si>
  <si>
    <t>G020321</t>
  </si>
  <si>
    <t>21.0186295</t>
  </si>
  <si>
    <t>52.2260919</t>
  </si>
  <si>
    <t>ul. Krucza 17</t>
  </si>
  <si>
    <t>G020322</t>
  </si>
  <si>
    <t>21.018191039252</t>
  </si>
  <si>
    <t>52.225443347448</t>
  </si>
  <si>
    <t>ul. Wilcza 22</t>
  </si>
  <si>
    <t>G020323</t>
  </si>
  <si>
    <t>21.0173283</t>
  </si>
  <si>
    <t>52.2252844</t>
  </si>
  <si>
    <t>ul. Wilcza 26</t>
  </si>
  <si>
    <t>G020324</t>
  </si>
  <si>
    <t>21.015904</t>
  </si>
  <si>
    <t>52.2249871</t>
  </si>
  <si>
    <t>ul. Wilcza 32</t>
  </si>
  <si>
    <t>G020325</t>
  </si>
  <si>
    <t>21.0148179</t>
  </si>
  <si>
    <t>52.2252418</t>
  </si>
  <si>
    <t>ul. Marszałkowska 68</t>
  </si>
  <si>
    <t>G020326</t>
  </si>
  <si>
    <t>21.0151684</t>
  </si>
  <si>
    <t>52.225542</t>
  </si>
  <si>
    <t>ul. Skorupki 2</t>
  </si>
  <si>
    <t>G020327</t>
  </si>
  <si>
    <t>21.0158956</t>
  </si>
  <si>
    <t>52.2258481</t>
  </si>
  <si>
    <t>ul. Skorupki 5</t>
  </si>
  <si>
    <t>G020328</t>
  </si>
  <si>
    <t>21.0144014</t>
  </si>
  <si>
    <t>52.2258591</t>
  </si>
  <si>
    <t>ul. Marszałkowska 72</t>
  </si>
  <si>
    <t>G020329</t>
  </si>
  <si>
    <t>21.0161777</t>
  </si>
  <si>
    <t>52.2262911</t>
  </si>
  <si>
    <t>ul. Skorupki 3</t>
  </si>
  <si>
    <t>G020330</t>
  </si>
  <si>
    <t>21.0166566</t>
  </si>
  <si>
    <t>52.2257995</t>
  </si>
  <si>
    <t>ul. Skorupki 8</t>
  </si>
  <si>
    <t>G020401</t>
  </si>
  <si>
    <t>21.0177147</t>
  </si>
  <si>
    <t>52.2284251</t>
  </si>
  <si>
    <t>ul. Krucza 36</t>
  </si>
  <si>
    <t>G020402</t>
  </si>
  <si>
    <t>21.0182837</t>
  </si>
  <si>
    <t>52.2289335</t>
  </si>
  <si>
    <t>ul. Żurawia 7</t>
  </si>
  <si>
    <t>G020403</t>
  </si>
  <si>
    <t>21.0195033</t>
  </si>
  <si>
    <t>52.2291486</t>
  </si>
  <si>
    <t>ul. Żurawia 5</t>
  </si>
  <si>
    <t>G020404</t>
  </si>
  <si>
    <t>21.0202471</t>
  </si>
  <si>
    <t>52.2292781</t>
  </si>
  <si>
    <t>ul. Żurawia 3</t>
  </si>
  <si>
    <t>G020405</t>
  </si>
  <si>
    <t>21.0218093</t>
  </si>
  <si>
    <t>52.2279257</t>
  </si>
  <si>
    <t>ul. Hoża 18</t>
  </si>
  <si>
    <t>G020406</t>
  </si>
  <si>
    <t>21.0205017</t>
  </si>
  <si>
    <t>52.2276797</t>
  </si>
  <si>
    <t>ul. Hoża 20</t>
  </si>
  <si>
    <t>G020407</t>
  </si>
  <si>
    <t>21.0190487</t>
  </si>
  <si>
    <t>52.2272196</t>
  </si>
  <si>
    <t>ul. Hoża 15</t>
  </si>
  <si>
    <t>G020408</t>
  </si>
  <si>
    <t>21.0201689</t>
  </si>
  <si>
    <t>52.2274451</t>
  </si>
  <si>
    <t>ul. Hoża 9</t>
  </si>
  <si>
    <t>G020409</t>
  </si>
  <si>
    <t>21.021195321426</t>
  </si>
  <si>
    <t>52.22766562655</t>
  </si>
  <si>
    <t>ul. Hoża 3</t>
  </si>
  <si>
    <t>G020410</t>
  </si>
  <si>
    <t>21.0225032</t>
  </si>
  <si>
    <t>52.2269087</t>
  </si>
  <si>
    <t>ul. Mokotowska 66</t>
  </si>
  <si>
    <t>G020411</t>
  </si>
  <si>
    <t>21.023169</t>
  </si>
  <si>
    <t>52.2266205</t>
  </si>
  <si>
    <t>Al. Ujazdowskie 43</t>
  </si>
  <si>
    <t>G020412</t>
  </si>
  <si>
    <t>21.0229896</t>
  </si>
  <si>
    <t>52.2264575</t>
  </si>
  <si>
    <t>ul. Wilcza 2</t>
  </si>
  <si>
    <t>G020414</t>
  </si>
  <si>
    <t>21.022358</t>
  </si>
  <si>
    <t>52.2274734</t>
  </si>
  <si>
    <t>ul. Mokotowska 71</t>
  </si>
  <si>
    <t>G020415</t>
  </si>
  <si>
    <t>21.0222864</t>
  </si>
  <si>
    <t>52.2268449</t>
  </si>
  <si>
    <t>ul. Mokotowska 65</t>
  </si>
  <si>
    <t>G020416</t>
  </si>
  <si>
    <t>21.0208395</t>
  </si>
  <si>
    <t>52.2260118</t>
  </si>
  <si>
    <t>ul. Wilcza 12</t>
  </si>
  <si>
    <t>G020417</t>
  </si>
  <si>
    <t>21.019418</t>
  </si>
  <si>
    <t>52.2256978</t>
  </si>
  <si>
    <t>ul. Wilcza 20</t>
  </si>
  <si>
    <t>G020418</t>
  </si>
  <si>
    <t>21.0189257</t>
  </si>
  <si>
    <t>52.2259853</t>
  </si>
  <si>
    <t>ul. Krucza 16</t>
  </si>
  <si>
    <t>G020419</t>
  </si>
  <si>
    <t>21.0185393</t>
  </si>
  <si>
    <t>52.226583</t>
  </si>
  <si>
    <t>ul. Krucza 24</t>
  </si>
  <si>
    <t>G020421</t>
  </si>
  <si>
    <t>21.0192729</t>
  </si>
  <si>
    <t>52.2273957</t>
  </si>
  <si>
    <t>G020501</t>
  </si>
  <si>
    <t>21.0164473</t>
  </si>
  <si>
    <t>52.2249745</t>
  </si>
  <si>
    <t>ul. Wilcza 29</t>
  </si>
  <si>
    <t>G020504</t>
  </si>
  <si>
    <t>21.0190839</t>
  </si>
  <si>
    <t>52.2252802</t>
  </si>
  <si>
    <t>ul. Krucza 13</t>
  </si>
  <si>
    <t>G020505</t>
  </si>
  <si>
    <t>21.0192548</t>
  </si>
  <si>
    <t>52.2248096</t>
  </si>
  <si>
    <t>ul. Krucza 5/11</t>
  </si>
  <si>
    <t>G020507</t>
  </si>
  <si>
    <t>21.0194184</t>
  </si>
  <si>
    <t>52.2236381</t>
  </si>
  <si>
    <t>ul. Piękna 28a</t>
  </si>
  <si>
    <t>G020509</t>
  </si>
  <si>
    <t>21.015582</t>
  </si>
  <si>
    <t>52.2238617</t>
  </si>
  <si>
    <t>ul. Marszałkowska 60</t>
  </si>
  <si>
    <t>G020510</t>
  </si>
  <si>
    <t>21.0152165</t>
  </si>
  <si>
    <t>52.2244886</t>
  </si>
  <si>
    <t>ul. Marszałkowska 62</t>
  </si>
  <si>
    <t>G020601</t>
  </si>
  <si>
    <t>21.0200539</t>
  </si>
  <si>
    <t>52.2257531</t>
  </si>
  <si>
    <t>ul. Wilcza 11</t>
  </si>
  <si>
    <t>G020602</t>
  </si>
  <si>
    <t>21.0215422</t>
  </si>
  <si>
    <t>52.2260593</t>
  </si>
  <si>
    <t>ul. Wilcza 5</t>
  </si>
  <si>
    <t>G020604</t>
  </si>
  <si>
    <t>21.0233994</t>
  </si>
  <si>
    <t>52.225765</t>
  </si>
  <si>
    <t>Al. Ujazdowskie 39</t>
  </si>
  <si>
    <t>G020606</t>
  </si>
  <si>
    <t>21.0222607</t>
  </si>
  <si>
    <t>52.2261622</t>
  </si>
  <si>
    <t>ul. Mokotowska 54</t>
  </si>
  <si>
    <t>G020608</t>
  </si>
  <si>
    <t>21.0218975</t>
  </si>
  <si>
    <t>52.2255383</t>
  </si>
  <si>
    <t>ul. Mokotowska 50</t>
  </si>
  <si>
    <t>G020609</t>
  </si>
  <si>
    <t>21.0213557</t>
  </si>
  <si>
    <t>52.2250749</t>
  </si>
  <si>
    <t>ul. Mokotowska 55</t>
  </si>
  <si>
    <t>G020610</t>
  </si>
  <si>
    <t>21.0211861</t>
  </si>
  <si>
    <t>52.2244986</t>
  </si>
  <si>
    <t>ul. Mokotowska 44</t>
  </si>
  <si>
    <t>G020611</t>
  </si>
  <si>
    <t>21.0209234</t>
  </si>
  <si>
    <t>52.2244275</t>
  </si>
  <si>
    <t>ul. Mokotowska 49</t>
  </si>
  <si>
    <t>G020612</t>
  </si>
  <si>
    <t>21.0218342</t>
  </si>
  <si>
    <t>52.2238033</t>
  </si>
  <si>
    <t>ul. Piękna 16</t>
  </si>
  <si>
    <t>G020613</t>
  </si>
  <si>
    <t>21.020753151521</t>
  </si>
  <si>
    <t>52.223850410539</t>
  </si>
  <si>
    <t>ul. Mokotowska/Piękna 16b</t>
  </si>
  <si>
    <t>G020617</t>
  </si>
  <si>
    <t>21.019667</t>
  </si>
  <si>
    <t>52.2245082</t>
  </si>
  <si>
    <t>ul. Krucza 6/14</t>
  </si>
  <si>
    <t>G020618</t>
  </si>
  <si>
    <t>21.0194792</t>
  </si>
  <si>
    <t>52.2249091</t>
  </si>
  <si>
    <t>G020620</t>
  </si>
  <si>
    <t>21.0180806</t>
  </si>
  <si>
    <t>52.2276772</t>
  </si>
  <si>
    <t>ul. Krucza 28</t>
  </si>
  <si>
    <t>G030218</t>
  </si>
  <si>
    <t>21.0102183</t>
  </si>
  <si>
    <t>52.235666</t>
  </si>
  <si>
    <t>ul. Świętokrzyska 20</t>
  </si>
  <si>
    <t>G030416</t>
  </si>
  <si>
    <t>21.014714713561</t>
  </si>
  <si>
    <t>52.236534257519</t>
  </si>
  <si>
    <t>ul. Świętokrzyska 14</t>
  </si>
  <si>
    <t>G040103</t>
  </si>
  <si>
    <t>21.0065323</t>
  </si>
  <si>
    <t>52.2262708</t>
  </si>
  <si>
    <t>ul. Emilii Plater 27</t>
  </si>
  <si>
    <t>G040104</t>
  </si>
  <si>
    <t>21.006115</t>
  </si>
  <si>
    <t>52.2256288</t>
  </si>
  <si>
    <t>ul. Wspólna 68</t>
  </si>
  <si>
    <t>G040106</t>
  </si>
  <si>
    <t>21.003601</t>
  </si>
  <si>
    <t>52.2257425</t>
  </si>
  <si>
    <t>ul. Chałubińskiego 8</t>
  </si>
  <si>
    <t>G040107</t>
  </si>
  <si>
    <t>21.0031987</t>
  </si>
  <si>
    <t>52.2264194</t>
  </si>
  <si>
    <t>G040108</t>
  </si>
  <si>
    <t>21.0033401</t>
  </si>
  <si>
    <t>52.2268156</t>
  </si>
  <si>
    <t>ul. Nowogrodzka (bank)</t>
  </si>
  <si>
    <t>G040110</t>
  </si>
  <si>
    <t>21.0041555</t>
  </si>
  <si>
    <t>52.2269766</t>
  </si>
  <si>
    <t>G040111</t>
  </si>
  <si>
    <t>21.0046383</t>
  </si>
  <si>
    <t>52.2272132</t>
  </si>
  <si>
    <t>ul. Nowogrodzka (LOT)</t>
  </si>
  <si>
    <t>G040112</t>
  </si>
  <si>
    <t>21.0055604</t>
  </si>
  <si>
    <t>52.2272809</t>
  </si>
  <si>
    <t>ul. Nowogrodzka 53</t>
  </si>
  <si>
    <t>G040201</t>
  </si>
  <si>
    <t>21.0081279</t>
  </si>
  <si>
    <t>52.2282373</t>
  </si>
  <si>
    <t>ul. Pankiewicza 4</t>
  </si>
  <si>
    <t>G040203</t>
  </si>
  <si>
    <t>21.0092326</t>
  </si>
  <si>
    <t>52.2290987</t>
  </si>
  <si>
    <t>Al. Jerozolimskie 49</t>
  </si>
  <si>
    <t>G040204</t>
  </si>
  <si>
    <t>21.0098503</t>
  </si>
  <si>
    <t>52.2288026</t>
  </si>
  <si>
    <t>ul. Poznańska 37</t>
  </si>
  <si>
    <t>G040205</t>
  </si>
  <si>
    <t>21.00984</t>
  </si>
  <si>
    <t>52.2283057</t>
  </si>
  <si>
    <t>ul. Nowogrodzka 42</t>
  </si>
  <si>
    <t>G040206</t>
  </si>
  <si>
    <t>21.0090284</t>
  </si>
  <si>
    <t>52.228122</t>
  </si>
  <si>
    <t>ul. Nowogrodzka 46</t>
  </si>
  <si>
    <t>G040207</t>
  </si>
  <si>
    <t>21.0072025</t>
  </si>
  <si>
    <t>52.2270736</t>
  </si>
  <si>
    <t>Św. Barbary Zaułek</t>
  </si>
  <si>
    <t>G040208</t>
  </si>
  <si>
    <t>21.0071569</t>
  </si>
  <si>
    <t>52.2274087</t>
  </si>
  <si>
    <t>G040209</t>
  </si>
  <si>
    <t>21.0075029</t>
  </si>
  <si>
    <t>52.2276732</t>
  </si>
  <si>
    <t>ul. Nowogrodzka (Teatr ROMA)</t>
  </si>
  <si>
    <t>G040210</t>
  </si>
  <si>
    <t>21.0085924</t>
  </si>
  <si>
    <t>52.2279341</t>
  </si>
  <si>
    <t>ul. Nowogrodzka 47</t>
  </si>
  <si>
    <t>G040211</t>
  </si>
  <si>
    <t>21.0096753</t>
  </si>
  <si>
    <t>52.2281774</t>
  </si>
  <si>
    <t>ul. Nowogrodzka 45</t>
  </si>
  <si>
    <t>G040213</t>
  </si>
  <si>
    <t>21.0102797</t>
  </si>
  <si>
    <t>52.2280594</t>
  </si>
  <si>
    <t>ul. Poznańska (telekom)</t>
  </si>
  <si>
    <t>G040215</t>
  </si>
  <si>
    <t>21.0080152</t>
  </si>
  <si>
    <t>52.2269734</t>
  </si>
  <si>
    <t>Św. Barbary (Teatr ROMA)</t>
  </si>
  <si>
    <t>G040216</t>
  </si>
  <si>
    <t>21.0090264</t>
  </si>
  <si>
    <t>52.2270506</t>
  </si>
  <si>
    <t>Św. Barbary skwer</t>
  </si>
  <si>
    <t>G040217</t>
  </si>
  <si>
    <t>21.0085865</t>
  </si>
  <si>
    <t>52.2268666</t>
  </si>
  <si>
    <t>G040219</t>
  </si>
  <si>
    <t>21.0099726</t>
  </si>
  <si>
    <t>52.2271163</t>
  </si>
  <si>
    <t>Św. Barbary 6</t>
  </si>
  <si>
    <t>G040221</t>
  </si>
  <si>
    <t>21.0108912</t>
  </si>
  <si>
    <t>52.2268733</t>
  </si>
  <si>
    <t>ul. Poznańska - Skwer</t>
  </si>
  <si>
    <t>G040222</t>
  </si>
  <si>
    <t>21.0068523</t>
  </si>
  <si>
    <t>52.2259787</t>
  </si>
  <si>
    <t>ul. Emilii Plater / Wspólna</t>
  </si>
  <si>
    <t>G040223</t>
  </si>
  <si>
    <t>21.006424407375</t>
  </si>
  <si>
    <t>52.226787019664</t>
  </si>
  <si>
    <t>ul. Emilii Plater (Kościół)</t>
  </si>
  <si>
    <t>G040224</t>
  </si>
  <si>
    <t>21.0063284</t>
  </si>
  <si>
    <t>52.2274387</t>
  </si>
  <si>
    <t>ul. Nowogrodzka 51</t>
  </si>
  <si>
    <t>G040225</t>
  </si>
  <si>
    <t>21.006736416602</t>
  </si>
  <si>
    <t>52.227628544313</t>
  </si>
  <si>
    <t>ul. Nowogrodzka 56</t>
  </si>
  <si>
    <t>G040226</t>
  </si>
  <si>
    <t>21.0057868</t>
  </si>
  <si>
    <t>52.2279422</t>
  </si>
  <si>
    <t>ul. Emilii Plater 30</t>
  </si>
  <si>
    <t>G040227</t>
  </si>
  <si>
    <t>21.0060852</t>
  </si>
  <si>
    <t>52.2284864</t>
  </si>
  <si>
    <t>Al. Jerozolimskie 59</t>
  </si>
  <si>
    <t>G040229</t>
  </si>
  <si>
    <t>21.0077587</t>
  </si>
  <si>
    <t>52.2285939</t>
  </si>
  <si>
    <t>ul. Pankiewicza 3</t>
  </si>
  <si>
    <t>G040230</t>
  </si>
  <si>
    <t>21.0080589</t>
  </si>
  <si>
    <t>52.2279168</t>
  </si>
  <si>
    <t>ul. Nowogrodzka 54</t>
  </si>
  <si>
    <t>G040231</t>
  </si>
  <si>
    <t>21.00622593317</t>
  </si>
  <si>
    <t>52.22710785439</t>
  </si>
  <si>
    <t>ul. Emilii Plater / Nowogrodzka</t>
  </si>
  <si>
    <t>G040302</t>
  </si>
  <si>
    <t>21.0102235</t>
  </si>
  <si>
    <t>52.2285515</t>
  </si>
  <si>
    <t>ul. Poznańska 38</t>
  </si>
  <si>
    <t>G040303</t>
  </si>
  <si>
    <t>21.0105649</t>
  </si>
  <si>
    <t>52.2285067</t>
  </si>
  <si>
    <t>ul. Nowogrodzka 40</t>
  </si>
  <si>
    <t>G040305</t>
  </si>
  <si>
    <t>21.011599</t>
  </si>
  <si>
    <t>52.2285918</t>
  </si>
  <si>
    <t>ul. Nowogrodzka 41</t>
  </si>
  <si>
    <t>G040306</t>
  </si>
  <si>
    <t>21.0104542</t>
  </si>
  <si>
    <t>52.2280073</t>
  </si>
  <si>
    <t>ul. Poznańska 32</t>
  </si>
  <si>
    <t>G040307</t>
  </si>
  <si>
    <t>21.0111887</t>
  </si>
  <si>
    <t>52.227665</t>
  </si>
  <si>
    <t>ul. Żurawia 45</t>
  </si>
  <si>
    <t>G040308</t>
  </si>
  <si>
    <t>21.0118807</t>
  </si>
  <si>
    <t>52.2277192</t>
  </si>
  <si>
    <t>G040311</t>
  </si>
  <si>
    <t>21.012812</t>
  </si>
  <si>
    <t>52.2274474</t>
  </si>
  <si>
    <t>ul. Marszałkowska 87</t>
  </si>
  <si>
    <t>G040312</t>
  </si>
  <si>
    <t>21.0124605</t>
  </si>
  <si>
    <t>52.2269558</t>
  </si>
  <si>
    <t>ul. Wspólna 50</t>
  </si>
  <si>
    <t>G040313</t>
  </si>
  <si>
    <t>21.0115077</t>
  </si>
  <si>
    <t>52.2267838</t>
  </si>
  <si>
    <t>ul. Wspólna 52</t>
  </si>
  <si>
    <t>G040314</t>
  </si>
  <si>
    <t>21.0109953</t>
  </si>
  <si>
    <t>52.2269545</t>
  </si>
  <si>
    <t>ul. Poznańska 26</t>
  </si>
  <si>
    <t>G040401</t>
  </si>
  <si>
    <t>21.0072436</t>
  </si>
  <si>
    <t>52.2253992</t>
  </si>
  <si>
    <t>ul. Emilii Plater 20</t>
  </si>
  <si>
    <t>G040402</t>
  </si>
  <si>
    <t>21.0073258</t>
  </si>
  <si>
    <t>52.2258686</t>
  </si>
  <si>
    <t>ul. Wspólna 66</t>
  </si>
  <si>
    <t>G040403</t>
  </si>
  <si>
    <t>21.0075882</t>
  </si>
  <si>
    <t>52.225854</t>
  </si>
  <si>
    <t>ul. Wspólna 67</t>
  </si>
  <si>
    <t>G040405</t>
  </si>
  <si>
    <t>21.0088703</t>
  </si>
  <si>
    <t>52.2262223</t>
  </si>
  <si>
    <t>ul. Wspólna 62</t>
  </si>
  <si>
    <t>G040406</t>
  </si>
  <si>
    <t>21.0088283</t>
  </si>
  <si>
    <t>52.2261168</t>
  </si>
  <si>
    <t>ul. Wspólna 63</t>
  </si>
  <si>
    <t>G040407</t>
  </si>
  <si>
    <t>21.0098717</t>
  </si>
  <si>
    <t>52.2263287</t>
  </si>
  <si>
    <t>ul. Wspólna 61</t>
  </si>
  <si>
    <t>G040409</t>
  </si>
  <si>
    <t>21.0105386</t>
  </si>
  <si>
    <t>52.22661</t>
  </si>
  <si>
    <t>G040410</t>
  </si>
  <si>
    <t>21.011084014759</t>
  </si>
  <si>
    <t>52.226568515293</t>
  </si>
  <si>
    <t>ul. Poznańska 23</t>
  </si>
  <si>
    <t>G040411</t>
  </si>
  <si>
    <t>21.0109845</t>
  </si>
  <si>
    <t>52.2254782</t>
  </si>
  <si>
    <t>ul. Hoża 43</t>
  </si>
  <si>
    <t>G040412</t>
  </si>
  <si>
    <t>21.009887</t>
  </si>
  <si>
    <t>52.2253572</t>
  </si>
  <si>
    <t>ul. Hoża 66</t>
  </si>
  <si>
    <t>G040413</t>
  </si>
  <si>
    <t>21.0097003</t>
  </si>
  <si>
    <t>52.2252101</t>
  </si>
  <si>
    <t>ul. Hoża 51</t>
  </si>
  <si>
    <t>G040414</t>
  </si>
  <si>
    <t>21.0091593</t>
  </si>
  <si>
    <t>52.2252267</t>
  </si>
  <si>
    <t>ul. Hoża 70</t>
  </si>
  <si>
    <t>G040416</t>
  </si>
  <si>
    <t>21.0076796</t>
  </si>
  <si>
    <t>52.2248684</t>
  </si>
  <si>
    <t>ul. Hoża 76/78</t>
  </si>
  <si>
    <t>G040501</t>
  </si>
  <si>
    <t>21.004742161342</t>
  </si>
  <si>
    <t>52.223556615336</t>
  </si>
  <si>
    <t>ul. Chałubińskiego 4</t>
  </si>
  <si>
    <t>G040502</t>
  </si>
  <si>
    <t>21.003991164895</t>
  </si>
  <si>
    <t>52.224814324947</t>
  </si>
  <si>
    <t>ul. Chałubińskiego 6</t>
  </si>
  <si>
    <t>G040503</t>
  </si>
  <si>
    <t>21.0042187</t>
  </si>
  <si>
    <t>52.2243551</t>
  </si>
  <si>
    <t>G040504</t>
  </si>
  <si>
    <t>21.004984</t>
  </si>
  <si>
    <t>52.225242</t>
  </si>
  <si>
    <t>ul. Wspólna 75</t>
  </si>
  <si>
    <t>G040505</t>
  </si>
  <si>
    <t>21.005929085914</t>
  </si>
  <si>
    <t>52.224471725363</t>
  </si>
  <si>
    <t>ul. Hoża 88</t>
  </si>
  <si>
    <t>G040506</t>
  </si>
  <si>
    <t>21.0050267</t>
  </si>
  <si>
    <t>52.2241567</t>
  </si>
  <si>
    <t>ul. Hoża 71</t>
  </si>
  <si>
    <t>G040507</t>
  </si>
  <si>
    <t>21.0069449</t>
  </si>
  <si>
    <t>52.2245963</t>
  </si>
  <si>
    <t>ul. Hoża 65</t>
  </si>
  <si>
    <t>G040509</t>
  </si>
  <si>
    <t>21.007894667494</t>
  </si>
  <si>
    <t>52.223253867273</t>
  </si>
  <si>
    <t>ul. Wilcza 70</t>
  </si>
  <si>
    <t>G040601</t>
  </si>
  <si>
    <t>21.0120159</t>
  </si>
  <si>
    <t>52.2246618</t>
  </si>
  <si>
    <t>ul. Poznańska 13</t>
  </si>
  <si>
    <t>G040602</t>
  </si>
  <si>
    <t>21.0122542</t>
  </si>
  <si>
    <t>52.2245155</t>
  </si>
  <si>
    <t>ul. Poznańska 12</t>
  </si>
  <si>
    <t>G040604</t>
  </si>
  <si>
    <t>21.0082843</t>
  </si>
  <si>
    <t>52.2235064</t>
  </si>
  <si>
    <t>ul. Emilii Plater 8 / Wilcza</t>
  </si>
  <si>
    <t>G040605</t>
  </si>
  <si>
    <t>21.007792566253</t>
  </si>
  <si>
    <t>52.224112456287</t>
  </si>
  <si>
    <t>ul. Emilii Plater 13</t>
  </si>
  <si>
    <t>G040606</t>
  </si>
  <si>
    <t>21.007888</t>
  </si>
  <si>
    <t>52.2242322</t>
  </si>
  <si>
    <t>ul. Emilii Plater 14</t>
  </si>
  <si>
    <t>G040701</t>
  </si>
  <si>
    <t>21.0131901</t>
  </si>
  <si>
    <t>52.226846</t>
  </si>
  <si>
    <t>G040702</t>
  </si>
  <si>
    <t>21.0134688</t>
  </si>
  <si>
    <t>52.2263849</t>
  </si>
  <si>
    <t>ul. Marszałkowska 85</t>
  </si>
  <si>
    <t>G040703</t>
  </si>
  <si>
    <t>21.013073</t>
  </si>
  <si>
    <t>52.225932</t>
  </si>
  <si>
    <t>ul. Hoża 37</t>
  </si>
  <si>
    <t>G040704</t>
  </si>
  <si>
    <t>21.0137901</t>
  </si>
  <si>
    <t>52.2257399</t>
  </si>
  <si>
    <t>ul. Marszałkowska 83</t>
  </si>
  <si>
    <t>G040705</t>
  </si>
  <si>
    <t>21.0142805</t>
  </si>
  <si>
    <t>52.2250061</t>
  </si>
  <si>
    <t>ul. Marszałkowska 77</t>
  </si>
  <si>
    <t>G040706</t>
  </si>
  <si>
    <t>21.0131969</t>
  </si>
  <si>
    <t>52.2244153</t>
  </si>
  <si>
    <t>ul. Wilcza 44</t>
  </si>
  <si>
    <t>G040801</t>
  </si>
  <si>
    <t>21.0085456</t>
  </si>
  <si>
    <t>52.2230969</t>
  </si>
  <si>
    <t>ul. Emilii Plater 4</t>
  </si>
  <si>
    <t>G040802</t>
  </si>
  <si>
    <t>21.0087889</t>
  </si>
  <si>
    <t>52.2233515</t>
  </si>
  <si>
    <t>ul. Wilcza 69</t>
  </si>
  <si>
    <t>G040803</t>
  </si>
  <si>
    <t>21.0094571</t>
  </si>
  <si>
    <t>52.2235986</t>
  </si>
  <si>
    <t>ul. Wilcza 62</t>
  </si>
  <si>
    <t>G040804</t>
  </si>
  <si>
    <t>21.0105051</t>
  </si>
  <si>
    <t>52.2237068</t>
  </si>
  <si>
    <t>ul. Wilcza 55</t>
  </si>
  <si>
    <t>G040805</t>
  </si>
  <si>
    <t>21.0110072</t>
  </si>
  <si>
    <t>52.2238639</t>
  </si>
  <si>
    <t>ul. Wilcza 51</t>
  </si>
  <si>
    <t>G040806</t>
  </si>
  <si>
    <t>21.0115262</t>
  </si>
  <si>
    <t>52.2240839</t>
  </si>
  <si>
    <t>ul. Wilcza</t>
  </si>
  <si>
    <t>G040807</t>
  </si>
  <si>
    <t>21.0117917</t>
  </si>
  <si>
    <t>52.2240198</t>
  </si>
  <si>
    <t>G040808</t>
  </si>
  <si>
    <t>21.0127025</t>
  </si>
  <si>
    <t>52.2237008</t>
  </si>
  <si>
    <t>ul. Poznańska vis/vis 3</t>
  </si>
  <si>
    <t>G040810</t>
  </si>
  <si>
    <t>21.0129196</t>
  </si>
  <si>
    <t>52.2242315</t>
  </si>
  <si>
    <t>ul. Wilcza 45</t>
  </si>
  <si>
    <t>G040811</t>
  </si>
  <si>
    <t>21.0141682</t>
  </si>
  <si>
    <t>52.2244634</t>
  </si>
  <si>
    <t>G040812</t>
  </si>
  <si>
    <t>21.0148095</t>
  </si>
  <si>
    <t>52.2242239</t>
  </si>
  <si>
    <t>ul. Marszałkowska 55</t>
  </si>
  <si>
    <t>G040813</t>
  </si>
  <si>
    <t>21.0150751</t>
  </si>
  <si>
    <t>52.2237885</t>
  </si>
  <si>
    <t>G040814</t>
  </si>
  <si>
    <t>21.0145922</t>
  </si>
  <si>
    <t>52.2229277</t>
  </si>
  <si>
    <t>ul. Koszykowa 34</t>
  </si>
  <si>
    <t>G040815</t>
  </si>
  <si>
    <t>21.0136442</t>
  </si>
  <si>
    <t>52.2227266</t>
  </si>
  <si>
    <t>ul. Koszykowa 50</t>
  </si>
  <si>
    <t>G040816</t>
  </si>
  <si>
    <t>21.0119671</t>
  </si>
  <si>
    <t>52.2226697</t>
  </si>
  <si>
    <t>ul. Koszykowa 58</t>
  </si>
  <si>
    <t>G040817</t>
  </si>
  <si>
    <t>21.011196</t>
  </si>
  <si>
    <t>52.2226849</t>
  </si>
  <si>
    <t>ul. Koszykowa 60</t>
  </si>
  <si>
    <t>G040819</t>
  </si>
  <si>
    <t>21.01281</t>
  </si>
  <si>
    <t>52.2226678</t>
  </si>
  <si>
    <t>ul. Lwowska 19</t>
  </si>
  <si>
    <t>G040820</t>
  </si>
  <si>
    <t>21.0101461</t>
  </si>
  <si>
    <t>52.2229219</t>
  </si>
  <si>
    <t>ul. Piękna 66</t>
  </si>
  <si>
    <t>G040822</t>
  </si>
  <si>
    <t>21.0113468</t>
  </si>
  <si>
    <t>52.222914</t>
  </si>
  <si>
    <t>ul. Piękna 45</t>
  </si>
  <si>
    <t>G040823</t>
  </si>
  <si>
    <t>21.012079</t>
  </si>
  <si>
    <t>52.2230438</t>
  </si>
  <si>
    <t>ul. Piękna 56</t>
  </si>
  <si>
    <t>G040825</t>
  </si>
  <si>
    <t>21.0127302</t>
  </si>
  <si>
    <t>52.2232564</t>
  </si>
  <si>
    <t>ul. Poznańska 1</t>
  </si>
  <si>
    <t>G040826</t>
  </si>
  <si>
    <t>21.007338308459</t>
  </si>
  <si>
    <t>52.222919484094</t>
  </si>
  <si>
    <t>ul. Koszykowa/Wilcza 73</t>
  </si>
  <si>
    <t>G050102</t>
  </si>
  <si>
    <t>21.0176841</t>
  </si>
  <si>
    <t>52.2233674</t>
  </si>
  <si>
    <t>ul. Piękna 17</t>
  </si>
  <si>
    <t>G050104</t>
  </si>
  <si>
    <t>21.0198364</t>
  </si>
  <si>
    <t>52.222861</t>
  </si>
  <si>
    <t>ul. Mokotowska 41</t>
  </si>
  <si>
    <t>G050105</t>
  </si>
  <si>
    <t>21.018528529183</t>
  </si>
  <si>
    <t>52.222195131831</t>
  </si>
  <si>
    <t>ul. Koszykowa 31</t>
  </si>
  <si>
    <t>G050108</t>
  </si>
  <si>
    <t>21.018251737434</t>
  </si>
  <si>
    <t>52.222302242273</t>
  </si>
  <si>
    <t>ul. Koszykowa 28</t>
  </si>
  <si>
    <t>G050109</t>
  </si>
  <si>
    <t>21.0171189</t>
  </si>
  <si>
    <t>52.2221885</t>
  </si>
  <si>
    <t>pl. Konstytucji MDM</t>
  </si>
  <si>
    <t>G050116</t>
  </si>
  <si>
    <t>21.0171323</t>
  </si>
  <si>
    <t>52.2217876</t>
  </si>
  <si>
    <t>pl. Konstytucji 2 MDM</t>
  </si>
  <si>
    <t>G050117</t>
  </si>
  <si>
    <t>21.016376</t>
  </si>
  <si>
    <t>52.221597</t>
  </si>
  <si>
    <t>pl. Konstytucji 1 MDM</t>
  </si>
  <si>
    <t>G050120</t>
  </si>
  <si>
    <t>21.0160434</t>
  </si>
  <si>
    <t>52.2219913</t>
  </si>
  <si>
    <t>pl. Konstytucji</t>
  </si>
  <si>
    <t>G050122</t>
  </si>
  <si>
    <t>21.0162392</t>
  </si>
  <si>
    <t>52.2223676</t>
  </si>
  <si>
    <t>G050123</t>
  </si>
  <si>
    <t>21.0159736</t>
  </si>
  <si>
    <t>52.2228326</t>
  </si>
  <si>
    <t>G050201</t>
  </si>
  <si>
    <t>21.0209909</t>
  </si>
  <si>
    <t>52.2235874</t>
  </si>
  <si>
    <t>ul. Piękna 7-9</t>
  </si>
  <si>
    <t>G050202</t>
  </si>
  <si>
    <t>21.0213273</t>
  </si>
  <si>
    <t>52.2230491</t>
  </si>
  <si>
    <t>ul. Calinescu</t>
  </si>
  <si>
    <t>G050203</t>
  </si>
  <si>
    <t>21.0204431</t>
  </si>
  <si>
    <t>52.2227292</t>
  </si>
  <si>
    <t>ul. Chopina - Mokotowska</t>
  </si>
  <si>
    <t>G050204</t>
  </si>
  <si>
    <t>21.0207429</t>
  </si>
  <si>
    <t>52.2226284</t>
  </si>
  <si>
    <t>ul. Chopina 5b</t>
  </si>
  <si>
    <t>G050205</t>
  </si>
  <si>
    <t>21.0211767</t>
  </si>
  <si>
    <t>52.2227787</t>
  </si>
  <si>
    <t>ul. Chopina</t>
  </si>
  <si>
    <t>G050207</t>
  </si>
  <si>
    <t>21.022017</t>
  </si>
  <si>
    <t>52.2226988</t>
  </si>
  <si>
    <t>ul. Chopina (Skwer)</t>
  </si>
  <si>
    <t>G050224</t>
  </si>
  <si>
    <t>21.0198847</t>
  </si>
  <si>
    <t>52.2219958</t>
  </si>
  <si>
    <t>ul. Koszykowa 20</t>
  </si>
  <si>
    <t>G050229</t>
  </si>
  <si>
    <t>21.022371552569</t>
  </si>
  <si>
    <t>52.223735984711</t>
  </si>
  <si>
    <t>ul. Piękna 3a</t>
  </si>
  <si>
    <t>G050230</t>
  </si>
  <si>
    <t>21.02022295206</t>
  </si>
  <si>
    <t>52.223161339455</t>
  </si>
  <si>
    <t>ul. Mokotowska vis a vis 45</t>
  </si>
  <si>
    <t>G080111</t>
  </si>
  <si>
    <t>21.023417137786</t>
  </si>
  <si>
    <t>52.227049400252</t>
  </si>
  <si>
    <t>Al. Ujazdowskie</t>
  </si>
  <si>
    <t>G100223</t>
  </si>
  <si>
    <t>21.004228</t>
  </si>
  <si>
    <t>52.2342385</t>
  </si>
  <si>
    <t>ul. Świętokrzyska vis/vis 32</t>
  </si>
  <si>
    <t>G100224</t>
  </si>
  <si>
    <t>21.0054666</t>
  </si>
  <si>
    <t>52.2344868</t>
  </si>
  <si>
    <t>ul. Świętokrzyska vis/vis 30</t>
  </si>
  <si>
    <t>G100225</t>
  </si>
  <si>
    <t>21.0092416</t>
  </si>
  <si>
    <t>52.2320503</t>
  </si>
  <si>
    <t>ul. Marszałkowska Pl.Defilad</t>
  </si>
  <si>
    <t>G110231</t>
  </si>
  <si>
    <t>21.004000515869</t>
  </si>
  <si>
    <t>52.234440870683</t>
  </si>
  <si>
    <t>ul. Świętokrzyska 32</t>
  </si>
  <si>
    <t>G110232</t>
  </si>
  <si>
    <t>21.0052512</t>
  </si>
  <si>
    <t>52.2346678</t>
  </si>
  <si>
    <t>ul. Świętokrzyska 30</t>
  </si>
  <si>
    <t>G110317</t>
  </si>
  <si>
    <t>20.999973578574</t>
  </si>
  <si>
    <t>52.233637017946</t>
  </si>
  <si>
    <t>ul. Świętokrzyska 36</t>
  </si>
  <si>
    <t>G110318</t>
  </si>
  <si>
    <t>21.0012207</t>
  </si>
  <si>
    <t>52.2338163</t>
  </si>
  <si>
    <t>ul. Świętokrzyska 34</t>
  </si>
  <si>
    <t>G160109</t>
  </si>
  <si>
    <t>21.0053566</t>
  </si>
  <si>
    <t>52.2229291</t>
  </si>
  <si>
    <t>ul. Koszykowa 77</t>
  </si>
  <si>
    <t>G160110</t>
  </si>
  <si>
    <t>21.0063194</t>
  </si>
  <si>
    <t>52.2228499</t>
  </si>
  <si>
    <t>ul. Koszykowa 75</t>
  </si>
  <si>
    <t>G160208</t>
  </si>
  <si>
    <t>21.011823507935</t>
  </si>
  <si>
    <t>52.222548503555</t>
  </si>
  <si>
    <t>ul. Koszykowa 59</t>
  </si>
  <si>
    <t>G160209</t>
  </si>
  <si>
    <t>21.013825</t>
  </si>
  <si>
    <t>52.2226119</t>
  </si>
  <si>
    <t>ul. Koszykowa 53</t>
  </si>
  <si>
    <t>H070825</t>
  </si>
  <si>
    <t>21.032771324502</t>
  </si>
  <si>
    <t>52.260407526874</t>
  </si>
  <si>
    <t>ul. B. Brechta 13</t>
  </si>
  <si>
    <t>H170327</t>
  </si>
  <si>
    <t>20.987901363229</t>
  </si>
  <si>
    <t>52.215945907676</t>
  </si>
  <si>
    <t>ul. Żwirki i Wigury 105</t>
  </si>
  <si>
    <t>M040205</t>
  </si>
  <si>
    <t>21.01312184</t>
  </si>
  <si>
    <t>52.2106079</t>
  </si>
  <si>
    <t>ul. Wiśniowa 69</t>
  </si>
  <si>
    <t>M040207</t>
  </si>
  <si>
    <t>21.01360671</t>
  </si>
  <si>
    <t>52.20960165</t>
  </si>
  <si>
    <t>ul. Wiśniowa 54</t>
  </si>
  <si>
    <t>M040213</t>
  </si>
  <si>
    <t>21.01289615</t>
  </si>
  <si>
    <t>52.20746077</t>
  </si>
  <si>
    <t>ul. Kazimierzowska 79</t>
  </si>
  <si>
    <t>M040223</t>
  </si>
  <si>
    <t>21.01343831</t>
  </si>
  <si>
    <t>52.20590729</t>
  </si>
  <si>
    <t>ul. L. Narbutta 38</t>
  </si>
  <si>
    <t>M040224</t>
  </si>
  <si>
    <t>21.01504949</t>
  </si>
  <si>
    <t>52.20620165</t>
  </si>
  <si>
    <t>ul. L. Narbutta 32</t>
  </si>
  <si>
    <t>M040225</t>
  </si>
  <si>
    <t>21.01630787</t>
  </si>
  <si>
    <t>52.20644494</t>
  </si>
  <si>
    <t>ul. L. Narbutta 26</t>
  </si>
  <si>
    <t>M040232</t>
  </si>
  <si>
    <t>21.012068152744</t>
  </si>
  <si>
    <t>52.204393879624</t>
  </si>
  <si>
    <t>ul. Kwiatowa 24B</t>
  </si>
  <si>
    <t>M040233</t>
  </si>
  <si>
    <t>21.014220091436</t>
  </si>
  <si>
    <t>52.204582873472</t>
  </si>
  <si>
    <t>ul. Kazimierzowska 53/55</t>
  </si>
  <si>
    <t>M040236</t>
  </si>
  <si>
    <t>21.011884127647</t>
  </si>
  <si>
    <t>52.203549763195</t>
  </si>
  <si>
    <t>ul. A. J. Madalińskiego 55</t>
  </si>
  <si>
    <t>M040237</t>
  </si>
  <si>
    <t>21.015689942293</t>
  </si>
  <si>
    <t>52.204314841988</t>
  </si>
  <si>
    <t>ul. A. J. Madalińskiego 31/33</t>
  </si>
  <si>
    <t>M040238</t>
  </si>
  <si>
    <t>21.01629704418</t>
  </si>
  <si>
    <t>52.204245101783</t>
  </si>
  <si>
    <t>ul. Wiśniowa 37</t>
  </si>
  <si>
    <t>M040242</t>
  </si>
  <si>
    <t>21.010732696295</t>
  </si>
  <si>
    <t>52.202482113878</t>
  </si>
  <si>
    <t>al. Niepodległości 120</t>
  </si>
  <si>
    <t>M040248</t>
  </si>
  <si>
    <t>21.011091393848</t>
  </si>
  <si>
    <t>52.201823486836</t>
  </si>
  <si>
    <t>al. Niepodległości 118</t>
  </si>
  <si>
    <t>M040301</t>
  </si>
  <si>
    <t>21.00318431</t>
  </si>
  <si>
    <t>52.21000173</t>
  </si>
  <si>
    <t>ul. S. Batorego 18</t>
  </si>
  <si>
    <t>M040302</t>
  </si>
  <si>
    <t>21.004462205627</t>
  </si>
  <si>
    <t>52.210236395039</t>
  </si>
  <si>
    <t>ul. S. Batorego 16</t>
  </si>
  <si>
    <t>M040303</t>
  </si>
  <si>
    <t>21.00206118</t>
  </si>
  <si>
    <t>52.20960981</t>
  </si>
  <si>
    <t>ul. S. Batorego 20</t>
  </si>
  <si>
    <t>M040304</t>
  </si>
  <si>
    <t>21.003633403041</t>
  </si>
  <si>
    <t>52.209894531963</t>
  </si>
  <si>
    <t>ul. S. Batorego vis a vis 16</t>
  </si>
  <si>
    <t>M040310</t>
  </si>
  <si>
    <t>21.00116653</t>
  </si>
  <si>
    <t>52.20621317</t>
  </si>
  <si>
    <t>ul. Rakowiecka 61</t>
  </si>
  <si>
    <t>M040313</t>
  </si>
  <si>
    <t>21.00449629</t>
  </si>
  <si>
    <t>52.20681486</t>
  </si>
  <si>
    <t>ul. Rakowiecka 47</t>
  </si>
  <si>
    <t>M040315</t>
  </si>
  <si>
    <t>21.00327684</t>
  </si>
  <si>
    <t>52.20598809</t>
  </si>
  <si>
    <t>ul. Łowicka 53</t>
  </si>
  <si>
    <t>M040317</t>
  </si>
  <si>
    <t>21.00708454</t>
  </si>
  <si>
    <t>52.20664447</t>
  </si>
  <si>
    <t>ul. Asfaltowa 15</t>
  </si>
  <si>
    <t>M040327</t>
  </si>
  <si>
    <t>21.005156082174</t>
  </si>
  <si>
    <t>52.205371115591</t>
  </si>
  <si>
    <t>ul. Kielecka 34</t>
  </si>
  <si>
    <t>M040328</t>
  </si>
  <si>
    <t>21.00664478</t>
  </si>
  <si>
    <t>52.20507043</t>
  </si>
  <si>
    <t>ul. Opoczyńska 2A</t>
  </si>
  <si>
    <t>M040331</t>
  </si>
  <si>
    <t>21.004746129361</t>
  </si>
  <si>
    <t>52.203594468673</t>
  </si>
  <si>
    <t>ul. Łowicka 46</t>
  </si>
  <si>
    <t>M040332</t>
  </si>
  <si>
    <t>21.005814617722</t>
  </si>
  <si>
    <t>52.20398945038</t>
  </si>
  <si>
    <t>ul. Kielecka 20</t>
  </si>
  <si>
    <t>M040334</t>
  </si>
  <si>
    <t>21.004863787697</t>
  </si>
  <si>
    <t>52.203059327637</t>
  </si>
  <si>
    <t>ul. Łowicka 42A</t>
  </si>
  <si>
    <t>M040337</t>
  </si>
  <si>
    <t>21.001765486543</t>
  </si>
  <si>
    <t>52.201906312185</t>
  </si>
  <si>
    <t>ul. A. J. Madalińskiego 106</t>
  </si>
  <si>
    <t>M040338</t>
  </si>
  <si>
    <t>21.002691997553</t>
  </si>
  <si>
    <t>52.202065377459</t>
  </si>
  <si>
    <t>ul. A. J. Madalińskiego 100</t>
  </si>
  <si>
    <t>M040342</t>
  </si>
  <si>
    <t>21.004252096872</t>
  </si>
  <si>
    <t>52.201284117055</t>
  </si>
  <si>
    <t>ul. M. Karłowicza 12</t>
  </si>
  <si>
    <t>M040408</t>
  </si>
  <si>
    <t>21.04493425</t>
  </si>
  <si>
    <t>52.20827577</t>
  </si>
  <si>
    <t>ul. Podchorążych 27/29</t>
  </si>
  <si>
    <t>M101802</t>
  </si>
  <si>
    <t>21.045757314086</t>
  </si>
  <si>
    <t>52.212342896387</t>
  </si>
  <si>
    <t>ul. A. Suligowskiego 3/5</t>
  </si>
  <si>
    <t>M101803</t>
  </si>
  <si>
    <t>21.04529329</t>
  </si>
  <si>
    <t>52.21090282</t>
  </si>
  <si>
    <t>ul. A. Suligowskiego 19</t>
  </si>
  <si>
    <t>P270106</t>
  </si>
  <si>
    <t>21.02298531</t>
  </si>
  <si>
    <t>52.26140882</t>
  </si>
  <si>
    <t>ul. Jagiellonska vis-a-vis 62</t>
  </si>
  <si>
    <t>P270201</t>
  </si>
  <si>
    <t>21.0350159</t>
  </si>
  <si>
    <t>52.2598031</t>
  </si>
  <si>
    <t>ul. Ratuszowa 17/19</t>
  </si>
  <si>
    <t>P270203</t>
  </si>
  <si>
    <t>21.03201175</t>
  </si>
  <si>
    <t>52.25789539</t>
  </si>
  <si>
    <t>ul. Ratuszowa 11</t>
  </si>
  <si>
    <t>P270227</t>
  </si>
  <si>
    <t>21.03633824</t>
  </si>
  <si>
    <t>52.25927704</t>
  </si>
  <si>
    <t>ul. 11 Listopada 22</t>
  </si>
  <si>
    <t>P270228</t>
  </si>
  <si>
    <t>21.03794512</t>
  </si>
  <si>
    <t>52.2620962</t>
  </si>
  <si>
    <t>ul. Kowienska / 11 Listopada 42</t>
  </si>
  <si>
    <t>P270236</t>
  </si>
  <si>
    <t>21.03865643</t>
  </si>
  <si>
    <t>52.26456733</t>
  </si>
  <si>
    <t>ul. 11 Listopada 54</t>
  </si>
  <si>
    <t>P270301</t>
  </si>
  <si>
    <t>21.03731995</t>
  </si>
  <si>
    <t>52.25393105</t>
  </si>
  <si>
    <t>ul. Bialostocka vis-a-vis 4</t>
  </si>
  <si>
    <t>P270314</t>
  </si>
  <si>
    <t>21.05187898</t>
  </si>
  <si>
    <t>52.25867129</t>
  </si>
  <si>
    <t>ul. Radzyminska 35</t>
  </si>
  <si>
    <t>P270320</t>
  </si>
  <si>
    <t>21.04571911</t>
  </si>
  <si>
    <t>52.2547766</t>
  </si>
  <si>
    <t>ul. Zabkowska 31</t>
  </si>
  <si>
    <t>P270326</t>
  </si>
  <si>
    <t>21.0423054</t>
  </si>
  <si>
    <t>52.2522701</t>
  </si>
  <si>
    <t>ul. Brzeska 19</t>
  </si>
  <si>
    <t>P270336</t>
  </si>
  <si>
    <t>21.047596855156</t>
  </si>
  <si>
    <t>52.255999377459</t>
  </si>
  <si>
    <t>ul. Tarchomińska 4</t>
  </si>
  <si>
    <t>W260109</t>
  </si>
  <si>
    <t>20.96989156</t>
  </si>
  <si>
    <t>52.2273575</t>
  </si>
  <si>
    <t>ul. Szarych Szeregow / M. Kasprzaka 17A</t>
  </si>
  <si>
    <t>W260119</t>
  </si>
  <si>
    <t>20.95897634</t>
  </si>
  <si>
    <t>52.22322219</t>
  </si>
  <si>
    <t>al. Prymasa Tysiaclecia 46</t>
  </si>
  <si>
    <t>W260208</t>
  </si>
  <si>
    <t>20.96225729</t>
  </si>
  <si>
    <t>52.23276731</t>
  </si>
  <si>
    <t>ul. Wolska 75</t>
  </si>
  <si>
    <t>W260209</t>
  </si>
  <si>
    <t>20.96419049</t>
  </si>
  <si>
    <t>52.2331303</t>
  </si>
  <si>
    <t>ul. Wolska 67</t>
  </si>
  <si>
    <t>W260210</t>
  </si>
  <si>
    <t>20.96722455</t>
  </si>
  <si>
    <t>52.23355085</t>
  </si>
  <si>
    <t>ul. Wolska / Skierniewicka 21</t>
  </si>
  <si>
    <t>W260302</t>
  </si>
  <si>
    <t>20.9805581</t>
  </si>
  <si>
    <t>52.23498628</t>
  </si>
  <si>
    <t>ul. Towarowa 35</t>
  </si>
  <si>
    <t>W260306</t>
  </si>
  <si>
    <t>20.97913784</t>
  </si>
  <si>
    <t>52.23430304</t>
  </si>
  <si>
    <t>ul. Jaktorowska 5</t>
  </si>
  <si>
    <t>W260319</t>
  </si>
  <si>
    <t>20.97377287</t>
  </si>
  <si>
    <t>52.23184474</t>
  </si>
  <si>
    <t>ul. Siedmiogrodzka 4</t>
  </si>
  <si>
    <t>W260320</t>
  </si>
  <si>
    <t>20.97220906</t>
  </si>
  <si>
    <t>52.23155767</t>
  </si>
  <si>
    <t>ul. Siedmiogrodzka 5</t>
  </si>
  <si>
    <t>W260322</t>
  </si>
  <si>
    <t>20.97128619</t>
  </si>
  <si>
    <t>52.23071933</t>
  </si>
  <si>
    <t>ul. Rogalinska 2</t>
  </si>
  <si>
    <t>W260327</t>
  </si>
  <si>
    <t>20.976065794443</t>
  </si>
  <si>
    <t>52.229411276877</t>
  </si>
  <si>
    <t>ul. M. Kasprzaka 4</t>
  </si>
  <si>
    <t>W260403</t>
  </si>
  <si>
    <t>20.95611402</t>
  </si>
  <si>
    <t>52.23502424</t>
  </si>
  <si>
    <t>al. Prymasa Tysiaclecia 62</t>
  </si>
  <si>
    <t>W260416</t>
  </si>
  <si>
    <t>20.9655909</t>
  </si>
  <si>
    <t>52.23513354</t>
  </si>
  <si>
    <t>ul. Plocka 22A</t>
  </si>
  <si>
    <t>W260417</t>
  </si>
  <si>
    <t>20.96560556</t>
  </si>
  <si>
    <t>52.2343562</t>
  </si>
  <si>
    <t>ul. Plocka 25</t>
  </si>
  <si>
    <t>W260419</t>
  </si>
  <si>
    <t>20.9670593</t>
  </si>
  <si>
    <t>52.23542092</t>
  </si>
  <si>
    <t>ul. Dzialdowska / H. Wawelberga</t>
  </si>
  <si>
    <t>W260420</t>
  </si>
  <si>
    <t>20.96702157</t>
  </si>
  <si>
    <t>52.23607705</t>
  </si>
  <si>
    <t>ul. Dzialdowska 12</t>
  </si>
  <si>
    <t>W260504</t>
  </si>
  <si>
    <t>20.97562445</t>
  </si>
  <si>
    <t>52.23764099</t>
  </si>
  <si>
    <t>ul. Leszno 15</t>
  </si>
  <si>
    <t>W260513</t>
  </si>
  <si>
    <t>20.97570977</t>
  </si>
  <si>
    <t>52.24107156</t>
  </si>
  <si>
    <t>ul. E. Gibalskiego / H. Barona</t>
  </si>
  <si>
    <t>W260519</t>
  </si>
  <si>
    <t>20.97880389</t>
  </si>
  <si>
    <t>52.24054946</t>
  </si>
  <si>
    <t>ul. Okopowa 20</t>
  </si>
  <si>
    <t>W260603</t>
  </si>
  <si>
    <t>20.96733069</t>
  </si>
  <si>
    <t>52.23710804</t>
  </si>
  <si>
    <t>ul. Gorczewska 12</t>
  </si>
  <si>
    <t>W260610</t>
  </si>
  <si>
    <t>20.96721904</t>
  </si>
  <si>
    <t>52.24046009</t>
  </si>
  <si>
    <t>ul. E. Tyszkiewicza / J. Dlugosza</t>
  </si>
  <si>
    <t>W260612</t>
  </si>
  <si>
    <t>20.9662739</t>
  </si>
  <si>
    <t>52.24311571</t>
  </si>
  <si>
    <t>ul. Plocka 48</t>
  </si>
  <si>
    <t>W260613</t>
  </si>
  <si>
    <t>20.96535752</t>
  </si>
  <si>
    <t>52.24252934</t>
  </si>
  <si>
    <t>ul. Plocka 57</t>
  </si>
  <si>
    <t>W260615</t>
  </si>
  <si>
    <t>20.96488821</t>
  </si>
  <si>
    <t>52.24058134</t>
  </si>
  <si>
    <t>ul. Plocka 51</t>
  </si>
  <si>
    <t>W260617</t>
  </si>
  <si>
    <t>20.96574452</t>
  </si>
  <si>
    <t>52.23874655</t>
  </si>
  <si>
    <t>ul. Plocka / Zytnia</t>
  </si>
  <si>
    <t>W260626</t>
  </si>
  <si>
    <t>20.96223974</t>
  </si>
  <si>
    <t>52.2434608</t>
  </si>
  <si>
    <t>ul. Zawiszy / Radziwie</t>
  </si>
  <si>
    <t>W260630</t>
  </si>
  <si>
    <t>20.9650927</t>
  </si>
  <si>
    <t>52.2443928</t>
  </si>
  <si>
    <t>ul. Banderii 2A</t>
  </si>
  <si>
    <t>W260631</t>
  </si>
  <si>
    <t>20.96227889</t>
  </si>
  <si>
    <t>52.24501719</t>
  </si>
  <si>
    <t>ul. Radziwie / Banderii 4</t>
  </si>
  <si>
    <t>W260708</t>
  </si>
  <si>
    <t>20.96484817</t>
  </si>
  <si>
    <t>52.25126538</t>
  </si>
  <si>
    <t>ul. J. Ostroroga vis-a-vis 35A</t>
  </si>
  <si>
    <t>W260714</t>
  </si>
  <si>
    <t>20.9770871</t>
  </si>
  <si>
    <t>52.25347365</t>
  </si>
  <si>
    <t>ul. Powazkowska (Brama II)</t>
  </si>
  <si>
    <t>W260715</t>
  </si>
  <si>
    <t>20.97804409</t>
  </si>
  <si>
    <t>52.253592</t>
  </si>
  <si>
    <t>ul. Powazkowska 12</t>
  </si>
  <si>
    <t>W260717</t>
  </si>
  <si>
    <t>20.97916379</t>
  </si>
  <si>
    <t>52.25493791</t>
  </si>
  <si>
    <t>ul. Burakowska 12</t>
  </si>
  <si>
    <t>21.00628995</t>
  </si>
  <si>
    <t>52.20946378</t>
  </si>
  <si>
    <t>ul. G. Bruna 2</t>
  </si>
  <si>
    <t>20.98181498</t>
  </si>
  <si>
    <t>52.21668689</t>
  </si>
  <si>
    <t>ul. Grójecka 43</t>
  </si>
  <si>
    <t>21.02328812</t>
  </si>
  <si>
    <t>52.20958571</t>
  </si>
  <si>
    <t>ul. Chocimska 15</t>
  </si>
  <si>
    <t>21.0032064</t>
  </si>
  <si>
    <t>52.20909444</t>
  </si>
  <si>
    <t>ul. G. Bruna 14</t>
  </si>
  <si>
    <t>20.98379215</t>
  </si>
  <si>
    <t>52.21710565</t>
  </si>
  <si>
    <t>ul. M. Mochnackiego 10</t>
  </si>
  <si>
    <t>21.00419323</t>
  </si>
  <si>
    <t>52.2192419</t>
  </si>
  <si>
    <t>ul. Sędziowska vis-a-vis boiska</t>
  </si>
  <si>
    <t>21.00149473</t>
  </si>
  <si>
    <t>52.20889205</t>
  </si>
  <si>
    <t>ul. G. Bruna 20</t>
  </si>
  <si>
    <t>21.02402718</t>
  </si>
  <si>
    <t>52.20780043</t>
  </si>
  <si>
    <t>ul. Chocimska 3A</t>
  </si>
  <si>
    <t>20.98545147</t>
  </si>
  <si>
    <t>52.21735722</t>
  </si>
  <si>
    <t>ul. M. Mochnackiego 8</t>
  </si>
  <si>
    <t>21.02435537</t>
  </si>
  <si>
    <t>52.20702636</t>
  </si>
  <si>
    <t>ul. Chocimska 2A</t>
  </si>
  <si>
    <t>20.98592726</t>
  </si>
  <si>
    <t>52.21893242</t>
  </si>
  <si>
    <t>ul. Akademicka / Filtrowa 83</t>
  </si>
  <si>
    <t>21.00276037</t>
  </si>
  <si>
    <t>52.21886611</t>
  </si>
  <si>
    <t>ul. Filtrowa 28</t>
  </si>
  <si>
    <t>21.00200792</t>
  </si>
  <si>
    <t>52.22015097</t>
  </si>
  <si>
    <t>ul. Nowowiejska 37A</t>
  </si>
  <si>
    <t>21.00362683</t>
  </si>
  <si>
    <t>52.20519831</t>
  </si>
  <si>
    <t>ul. Łowicka 58</t>
  </si>
  <si>
    <t>21.0010659</t>
  </si>
  <si>
    <t>52.21889238</t>
  </si>
  <si>
    <t>ul. Filtrowa 36</t>
  </si>
  <si>
    <t>21.02099426</t>
  </si>
  <si>
    <t>52.21220158</t>
  </si>
  <si>
    <t>ul. Puławska 5</t>
  </si>
  <si>
    <t>21.00470163</t>
  </si>
  <si>
    <t>52.20590999</t>
  </si>
  <si>
    <t>ul. Kielecka 43</t>
  </si>
  <si>
    <t>20.9868552</t>
  </si>
  <si>
    <t>52.21916977</t>
  </si>
  <si>
    <t>ul. Filtrowa 81</t>
  </si>
  <si>
    <t>20.99989415</t>
  </si>
  <si>
    <t>52.21777859</t>
  </si>
  <si>
    <t>ul. Krzywickiego 14</t>
  </si>
  <si>
    <t>20.9876892</t>
  </si>
  <si>
    <t>52.21912224</t>
  </si>
  <si>
    <t>ul. Filtrowa 79</t>
  </si>
  <si>
    <t>21.02144351</t>
  </si>
  <si>
    <t>52.21296989</t>
  </si>
  <si>
    <t>ul. Puławska 1A</t>
  </si>
  <si>
    <t>20.99862811</t>
  </si>
  <si>
    <t>52.21838148</t>
  </si>
  <si>
    <t>ul. Solariego 10</t>
  </si>
  <si>
    <t>20.98782506</t>
  </si>
  <si>
    <t>52.21810932</t>
  </si>
  <si>
    <t>ul. J. Mianowskiego 12</t>
  </si>
  <si>
    <t>21.00596015</t>
  </si>
  <si>
    <t>52.20649223</t>
  </si>
  <si>
    <t>ul. Opoczyńska 10</t>
  </si>
  <si>
    <t>20.99758554</t>
  </si>
  <si>
    <t>52.21850078</t>
  </si>
  <si>
    <t>ul. Rudawska 3</t>
  </si>
  <si>
    <t>21.02232292</t>
  </si>
  <si>
    <t>52.21225549</t>
  </si>
  <si>
    <t>ul. Chocimska 28</t>
  </si>
  <si>
    <t>20.98687284</t>
  </si>
  <si>
    <t>52.21735738</t>
  </si>
  <si>
    <t>ul. Uniwersytecka 6</t>
  </si>
  <si>
    <t>20.9975282</t>
  </si>
  <si>
    <t>52.21790103</t>
  </si>
  <si>
    <t>ul. Ładysława 9/11</t>
  </si>
  <si>
    <t>21.00604935</t>
  </si>
  <si>
    <t>52.20599697</t>
  </si>
  <si>
    <t>ul. Opoczyńska 11</t>
  </si>
  <si>
    <t>20.99676958</t>
  </si>
  <si>
    <t>52.2184473</t>
  </si>
  <si>
    <t>ul. Orzechowska 4</t>
  </si>
  <si>
    <t>20.98911546</t>
  </si>
  <si>
    <t>52.21877365</t>
  </si>
  <si>
    <t>ul. Raszyńska / Filtrowa 75</t>
  </si>
  <si>
    <t>21.02284232</t>
  </si>
  <si>
    <t>52.21252364</t>
  </si>
  <si>
    <t>ul. Klonowa vis-a-vis 16</t>
  </si>
  <si>
    <t>20.98942946</t>
  </si>
  <si>
    <t>52.21729256</t>
  </si>
  <si>
    <t>ul. M. Reja 4</t>
  </si>
  <si>
    <t>21.00317546</t>
  </si>
  <si>
    <t>52.21817008</t>
  </si>
  <si>
    <t>ul. Langiewicza 6</t>
  </si>
  <si>
    <t>21.0240482</t>
  </si>
  <si>
    <t>52.21230214</t>
  </si>
  <si>
    <t>ul. Klonowa</t>
  </si>
  <si>
    <t>21.00614737</t>
  </si>
  <si>
    <t>52.2032493</t>
  </si>
  <si>
    <t>ul. Kielecka 18</t>
  </si>
  <si>
    <t>20.99365272</t>
  </si>
  <si>
    <t>52.21849541</t>
  </si>
  <si>
    <t>ul. Ł. Górnickiego 3</t>
  </si>
  <si>
    <t>21.00164202</t>
  </si>
  <si>
    <t>52.21821543</t>
  </si>
  <si>
    <t>ul. Langiewicza 18</t>
  </si>
  <si>
    <t>21.02236538</t>
  </si>
  <si>
    <t>52.21309342</t>
  </si>
  <si>
    <t>ul. Klonowa 20</t>
  </si>
  <si>
    <t>21.01340984</t>
  </si>
  <si>
    <t>52.20201471</t>
  </si>
  <si>
    <t>ul. Różana 36</t>
  </si>
  <si>
    <t>21.00024102</t>
  </si>
  <si>
    <t>52.22154208</t>
  </si>
  <si>
    <t>ul. Krzywickiego 34</t>
  </si>
  <si>
    <t>20.98619622</t>
  </si>
  <si>
    <t>52.22163243</t>
  </si>
  <si>
    <t>ul. Grójecka 17B</t>
  </si>
  <si>
    <t>21.00758552</t>
  </si>
  <si>
    <t>52.20598454</t>
  </si>
  <si>
    <t>ul. Asfaltowa 10</t>
  </si>
  <si>
    <t>20.98675746</t>
  </si>
  <si>
    <t>52.22229389</t>
  </si>
  <si>
    <t>ul. Grójecka 17</t>
  </si>
  <si>
    <t>20.98731189</t>
  </si>
  <si>
    <t>52.22172125</t>
  </si>
  <si>
    <t>ul. Tarczyńska 22</t>
  </si>
  <si>
    <t>21.00016597</t>
  </si>
  <si>
    <t>52.22240776</t>
  </si>
  <si>
    <t>ul. Krzywickiego vis-a-vis 34</t>
  </si>
  <si>
    <t>21.01130513</t>
  </si>
  <si>
    <t>52.2025285</t>
  </si>
  <si>
    <t>ul. Króżańska 10</t>
  </si>
  <si>
    <t>21.02007213</t>
  </si>
  <si>
    <t>52.20446863</t>
  </si>
  <si>
    <t>ul. Olesińska 10A</t>
  </si>
  <si>
    <t>21.00454203</t>
  </si>
  <si>
    <t>52.22243133</t>
  </si>
  <si>
    <t>al. Niepodległości 245</t>
  </si>
  <si>
    <t>21.02067122</t>
  </si>
  <si>
    <t>52.20458338</t>
  </si>
  <si>
    <t>ul. Olesińska 6 / Sandomierska</t>
  </si>
  <si>
    <t>21.01260424</t>
  </si>
  <si>
    <t>52.20222831</t>
  </si>
  <si>
    <t>ul. Kwiatowa 1/3/5</t>
  </si>
  <si>
    <t>20.96810947</t>
  </si>
  <si>
    <t>52.21093642</t>
  </si>
  <si>
    <t>ul. Dobosza 1</t>
  </si>
  <si>
    <t>21.02013542</t>
  </si>
  <si>
    <t>52.20538707</t>
  </si>
  <si>
    <t>ul. Sandomierska - Madalińskiego</t>
  </si>
  <si>
    <t>20.99686623</t>
  </si>
  <si>
    <t>52.2247292</t>
  </si>
  <si>
    <t>ul. Lindleya vis-a-vis 4</t>
  </si>
  <si>
    <t>21.01429691</t>
  </si>
  <si>
    <t>52.20313155</t>
  </si>
  <si>
    <t>ul. Falęcka 10</t>
  </si>
  <si>
    <t>20.9743365</t>
  </si>
  <si>
    <t>52.2110136</t>
  </si>
  <si>
    <t>ul. Dunajecka 1A</t>
  </si>
  <si>
    <t>20.99720236</t>
  </si>
  <si>
    <t>52.22457098</t>
  </si>
  <si>
    <t>21.02155609</t>
  </si>
  <si>
    <t>52.2052644</t>
  </si>
  <si>
    <t>ul. Madalińskiego 3/5</t>
  </si>
  <si>
    <t>21.01569273</t>
  </si>
  <si>
    <t>52.20524668</t>
  </si>
  <si>
    <t>ul. Wiśniowa 41</t>
  </si>
  <si>
    <t>20.97773631</t>
  </si>
  <si>
    <t>52.2191622</t>
  </si>
  <si>
    <t>ul. Białobrzeska 53</t>
  </si>
  <si>
    <t>21.02204851</t>
  </si>
  <si>
    <t>52.20545212</t>
  </si>
  <si>
    <t>ul. Madalińskiego - Puławska 28</t>
  </si>
  <si>
    <t>20.99564639</t>
  </si>
  <si>
    <t>52.223996</t>
  </si>
  <si>
    <t>pl. Starynkiewicza vis-a-vis 1/3</t>
  </si>
  <si>
    <t>21.01922399</t>
  </si>
  <si>
    <t>52.20383636</t>
  </si>
  <si>
    <t>ul. Olesińska 21</t>
  </si>
  <si>
    <t>21.02337108</t>
  </si>
  <si>
    <t>52.20075933</t>
  </si>
  <si>
    <t>ul. Puławska 62/64</t>
  </si>
  <si>
    <t>20.97699178</t>
  </si>
  <si>
    <t>52.21972487</t>
  </si>
  <si>
    <t>ul. T. Joteyki 20</t>
  </si>
  <si>
    <t>20.99581348</t>
  </si>
  <si>
    <t>52.22506671</t>
  </si>
  <si>
    <t>pl. Starynkiewicza / Nowogrodzka</t>
  </si>
  <si>
    <t>21.02137442</t>
  </si>
  <si>
    <t>52.20394885</t>
  </si>
  <si>
    <t>ul. Grażyny 10</t>
  </si>
  <si>
    <t>21.02184061</t>
  </si>
  <si>
    <t>52.2033727</t>
  </si>
  <si>
    <t>ul. Różana vis-a-vis 8</t>
  </si>
  <si>
    <t>21.02472125</t>
  </si>
  <si>
    <t>52.20270004</t>
  </si>
  <si>
    <t>ul. Belgijska 12</t>
  </si>
  <si>
    <t>20.99015201</t>
  </si>
  <si>
    <t>52.22475637</t>
  </si>
  <si>
    <t>Al. Jerozolimskie 125/127</t>
  </si>
  <si>
    <t>20.97835342</t>
  </si>
  <si>
    <t>52.22112236</t>
  </si>
  <si>
    <t>ul. Białobrzeska 68</t>
  </si>
  <si>
    <t>21.02353905</t>
  </si>
  <si>
    <t>52.20351401</t>
  </si>
  <si>
    <t>ul. Puławska / Morskie Oko</t>
  </si>
  <si>
    <t>20.99565299</t>
  </si>
  <si>
    <t>52.225786</t>
  </si>
  <si>
    <t>pl. Starynkiewicza 7/9</t>
  </si>
  <si>
    <t>21.02230031</t>
  </si>
  <si>
    <t>52.20273776</t>
  </si>
  <si>
    <t>ul. Dąbrowskiego vis-a-vis 3</t>
  </si>
  <si>
    <t>21.02295112</t>
  </si>
  <si>
    <t>52.20345643</t>
  </si>
  <si>
    <t>ul. Puławska / Różana 1</t>
  </si>
  <si>
    <t>20.97856485</t>
  </si>
  <si>
    <t>52.21895121</t>
  </si>
  <si>
    <t>ul. Barska 16/20</t>
  </si>
  <si>
    <t>20.99297009</t>
  </si>
  <si>
    <t>52.22762514</t>
  </si>
  <si>
    <t>ul. Chmielna 132/134</t>
  </si>
  <si>
    <t>21.02336843</t>
  </si>
  <si>
    <t>52.20439084</t>
  </si>
  <si>
    <t>ul. Puławska 53</t>
  </si>
  <si>
    <t>21.02883423</t>
  </si>
  <si>
    <t>52.21023633</t>
  </si>
  <si>
    <t>ul. A. Sulkiewicza 9</t>
  </si>
  <si>
    <t>20.99185442</t>
  </si>
  <si>
    <t>52.22759897</t>
  </si>
  <si>
    <t>Skwer Chrobry II</t>
  </si>
  <si>
    <t>20.98248712</t>
  </si>
  <si>
    <t>52.21887913</t>
  </si>
  <si>
    <t>ul. Barska 2</t>
  </si>
  <si>
    <t>21.02980518</t>
  </si>
  <si>
    <t>52.20892582</t>
  </si>
  <si>
    <t>ul. Lądowa 5/11</t>
  </si>
  <si>
    <t>21.04244985</t>
  </si>
  <si>
    <t>52.20717096</t>
  </si>
  <si>
    <t>ul. Iwicka 36</t>
  </si>
  <si>
    <t>20.99294714</t>
  </si>
  <si>
    <t>52.22841121</t>
  </si>
  <si>
    <t>ul. Twarda 60</t>
  </si>
  <si>
    <t>21.02520057</t>
  </si>
  <si>
    <t>52.20788875</t>
  </si>
  <si>
    <t>ul. Słoneczna / Willowa</t>
  </si>
  <si>
    <t>21.0200652</t>
  </si>
  <si>
    <t>52.2029287</t>
  </si>
  <si>
    <t>ul. Bałuckiego 34</t>
  </si>
  <si>
    <t>20.98228415</t>
  </si>
  <si>
    <t>52.21794249</t>
  </si>
  <si>
    <t>ul. Grójecka 42</t>
  </si>
  <si>
    <t>21.03750481</t>
  </si>
  <si>
    <t>52.20840682</t>
  </si>
  <si>
    <t>ul. Stępińska 36/46</t>
  </si>
  <si>
    <t>20.99824779</t>
  </si>
  <si>
    <t>52.23009572</t>
  </si>
  <si>
    <t>ul. Złota 64/66</t>
  </si>
  <si>
    <t>21.03716148</t>
  </si>
  <si>
    <t>52.209593</t>
  </si>
  <si>
    <t>ul. Podchorążych 69</t>
  </si>
  <si>
    <t>21.036086</t>
  </si>
  <si>
    <t>52.20919028</t>
  </si>
  <si>
    <t>ul. Podchorążych 73</t>
  </si>
  <si>
    <t>21.02474638</t>
  </si>
  <si>
    <t>52.20834664</t>
  </si>
  <si>
    <t>ul. Humańska 8</t>
  </si>
  <si>
    <t>20.9813009</t>
  </si>
  <si>
    <t>52.21688152</t>
  </si>
  <si>
    <t>ul. Grójecka 46/50</t>
  </si>
  <si>
    <t>21.04416741</t>
  </si>
  <si>
    <t>52.21604046</t>
  </si>
  <si>
    <t>ul. Szwoleżerów 1</t>
  </si>
  <si>
    <t>21.02356754</t>
  </si>
  <si>
    <t>52.20734128</t>
  </si>
  <si>
    <t>ul. Willowa 8/10</t>
  </si>
  <si>
    <t>20.99798921</t>
  </si>
  <si>
    <t>52.23109837</t>
  </si>
  <si>
    <t>ul. Sienna 59</t>
  </si>
  <si>
    <t>21.02996064</t>
  </si>
  <si>
    <t>52.20542421</t>
  </si>
  <si>
    <t>ul. A. Grottgera 12</t>
  </si>
  <si>
    <t>21.02230957</t>
  </si>
  <si>
    <t>52.21448236</t>
  </si>
  <si>
    <t>al. J. C.Szucha 2/4</t>
  </si>
  <si>
    <t>21.0244404</t>
  </si>
  <si>
    <t>52.22476871</t>
  </si>
  <si>
    <t>ul. J. Matejki / Al. Ujazdowskie</t>
  </si>
  <si>
    <t>21.03586698</t>
  </si>
  <si>
    <t>52.22518692</t>
  </si>
  <si>
    <t>ul. Górnośląska 10</t>
  </si>
  <si>
    <t>21.02576992</t>
  </si>
  <si>
    <t>52.22485675</t>
  </si>
  <si>
    <t>ul. J. Matejki</t>
  </si>
  <si>
    <t>21.02836256</t>
  </si>
  <si>
    <t>52.2056793</t>
  </si>
  <si>
    <t>ul. Pogodna 6</t>
  </si>
  <si>
    <t>21.02393136</t>
  </si>
  <si>
    <t>52.20536549</t>
  </si>
  <si>
    <t>ul. Dworkowa 7</t>
  </si>
  <si>
    <t>21.02372623</t>
  </si>
  <si>
    <t>52.21695989</t>
  </si>
  <si>
    <t>al. Szucha 16</t>
  </si>
  <si>
    <t>21.0394243</t>
  </si>
  <si>
    <t>52.22570967</t>
  </si>
  <si>
    <t>ul. Górnośląska 2</t>
  </si>
  <si>
    <t>21.02544693</t>
  </si>
  <si>
    <t>52.22396709</t>
  </si>
  <si>
    <t>ul. Piękna 1a</t>
  </si>
  <si>
    <t>21.02276986</t>
  </si>
  <si>
    <t>52.21577288</t>
  </si>
  <si>
    <t>al. J.C. Szucha 13/15</t>
  </si>
  <si>
    <t>21.02291019</t>
  </si>
  <si>
    <t>52.21050748</t>
  </si>
  <si>
    <t>ul. Chocimska vis-a-vis 24</t>
  </si>
  <si>
    <t>20.97729103</t>
  </si>
  <si>
    <t>52.24052708</t>
  </si>
  <si>
    <t>ul. Okopowa 29</t>
  </si>
  <si>
    <t>21.03805789</t>
  </si>
  <si>
    <t>52.2254795</t>
  </si>
  <si>
    <t>ul. Górnośląska 4A</t>
  </si>
  <si>
    <t>21.02326865</t>
  </si>
  <si>
    <t>52.21007702</t>
  </si>
  <si>
    <t>ul. Chocimska 22</t>
  </si>
  <si>
    <t>21.02027566</t>
  </si>
  <si>
    <t>52.221735</t>
  </si>
  <si>
    <t>ul. Koszykowa 5/27</t>
  </si>
  <si>
    <t>21.0207655</t>
  </si>
  <si>
    <t>52.21702767</t>
  </si>
  <si>
    <t>ul. Litewska 14</t>
  </si>
  <si>
    <t>21.03095319</t>
  </si>
  <si>
    <t>52.22440002</t>
  </si>
  <si>
    <t>ul. Myśliwiecka</t>
  </si>
  <si>
    <t>21.03924111</t>
  </si>
  <si>
    <t>52.22648331</t>
  </si>
  <si>
    <t>ul. Czerniakowska 201</t>
  </si>
  <si>
    <t>21.02148054</t>
  </si>
  <si>
    <t>52.21984583</t>
  </si>
  <si>
    <t>al. Wyzwolenia 10</t>
  </si>
  <si>
    <t>21.00907323</t>
  </si>
  <si>
    <t>52.22220263</t>
  </si>
  <si>
    <t>ul. Noakowskiego 24</t>
  </si>
  <si>
    <t>21.01729693</t>
  </si>
  <si>
    <t>52.21915257</t>
  </si>
  <si>
    <t>ul. Mokotowska 15</t>
  </si>
  <si>
    <t>21.0382537</t>
  </si>
  <si>
    <t>52.22704104</t>
  </si>
  <si>
    <t>ul. Czerniakowska 203</t>
  </si>
  <si>
    <t>21.01694865</t>
  </si>
  <si>
    <t>52.21828901</t>
  </si>
  <si>
    <t>ul. Mokotowska 4/6</t>
  </si>
  <si>
    <t>21.01234761</t>
  </si>
  <si>
    <t>52.2206758</t>
  </si>
  <si>
    <t>ul. Lwowska 2</t>
  </si>
  <si>
    <t>21.03225575</t>
  </si>
  <si>
    <t>52.22345903</t>
  </si>
  <si>
    <t>ul. Myśliwiecka 10</t>
  </si>
  <si>
    <t>21.014592</t>
  </si>
  <si>
    <t>52.22118016</t>
  </si>
  <si>
    <t>ul. Śniadeckich 1/15</t>
  </si>
  <si>
    <t>20.98041026</t>
  </si>
  <si>
    <t>52.23304616</t>
  </si>
  <si>
    <t>ul. Grzybowska 92</t>
  </si>
  <si>
    <t>21.0132488</t>
  </si>
  <si>
    <t>52.20673059</t>
  </si>
  <si>
    <t>ul. Kazimierzowska 71/75</t>
  </si>
  <si>
    <t>20.9819575</t>
  </si>
  <si>
    <t>52.2028074</t>
  </si>
  <si>
    <t>ul. Sanocka 1/3</t>
  </si>
  <si>
    <t>21.01801274</t>
  </si>
  <si>
    <t>52.2076278</t>
  </si>
  <si>
    <t>ul. T. Rejtana 14A</t>
  </si>
  <si>
    <t>20.96843683</t>
  </si>
  <si>
    <t>52.23274873</t>
  </si>
  <si>
    <t>ul. Skierniewicka 21</t>
  </si>
  <si>
    <t>21.02121046</t>
  </si>
  <si>
    <t>52.20882567</t>
  </si>
  <si>
    <t>ul. Olszewska 15</t>
  </si>
  <si>
    <t>20.97719608</t>
  </si>
  <si>
    <t>52.22484855</t>
  </si>
  <si>
    <t>ul. Zwrotnicza / Kolejowa</t>
  </si>
  <si>
    <t>20.96877259</t>
  </si>
  <si>
    <t>52.23232874</t>
  </si>
  <si>
    <t>ul. Skierniewicka</t>
  </si>
  <si>
    <t>21.02198768</t>
  </si>
  <si>
    <t>52.20694944</t>
  </si>
  <si>
    <t>ul. Puławska 24</t>
  </si>
  <si>
    <t>21.0354268</t>
  </si>
  <si>
    <t>52.22319489</t>
  </si>
  <si>
    <t>ul. Rozbrat 10/14</t>
  </si>
  <si>
    <t>21.03512386</t>
  </si>
  <si>
    <t>52.22335784</t>
  </si>
  <si>
    <t>ul. Rozbrat</t>
  </si>
  <si>
    <t>20.97916961</t>
  </si>
  <si>
    <t>52.2253657</t>
  </si>
  <si>
    <t>ul. Kolejowa 37/39</t>
  </si>
  <si>
    <t>20.96921594</t>
  </si>
  <si>
    <t>52.23013227</t>
  </si>
  <si>
    <t>ul. Skierniewicka 11</t>
  </si>
  <si>
    <t>21.03647783</t>
  </si>
  <si>
    <t>52.22370666</t>
  </si>
  <si>
    <t>ul. F. S. Jezierskiego</t>
  </si>
  <si>
    <t>20.97051114</t>
  </si>
  <si>
    <t>52.22422529</t>
  </si>
  <si>
    <t>ul. Sławińska</t>
  </si>
  <si>
    <t>20.9688797</t>
  </si>
  <si>
    <t>52.22365356</t>
  </si>
  <si>
    <t>ul. Brylowska 2</t>
  </si>
  <si>
    <t>21.03590292</t>
  </si>
  <si>
    <t>52.22423494</t>
  </si>
  <si>
    <t>ul. Fabryczna 28/30</t>
  </si>
  <si>
    <t>20.98135036</t>
  </si>
  <si>
    <t>52.21782509</t>
  </si>
  <si>
    <t>ul. Kaliska 8/10</t>
  </si>
  <si>
    <t>20.96812307</t>
  </si>
  <si>
    <t>52.22350719</t>
  </si>
  <si>
    <t>ul. I. Prądzyńskiego 1/3</t>
  </si>
  <si>
    <t>20.96732001</t>
  </si>
  <si>
    <t>52.22930807</t>
  </si>
  <si>
    <t>ul. Płocka 2C</t>
  </si>
  <si>
    <t>20.95922966</t>
  </si>
  <si>
    <t>52.2276015</t>
  </si>
  <si>
    <t>ul. J. Bema 73/75</t>
  </si>
  <si>
    <t>20.98100847</t>
  </si>
  <si>
    <t>52.21812191</t>
  </si>
  <si>
    <t>ul. Węgierska - Kaliska</t>
  </si>
  <si>
    <t>21.03649692</t>
  </si>
  <si>
    <t>52.23664896</t>
  </si>
  <si>
    <t>ul. Wybrzeże Kościuszkowskie</t>
  </si>
  <si>
    <t>20.96640741</t>
  </si>
  <si>
    <t>52.22831416</t>
  </si>
  <si>
    <t>ul. M. Kasprzaka</t>
  </si>
  <si>
    <t>20.9676616</t>
  </si>
  <si>
    <t>52.22743186</t>
  </si>
  <si>
    <t>ul. S. Krzyżanowskiego 40A</t>
  </si>
  <si>
    <t>20.97767551</t>
  </si>
  <si>
    <t>52.21813239</t>
  </si>
  <si>
    <t>ul. Białobrzeska / Węgierska</t>
  </si>
  <si>
    <t>21.03128557</t>
  </si>
  <si>
    <t>52.22963289</t>
  </si>
  <si>
    <t>20.9668047</t>
  </si>
  <si>
    <t>52.23018445</t>
  </si>
  <si>
    <t>ul. Ludwiki / Płocka</t>
  </si>
  <si>
    <t>21.0351149</t>
  </si>
  <si>
    <t>52.23591192</t>
  </si>
  <si>
    <t>ul. Wyb. Kościuszk. 17</t>
  </si>
  <si>
    <t>20.97204813</t>
  </si>
  <si>
    <t>52.2273283</t>
  </si>
  <si>
    <t>ul. Szarych Szeregów / E. Zegadłowicza</t>
  </si>
  <si>
    <t>21.03152811</t>
  </si>
  <si>
    <t>52.2291652</t>
  </si>
  <si>
    <t>20.96703698</t>
  </si>
  <si>
    <t>52.23047849</t>
  </si>
  <si>
    <t>ul. Płocka 8</t>
  </si>
  <si>
    <t>20.97435397</t>
  </si>
  <si>
    <t>52.22727902</t>
  </si>
  <si>
    <t>ul. Szarych Szeregów 6</t>
  </si>
  <si>
    <t>20.97399967</t>
  </si>
  <si>
    <t>52.219782</t>
  </si>
  <si>
    <t>ul. Szczęśliwicka 4</t>
  </si>
  <si>
    <t>21.03301932</t>
  </si>
  <si>
    <t>52.22770159</t>
  </si>
  <si>
    <t>ul. Rozbrat 9</t>
  </si>
  <si>
    <t>20.96260285</t>
  </si>
  <si>
    <t>52.23010359</t>
  </si>
  <si>
    <t>ul. Ludwiki / S. Klonowicza</t>
  </si>
  <si>
    <t>20.97665376</t>
  </si>
  <si>
    <t>52.22739788</t>
  </si>
  <si>
    <t>ul. Szarych Szeregów 4</t>
  </si>
  <si>
    <t>20.97327026</t>
  </si>
  <si>
    <t>52.22037553</t>
  </si>
  <si>
    <t>Al. Jerozolimskie 157</t>
  </si>
  <si>
    <t>20.97881414</t>
  </si>
  <si>
    <t>52.22787618</t>
  </si>
  <si>
    <t>ul. Karolkowa 22/24</t>
  </si>
  <si>
    <t>20.95941217</t>
  </si>
  <si>
    <t>52.22881705</t>
  </si>
  <si>
    <t>J. Bema 70</t>
  </si>
  <si>
    <t>20.97136416</t>
  </si>
  <si>
    <t>52.23160042</t>
  </si>
  <si>
    <t>ul. Siedmiogrodzka</t>
  </si>
  <si>
    <t>21.03427373</t>
  </si>
  <si>
    <t>52.2352968</t>
  </si>
  <si>
    <t>ul Potockiego 4</t>
  </si>
  <si>
    <t>20.97618345</t>
  </si>
  <si>
    <t>52.22118942</t>
  </si>
  <si>
    <t>Al. Jerozolimskie 153</t>
  </si>
  <si>
    <t>20.95921119</t>
  </si>
  <si>
    <t>52.2303015</t>
  </si>
  <si>
    <t>ul. J. Bema / Ludwiki</t>
  </si>
  <si>
    <t>20.97516353</t>
  </si>
  <si>
    <t>52.23199253</t>
  </si>
  <si>
    <t>ul. Siedmiogrodzka 3</t>
  </si>
  <si>
    <t>20.98116254</t>
  </si>
  <si>
    <t>52.22159177</t>
  </si>
  <si>
    <t>ul. J. U. Niemcewicza 25 / Kaliska</t>
  </si>
  <si>
    <t>20.97582673</t>
  </si>
  <si>
    <t>52.23225116</t>
  </si>
  <si>
    <t>21.03641495</t>
  </si>
  <si>
    <t>52.23448003</t>
  </si>
  <si>
    <t>ul. Wioślarska</t>
  </si>
  <si>
    <t>20.98283711</t>
  </si>
  <si>
    <t>52.22152478</t>
  </si>
  <si>
    <t>ul. J. U. Niemcewicza 19</t>
  </si>
  <si>
    <t>20.97747373</t>
  </si>
  <si>
    <t>52.2317647</t>
  </si>
  <si>
    <t>ul. Karolkowa</t>
  </si>
  <si>
    <t>21.03657664</t>
  </si>
  <si>
    <t>52.23338521</t>
  </si>
  <si>
    <t>ul. Solec 24</t>
  </si>
  <si>
    <t>20.97038886</t>
  </si>
  <si>
    <t>52.23668338</t>
  </si>
  <si>
    <t>ul. Górczewska 5/7/9</t>
  </si>
  <si>
    <t>21.03511239</t>
  </si>
  <si>
    <t>al. 3 Maja 3</t>
  </si>
  <si>
    <t>20.97799386</t>
  </si>
  <si>
    <t>52.23077438</t>
  </si>
  <si>
    <t>ul. Karolkowa 28</t>
  </si>
  <si>
    <t>20.97117333</t>
  </si>
  <si>
    <t>52.23587445</t>
  </si>
  <si>
    <t>ul. S. Staszica</t>
  </si>
  <si>
    <t>20.97820563</t>
  </si>
  <si>
    <t>52.22995755</t>
  </si>
  <si>
    <t>ul. Karolkowa / Hrubieszowska</t>
  </si>
  <si>
    <t>20.98470198</t>
  </si>
  <si>
    <t>52.22068836</t>
  </si>
  <si>
    <t>ul. Grójecka 28/30</t>
  </si>
  <si>
    <t>21.0355346</t>
  </si>
  <si>
    <t>52.23370431</t>
  </si>
  <si>
    <t>ul. Solec 79</t>
  </si>
  <si>
    <t>20.97073435</t>
  </si>
  <si>
    <t>52.23454396</t>
  </si>
  <si>
    <t>ul. Wolska 40</t>
  </si>
  <si>
    <t>20.98541976</t>
  </si>
  <si>
    <t>52.23447857</t>
  </si>
  <si>
    <t>ul. Wronia 50</t>
  </si>
  <si>
    <t>20.98431872</t>
  </si>
  <si>
    <t>52.22030446</t>
  </si>
  <si>
    <t>ul. Grójecka 32</t>
  </si>
  <si>
    <t>20.96877362</t>
  </si>
  <si>
    <t>52.23409942</t>
  </si>
  <si>
    <t>ul. Wolska 50A</t>
  </si>
  <si>
    <t>20.9840117</t>
  </si>
  <si>
    <t>52.23612762</t>
  </si>
  <si>
    <t>ul. Chłodna 52</t>
  </si>
  <si>
    <t>20.9674773</t>
  </si>
  <si>
    <t>52.23453427</t>
  </si>
  <si>
    <t>ul. Działdowska 6</t>
  </si>
  <si>
    <t>20.98410901</t>
  </si>
  <si>
    <t>52.22191424</t>
  </si>
  <si>
    <t>ul. Spiska 1</t>
  </si>
  <si>
    <t>21.0339019</t>
  </si>
  <si>
    <t>52.2270448</t>
  </si>
  <si>
    <t>ul. Rozbrat / Szara</t>
  </si>
  <si>
    <t>21.03298338</t>
  </si>
  <si>
    <t>52.22799872</t>
  </si>
  <si>
    <t>ul. Rozbrat 44A</t>
  </si>
  <si>
    <t>20.96739492</t>
  </si>
  <si>
    <t>52.23684822</t>
  </si>
  <si>
    <t>ul. Górczewska 17</t>
  </si>
  <si>
    <t>20.9833995</t>
  </si>
  <si>
    <t>52.22280791</t>
  </si>
  <si>
    <t>ul. Spiska / Al. Jerozolimskie 135</t>
  </si>
  <si>
    <t>21.0354807</t>
  </si>
  <si>
    <t>52.22589126</t>
  </si>
  <si>
    <t>ul. K. F. Dmochowskiego 2</t>
  </si>
  <si>
    <t>21.03645987</t>
  </si>
  <si>
    <t>52.22625443</t>
  </si>
  <si>
    <t>ul. Koźmińska 18</t>
  </si>
  <si>
    <t>21.0368642</t>
  </si>
  <si>
    <t>52.22698092</t>
  </si>
  <si>
    <t>ul. C. Śniegockiej 4-6</t>
  </si>
  <si>
    <t>20.98379549</t>
  </si>
  <si>
    <t>52.2232046</t>
  </si>
  <si>
    <t>Al. Jerozolimskie 135</t>
  </si>
  <si>
    <t>20.98491166</t>
  </si>
  <si>
    <t>52.22363468</t>
  </si>
  <si>
    <t>Al. Jerozolimskie 133</t>
  </si>
  <si>
    <t>20.97971183</t>
  </si>
  <si>
    <t>52.2226295</t>
  </si>
  <si>
    <t>20.97819757</t>
  </si>
  <si>
    <t>52.22223012</t>
  </si>
  <si>
    <t>Al. Jerozolimskie 98</t>
  </si>
  <si>
    <t>20.95893747</t>
  </si>
  <si>
    <t>52.22275093</t>
  </si>
  <si>
    <t>al. Prymasa Tysiąclecia 44</t>
  </si>
  <si>
    <t>20.95409765</t>
  </si>
  <si>
    <t>52.22940383</t>
  </si>
  <si>
    <t>ul. Grabowska 3</t>
  </si>
  <si>
    <t>20.96431346</t>
  </si>
  <si>
    <t>52.23338824</t>
  </si>
  <si>
    <t>ul. Wolska 64</t>
  </si>
  <si>
    <t>20.99094533</t>
  </si>
  <si>
    <t>52.21858372</t>
  </si>
  <si>
    <t>ul. Sz. Zimorowicza 7</t>
  </si>
  <si>
    <t>21.03164489</t>
  </si>
  <si>
    <t>52.23010607</t>
  </si>
  <si>
    <t>ul. Ludna / Czerniakowska</t>
  </si>
  <si>
    <t>20.96282909</t>
  </si>
  <si>
    <t>52.23315135</t>
  </si>
  <si>
    <t>ul. Wolska 68/72</t>
  </si>
  <si>
    <t>20.95527748</t>
  </si>
  <si>
    <t>52.22914545</t>
  </si>
  <si>
    <t>ul. Tylna</t>
  </si>
  <si>
    <t>20.99145662</t>
  </si>
  <si>
    <t>52.21813437</t>
  </si>
  <si>
    <t>ul. J. Dantyszka / Sz. Zimorowica 2</t>
  </si>
  <si>
    <t>20.96018144</t>
  </si>
  <si>
    <t>52.23438516</t>
  </si>
  <si>
    <t>ul. Sokołowska 4</t>
  </si>
  <si>
    <t>20.95551221</t>
  </si>
  <si>
    <t>52.23062624</t>
  </si>
  <si>
    <t>ul. Wolska 105/107</t>
  </si>
  <si>
    <t>21.03272287</t>
  </si>
  <si>
    <t>52.23084885</t>
  </si>
  <si>
    <t>ul. Orłowicza 10</t>
  </si>
  <si>
    <t>20.95976791</t>
  </si>
  <si>
    <t>52.23569438</t>
  </si>
  <si>
    <t>ul. Sokołowska 10</t>
  </si>
  <si>
    <t>20.96373565</t>
  </si>
  <si>
    <t>52.2371801</t>
  </si>
  <si>
    <t>ul. Górczewska 25</t>
  </si>
  <si>
    <t>20.98989336</t>
  </si>
  <si>
    <t>52.21819165</t>
  </si>
  <si>
    <t>ul. J. Dantyszka 20</t>
  </si>
  <si>
    <t>20.96161462</t>
  </si>
  <si>
    <t>52.23657653</t>
  </si>
  <si>
    <t>ul. Syreny / Rabsztyńska</t>
  </si>
  <si>
    <t>20.96523945</t>
  </si>
  <si>
    <t>52.23771709</t>
  </si>
  <si>
    <t>ul. Płocka 41</t>
  </si>
  <si>
    <t>21.03496291</t>
  </si>
  <si>
    <t>52.23103646</t>
  </si>
  <si>
    <t>ul. Ludna 8</t>
  </si>
  <si>
    <t>20.98992468</t>
  </si>
  <si>
    <t>52.22041988</t>
  </si>
  <si>
    <t>ul. Raszyńska / J. U. Niemcewicza 1</t>
  </si>
  <si>
    <t>20.96183835</t>
  </si>
  <si>
    <t>52.24009381</t>
  </si>
  <si>
    <t>ul. Grenady / Syreny</t>
  </si>
  <si>
    <t>20.95942199</t>
  </si>
  <si>
    <t>52.24017927</t>
  </si>
  <si>
    <t>ul. Sokołowska 41</t>
  </si>
  <si>
    <t>20.96096543</t>
  </si>
  <si>
    <t>52.23747137</t>
  </si>
  <si>
    <t>ul. Górczewska 39</t>
  </si>
  <si>
    <t>20.9873536</t>
  </si>
  <si>
    <t>52.22248187</t>
  </si>
  <si>
    <t>ul. Daleka / Grójecka 17</t>
  </si>
  <si>
    <t>21.03397489</t>
  </si>
  <si>
    <t>52.23056329</t>
  </si>
  <si>
    <t>ul. Ludna 10</t>
  </si>
  <si>
    <t>20.95938066</t>
  </si>
  <si>
    <t>52.23924115</t>
  </si>
  <si>
    <t>ul. Sokołowska / Żytnia</t>
  </si>
  <si>
    <t>21.03625395</t>
  </si>
  <si>
    <t>52.23165126</t>
  </si>
  <si>
    <t>ul. Ludna 7</t>
  </si>
  <si>
    <t>20.96835277</t>
  </si>
  <si>
    <t>52.23786776</t>
  </si>
  <si>
    <t>ul. E. Tyszkiewicza 6</t>
  </si>
  <si>
    <t>20.96044701</t>
  </si>
  <si>
    <t>52.24232767</t>
  </si>
  <si>
    <t>ul. Syreny 39</t>
  </si>
  <si>
    <t>20.98970938</t>
  </si>
  <si>
    <t>52.22257699</t>
  </si>
  <si>
    <t>ul. Raszyńska 14</t>
  </si>
  <si>
    <t>20.96043844</t>
  </si>
  <si>
    <t>52.24344305</t>
  </si>
  <si>
    <t>ul. Zawiszy / Syreny</t>
  </si>
  <si>
    <t>20.96796881</t>
  </si>
  <si>
    <t>52.23868077</t>
  </si>
  <si>
    <t>ul. Żytnia / E. Tyszkiewicza</t>
  </si>
  <si>
    <t>21.03974996</t>
  </si>
  <si>
    <t>52.23045959</t>
  </si>
  <si>
    <t>ul. Wilanowska 5</t>
  </si>
  <si>
    <t>20.96101911</t>
  </si>
  <si>
    <t>52.24156799</t>
  </si>
  <si>
    <t>ul. Syreny / Agawy</t>
  </si>
  <si>
    <t>20.96354517</t>
  </si>
  <si>
    <t>52.24230088</t>
  </si>
  <si>
    <t>ul. Agawy / Złocienia</t>
  </si>
  <si>
    <t>20.96963592</t>
  </si>
  <si>
    <t>52.23881932</t>
  </si>
  <si>
    <t>ul. Żytnia 57</t>
  </si>
  <si>
    <t>20.96412417</t>
  </si>
  <si>
    <t>52.24332722</t>
  </si>
  <si>
    <t>ul. Zawiszy / Agawy</t>
  </si>
  <si>
    <t>21.03864423</t>
  </si>
  <si>
    <t>52.22990234</t>
  </si>
  <si>
    <t>ul. Wilanowska / al. Zgrup. AK</t>
  </si>
  <si>
    <t>20.99152924</t>
  </si>
  <si>
    <t>52.22570013</t>
  </si>
  <si>
    <t>Al. Jerozolimskie PKP Ochota</t>
  </si>
  <si>
    <t>21.0364902</t>
  </si>
  <si>
    <t>52.22882274</t>
  </si>
  <si>
    <t>ul. Wilanowska</t>
  </si>
  <si>
    <t>20.98065127</t>
  </si>
  <si>
    <t>52.23141311</t>
  </si>
  <si>
    <t>ul. Przyokopowa</t>
  </si>
  <si>
    <t>20.96740879</t>
  </si>
  <si>
    <t>52.23961763</t>
  </si>
  <si>
    <t>ul. E. Tyszkiewicza 13</t>
  </si>
  <si>
    <t>20.98777882</t>
  </si>
  <si>
    <t>52.22418958</t>
  </si>
  <si>
    <t>ul. Grójecka / pl. Zawiszy</t>
  </si>
  <si>
    <t>20.98043469</t>
  </si>
  <si>
    <t>52.23245121</t>
  </si>
  <si>
    <t>20.97730485</t>
  </si>
  <si>
    <t>52.23403353</t>
  </si>
  <si>
    <t>ul. Jaktorowska / Karolkowa</t>
  </si>
  <si>
    <t>21.03623527</t>
  </si>
  <si>
    <t>52.23100841</t>
  </si>
  <si>
    <t>ul. Okrąg 7</t>
  </si>
  <si>
    <t>20.97692097</t>
  </si>
  <si>
    <t>52.23521549</t>
  </si>
  <si>
    <t>ul. Karolkowa 50 / Wolska</t>
  </si>
  <si>
    <t>20.97357476</t>
  </si>
  <si>
    <t>52.22086744</t>
  </si>
  <si>
    <t>Al. Jerozolimskie 134</t>
  </si>
  <si>
    <t>20.96402906</t>
  </si>
  <si>
    <t>52.24723428</t>
  </si>
  <si>
    <t>ul. św. Stanisława / Wawrzyszewska</t>
  </si>
  <si>
    <t>20.9785145</t>
  </si>
  <si>
    <t>52.23534022</t>
  </si>
  <si>
    <t>ul. Wolska 15</t>
  </si>
  <si>
    <t>21.03751987</t>
  </si>
  <si>
    <t>52.23248842</t>
  </si>
  <si>
    <t>ul. Ludna 1A</t>
  </si>
  <si>
    <t>20.97814895</t>
  </si>
  <si>
    <t>52.23842737</t>
  </si>
  <si>
    <t>ul. Okopowa / Leszno</t>
  </si>
  <si>
    <t>20.97451297</t>
  </si>
  <si>
    <t>52.22112621</t>
  </si>
  <si>
    <t>Al. Jerozolimskie 132</t>
  </si>
  <si>
    <t>21.04128382</t>
  </si>
  <si>
    <t>52.22681569</t>
  </si>
  <si>
    <t>ul. Zagórna 1</t>
  </si>
  <si>
    <t>20.96634619</t>
  </si>
  <si>
    <t>52.24662439</t>
  </si>
  <si>
    <t>ul. J. Ostroroga 20</t>
  </si>
  <si>
    <t>20.97965441</t>
  </si>
  <si>
    <t>52.23654988</t>
  </si>
  <si>
    <t>Al. "Solidarności" / Okopowa</t>
  </si>
  <si>
    <t>21.04187669</t>
  </si>
  <si>
    <t>52.22589676</t>
  </si>
  <si>
    <t>ul. Górnośląska 1</t>
  </si>
  <si>
    <t>20.97607943</t>
  </si>
  <si>
    <t>52.22165926</t>
  </si>
  <si>
    <t>Al. Jerozolimskie 120</t>
  </si>
  <si>
    <t>20.96758801</t>
  </si>
  <si>
    <t>52.24468505</t>
  </si>
  <si>
    <t>ul. J. Ostroroga / K. Sołtyka</t>
  </si>
  <si>
    <t>20.98971298</t>
  </si>
  <si>
    <t>52.23442501</t>
  </si>
  <si>
    <t>ul. Grzybowska 47</t>
  </si>
  <si>
    <t>21.04005312</t>
  </si>
  <si>
    <t>52.22473569</t>
  </si>
  <si>
    <t>ul. Fabryczna 6</t>
  </si>
  <si>
    <t>20.96957113</t>
  </si>
  <si>
    <t>52.24370044</t>
  </si>
  <si>
    <t>ul. Młynarska 60</t>
  </si>
  <si>
    <t>20.99040329</t>
  </si>
  <si>
    <t>52.23540474</t>
  </si>
  <si>
    <t>ul. Żelazna 58/62</t>
  </si>
  <si>
    <t>21.03851701</t>
  </si>
  <si>
    <t>52.22444404</t>
  </si>
  <si>
    <t>ul. Fabryczna 19</t>
  </si>
  <si>
    <t>20.99007605</t>
  </si>
  <si>
    <t>52.23629132</t>
  </si>
  <si>
    <t>ul. Krochmalna 46</t>
  </si>
  <si>
    <t>20.99997519</t>
  </si>
  <si>
    <t>52.22716749</t>
  </si>
  <si>
    <t>Al. Jerozolimskie 87</t>
  </si>
  <si>
    <t>20.99155239</t>
  </si>
  <si>
    <t>52.23701439</t>
  </si>
  <si>
    <t>ul. Waliców</t>
  </si>
  <si>
    <t>21.03730428</t>
  </si>
  <si>
    <t>52.22469167</t>
  </si>
  <si>
    <t>ul. Koźmińska / Fabryczna</t>
  </si>
  <si>
    <t>20.99724473</t>
  </si>
  <si>
    <t>52.23371414</t>
  </si>
  <si>
    <t>ul. Ciepła 3</t>
  </si>
  <si>
    <t>20.96519235</t>
  </si>
  <si>
    <t>52.23587122</t>
  </si>
  <si>
    <t>ul. Płocka 37</t>
  </si>
  <si>
    <t>21.00294283</t>
  </si>
  <si>
    <t>52.22550188</t>
  </si>
  <si>
    <t>ul. Chałubińskiego 5</t>
  </si>
  <si>
    <t>20.97059057</t>
  </si>
  <si>
    <t>52.23423216</t>
  </si>
  <si>
    <t>ul. Wolska 41</t>
  </si>
  <si>
    <t>21.00187734</t>
  </si>
  <si>
    <t>52.22311129</t>
  </si>
  <si>
    <t>ul. Koszykowa 79A</t>
  </si>
  <si>
    <t>21.00073284</t>
  </si>
  <si>
    <t>52.22424002</t>
  </si>
  <si>
    <t>ul. Oczki 1A</t>
  </si>
  <si>
    <t>M040103</t>
  </si>
  <si>
    <t>21.02897201</t>
  </si>
  <si>
    <t>52.20637505</t>
  </si>
  <si>
    <t>ul. Zajączkowska 5</t>
  </si>
  <si>
    <t>C130202</t>
  </si>
  <si>
    <t>21.01980282</t>
  </si>
  <si>
    <t>52.20857951</t>
  </si>
  <si>
    <t>ul. Olszewska vis-a-vis 22</t>
  </si>
  <si>
    <t>B050311</t>
  </si>
  <si>
    <t>21.01578897</t>
  </si>
  <si>
    <t>52.21940698</t>
  </si>
  <si>
    <t>ul. L. Waryńskiego</t>
  </si>
  <si>
    <t>B060224</t>
  </si>
  <si>
    <t>21.0196847</t>
  </si>
  <si>
    <t>52.23496253</t>
  </si>
  <si>
    <t>ul. Gałczyńskiego 12</t>
  </si>
  <si>
    <t>E240264</t>
  </si>
  <si>
    <t>21.0084783</t>
  </si>
  <si>
    <t>52.25566967</t>
  </si>
  <si>
    <t>ul. Wójtowska</t>
  </si>
  <si>
    <t>E240062</t>
  </si>
  <si>
    <t>21.00155962</t>
  </si>
  <si>
    <t>52.24944222</t>
  </si>
  <si>
    <t>ul. Świętojerska</t>
  </si>
  <si>
    <t>F250425</t>
  </si>
  <si>
    <t>20.98381174</t>
  </si>
  <si>
    <t>52.2459198</t>
  </si>
  <si>
    <t>ul. Anielewicza 26</t>
  </si>
  <si>
    <t>E240126</t>
  </si>
  <si>
    <t>21.0315102</t>
  </si>
  <si>
    <t>52.23869722</t>
  </si>
  <si>
    <t>ul. Wybrzeże Kościuszkowskie 39</t>
  </si>
  <si>
    <t>F250333</t>
  </si>
  <si>
    <t>20.98752673</t>
  </si>
  <si>
    <t>52.24297054</t>
  </si>
  <si>
    <t>ul. Smocza</t>
  </si>
  <si>
    <t>F250422</t>
  </si>
  <si>
    <t>20.98013515</t>
  </si>
  <si>
    <t>52.24587932</t>
  </si>
  <si>
    <t>ul. Esperanto 9</t>
  </si>
  <si>
    <t>E240142</t>
  </si>
  <si>
    <t>21.0309532</t>
  </si>
  <si>
    <t>52.23714271</t>
  </si>
  <si>
    <t>ul. Smulikowskiego</t>
  </si>
  <si>
    <t>F250420</t>
  </si>
  <si>
    <t>20.98106669</t>
  </si>
  <si>
    <t>52.24710991</t>
  </si>
  <si>
    <t>ul. Esperanto 20</t>
  </si>
  <si>
    <t>E240141</t>
  </si>
  <si>
    <t>21.03225564</t>
  </si>
  <si>
    <t>52.23812774</t>
  </si>
  <si>
    <t>ul. Wybrzeże Kościuszkowskie 31/33</t>
  </si>
  <si>
    <t>E240139</t>
  </si>
  <si>
    <t>21.03008182</t>
  </si>
  <si>
    <t>52.23818243</t>
  </si>
  <si>
    <t>ul. J. Smulikowskiego 9</t>
  </si>
  <si>
    <t>F250334</t>
  </si>
  <si>
    <t>20.9873176</t>
  </si>
  <si>
    <t>52.24249163</t>
  </si>
  <si>
    <t>ul. Smocza 1</t>
  </si>
  <si>
    <t>F250416</t>
  </si>
  <si>
    <t>20.98488703</t>
  </si>
  <si>
    <t>52.24673836</t>
  </si>
  <si>
    <t>ul. Smocza 18</t>
  </si>
  <si>
    <t>E240132</t>
  </si>
  <si>
    <t>21.02871638</t>
  </si>
  <si>
    <t>52.2385455</t>
  </si>
  <si>
    <t>ul. Tamka 6/8</t>
  </si>
  <si>
    <t>E240133</t>
  </si>
  <si>
    <t>21.02885112</t>
  </si>
  <si>
    <t>52.23847399</t>
  </si>
  <si>
    <t>ul. Tamka 5</t>
  </si>
  <si>
    <t>E240144</t>
  </si>
  <si>
    <t>21.02990217</t>
  </si>
  <si>
    <t>52.23701068</t>
  </si>
  <si>
    <t>ul. Dobra 11</t>
  </si>
  <si>
    <t>F250339</t>
  </si>
  <si>
    <t>20.98364133</t>
  </si>
  <si>
    <t>52.24095399</t>
  </si>
  <si>
    <t>ul. Wolność 1/3</t>
  </si>
  <si>
    <t>F250409</t>
  </si>
  <si>
    <t>20.98322034</t>
  </si>
  <si>
    <t>52.24890231</t>
  </si>
  <si>
    <t>ul. Smocza 26</t>
  </si>
  <si>
    <t>F250408</t>
  </si>
  <si>
    <t>20.9817258</t>
  </si>
  <si>
    <t>52.24915373</t>
  </si>
  <si>
    <t>ul. Niska 27</t>
  </si>
  <si>
    <t>E240127</t>
  </si>
  <si>
    <t>21.02427872</t>
  </si>
  <si>
    <t>52.23808891</t>
  </si>
  <si>
    <t>ul. Zajęcza</t>
  </si>
  <si>
    <t>E240303</t>
  </si>
  <si>
    <t>21.02744463</t>
  </si>
  <si>
    <t>52.23792934</t>
  </si>
  <si>
    <t>ul. Tamka 14</t>
  </si>
  <si>
    <t>F250402</t>
  </si>
  <si>
    <t>20.98101095</t>
  </si>
  <si>
    <t>52.25001305</t>
  </si>
  <si>
    <t>ul. Stawki 27</t>
  </si>
  <si>
    <t>E240129</t>
  </si>
  <si>
    <t>21.02457515</t>
  </si>
  <si>
    <t>52.23736826</t>
  </si>
  <si>
    <t>ul. Cicha 1</t>
  </si>
  <si>
    <t>W260508</t>
  </si>
  <si>
    <t>20.9751804</t>
  </si>
  <si>
    <t>52.23917661</t>
  </si>
  <si>
    <t>ul. Karolkowa 63</t>
  </si>
  <si>
    <t>F250403</t>
  </si>
  <si>
    <t>20.98375934</t>
  </si>
  <si>
    <t>52.2505489</t>
  </si>
  <si>
    <t>ul. Stawki 21</t>
  </si>
  <si>
    <t>E240131</t>
  </si>
  <si>
    <t>21.02759873</t>
  </si>
  <si>
    <t>52.2378439</t>
  </si>
  <si>
    <t>ul. Tamka 15</t>
  </si>
  <si>
    <t>W260510</t>
  </si>
  <si>
    <t>20.97493471</t>
  </si>
  <si>
    <t>52.23999591</t>
  </si>
  <si>
    <t>E240277</t>
  </si>
  <si>
    <t>21.02702756</t>
  </si>
  <si>
    <t>52.23654857</t>
  </si>
  <si>
    <t>ul. L. Kruczkowskiego 16</t>
  </si>
  <si>
    <t>E240130</t>
  </si>
  <si>
    <t>21.02681196</t>
  </si>
  <si>
    <t>52.23643855</t>
  </si>
  <si>
    <t>ul. Kruczkowskiego</t>
  </si>
  <si>
    <t>E240274</t>
  </si>
  <si>
    <t>21.02793485</t>
  </si>
  <si>
    <t>52.2358389</t>
  </si>
  <si>
    <t>ul. L. Kruczkowskiego</t>
  </si>
  <si>
    <t>E240162</t>
  </si>
  <si>
    <t>21.03204914</t>
  </si>
  <si>
    <t>52.23383084</t>
  </si>
  <si>
    <t>al. 3 Maja 7</t>
  </si>
  <si>
    <t>W260514</t>
  </si>
  <si>
    <t>20.97513674</t>
  </si>
  <si>
    <t>52.2432509</t>
  </si>
  <si>
    <t>ul. E. Gibalskiego</t>
  </si>
  <si>
    <t>E240275</t>
  </si>
  <si>
    <t>21.02839299</t>
  </si>
  <si>
    <t>52.23579489</t>
  </si>
  <si>
    <t>ul. L. Kruczkowskiego 12B</t>
  </si>
  <si>
    <t>E240163</t>
  </si>
  <si>
    <t>21.03307321</t>
  </si>
  <si>
    <t>52.23406741</t>
  </si>
  <si>
    <t>al. 3 Maja 5</t>
  </si>
  <si>
    <t>F250404</t>
  </si>
  <si>
    <t>20.98451504</t>
  </si>
  <si>
    <t>52.25087002</t>
  </si>
  <si>
    <t>ul. Stawki</t>
  </si>
  <si>
    <t>E240147</t>
  </si>
  <si>
    <t>21.02988656</t>
  </si>
  <si>
    <t>52.2363391</t>
  </si>
  <si>
    <t>ul. Solec 50</t>
  </si>
  <si>
    <t>W260505</t>
  </si>
  <si>
    <t>20.97649368</t>
  </si>
  <si>
    <t>52.23648616</t>
  </si>
  <si>
    <t>ul. Karolkowa 56</t>
  </si>
  <si>
    <t>E240154</t>
  </si>
  <si>
    <t>21.03245338</t>
  </si>
  <si>
    <t>52.23522274</t>
  </si>
  <si>
    <t>ul. Solec 85</t>
  </si>
  <si>
    <t>E240155</t>
  </si>
  <si>
    <t>21.03266897</t>
  </si>
  <si>
    <t>52.23529426</t>
  </si>
  <si>
    <t>ul. Solec 38</t>
  </si>
  <si>
    <t>C120105</t>
  </si>
  <si>
    <t>21.01731328</t>
  </si>
  <si>
    <t>52.21656804</t>
  </si>
  <si>
    <t>ul. Polna 24</t>
  </si>
  <si>
    <t>F250515</t>
  </si>
  <si>
    <t>20.98755302</t>
  </si>
  <si>
    <t>52.25267797</t>
  </si>
  <si>
    <t>ul. Dzika 4</t>
  </si>
  <si>
    <t>E240159</t>
  </si>
  <si>
    <t>21.03273185</t>
  </si>
  <si>
    <t>52.23445253</t>
  </si>
  <si>
    <t>al. 3 Maja 12</t>
  </si>
  <si>
    <t>E240166</t>
  </si>
  <si>
    <t>21.0300459</t>
  </si>
  <si>
    <t>W260506</t>
  </si>
  <si>
    <t>20.97680706</t>
  </si>
  <si>
    <t>52.23778338</t>
  </si>
  <si>
    <t>ul. Leszno 9</t>
  </si>
  <si>
    <t>F250526</t>
  </si>
  <si>
    <t>20.98646837</t>
  </si>
  <si>
    <t>52.25343001</t>
  </si>
  <si>
    <t>ul. Dzika 6</t>
  </si>
  <si>
    <t>B080114</t>
  </si>
  <si>
    <t>21.02125138</t>
  </si>
  <si>
    <t>52.23142106</t>
  </si>
  <si>
    <t>ul. Nowy Świat / Al. Jerozolimskie</t>
  </si>
  <si>
    <t>E240281</t>
  </si>
  <si>
    <t>21.03063878</t>
  </si>
  <si>
    <t>52.2318392</t>
  </si>
  <si>
    <t>ul. Kruczkowskiego 6</t>
  </si>
  <si>
    <t>C120203</t>
  </si>
  <si>
    <t>21.0206213</t>
  </si>
  <si>
    <t>52.21553743</t>
  </si>
  <si>
    <t>ul. Marszałkowska 10/16</t>
  </si>
  <si>
    <t>B080118</t>
  </si>
  <si>
    <t>21.02485732</t>
  </si>
  <si>
    <t>52.23245817</t>
  </si>
  <si>
    <t>W260718</t>
  </si>
  <si>
    <t>20.97966955</t>
  </si>
  <si>
    <t>52.25432417</t>
  </si>
  <si>
    <t>Burakowska 8/10</t>
  </si>
  <si>
    <t>C120204</t>
  </si>
  <si>
    <t>21.02013438</t>
  </si>
  <si>
    <t>52.21636865</t>
  </si>
  <si>
    <t>ul. Marszałkowska 20/22</t>
  </si>
  <si>
    <t>W260712</t>
  </si>
  <si>
    <t>20.97426305</t>
  </si>
  <si>
    <t>52.25451308</t>
  </si>
  <si>
    <t>ul. Słodowiecka</t>
  </si>
  <si>
    <t>E240117</t>
  </si>
  <si>
    <t>21.02437243</t>
  </si>
  <si>
    <t>52.23920056</t>
  </si>
  <si>
    <t>ul. Topiel / Drewniana</t>
  </si>
  <si>
    <t>B060113</t>
  </si>
  <si>
    <t>21.02469478</t>
  </si>
  <si>
    <t>52.23274942</t>
  </si>
  <si>
    <t>Al. Jerozolimskie 2</t>
  </si>
  <si>
    <t>W260716</t>
  </si>
  <si>
    <t>20.97772219</t>
  </si>
  <si>
    <t>52.25627833</t>
  </si>
  <si>
    <t>ul. Burakowska / Piaskowa</t>
  </si>
  <si>
    <t>B050310</t>
  </si>
  <si>
    <t>21.01895166</t>
  </si>
  <si>
    <t>52.21836693</t>
  </si>
  <si>
    <t>ul. Marszałkowska 28</t>
  </si>
  <si>
    <t>Z189902</t>
  </si>
  <si>
    <t>20.9657327</t>
  </si>
  <si>
    <t>52.2615802</t>
  </si>
  <si>
    <t>ul. Z. Krasińskiego 54</t>
  </si>
  <si>
    <t>E240116</t>
  </si>
  <si>
    <t>21.02381156</t>
  </si>
  <si>
    <t>52.2394096</t>
  </si>
  <si>
    <t>ul. Topiel 25</t>
  </si>
  <si>
    <t>B060102</t>
  </si>
  <si>
    <t>21.02240157</t>
  </si>
  <si>
    <t>52.23263012</t>
  </si>
  <si>
    <t>ul. Smolna 23</t>
  </si>
  <si>
    <t>Z189903</t>
  </si>
  <si>
    <t>20.9633096</t>
  </si>
  <si>
    <t>52.2606548</t>
  </si>
  <si>
    <t>ul. Z. Krasińskiego 58</t>
  </si>
  <si>
    <t>F250413</t>
  </si>
  <si>
    <t>20.98525621</t>
  </si>
  <si>
    <t>52.24901013</t>
  </si>
  <si>
    <t>ul. Miła 16</t>
  </si>
  <si>
    <t>B050114</t>
  </si>
  <si>
    <t>21.01750399</t>
  </si>
  <si>
    <t>52.22083742</t>
  </si>
  <si>
    <t>ul. Marszałkowska 34/50</t>
  </si>
  <si>
    <t>E240114</t>
  </si>
  <si>
    <t>21.02390141</t>
  </si>
  <si>
    <t>52.24016829</t>
  </si>
  <si>
    <t>ul. Leszczyńska 10</t>
  </si>
  <si>
    <t>F250603</t>
  </si>
  <si>
    <t>20.98973842</t>
  </si>
  <si>
    <t>52.25230032</t>
  </si>
  <si>
    <t>ul. Stawki 5/7</t>
  </si>
  <si>
    <t>E240115</t>
  </si>
  <si>
    <t>21.02499022</t>
  </si>
  <si>
    <t>52.24039305</t>
  </si>
  <si>
    <t>ul. Leszczyńska 1</t>
  </si>
  <si>
    <t>F250624</t>
  </si>
  <si>
    <t>20.993502</t>
  </si>
  <si>
    <t>52.25120932</t>
  </si>
  <si>
    <t>ul. L. Zamenhofa</t>
  </si>
  <si>
    <t>A010306</t>
  </si>
  <si>
    <t>21.01683589</t>
  </si>
  <si>
    <t>52.23614045</t>
  </si>
  <si>
    <t>ul. Kubusia Puchatka</t>
  </si>
  <si>
    <t>B160131</t>
  </si>
  <si>
    <t>21.0129051</t>
  </si>
  <si>
    <t>52.21938101</t>
  </si>
  <si>
    <t>ul. Polna</t>
  </si>
  <si>
    <t>A010307</t>
  </si>
  <si>
    <t>21.01686767</t>
  </si>
  <si>
    <t>52.23575697</t>
  </si>
  <si>
    <t>E240120</t>
  </si>
  <si>
    <t>21.02557385</t>
  </si>
  <si>
    <t>52.24083731</t>
  </si>
  <si>
    <t>ul. Dobra / Leszczyńska</t>
  </si>
  <si>
    <t>F250606</t>
  </si>
  <si>
    <t>20.98954976</t>
  </si>
  <si>
    <t>52.25169565</t>
  </si>
  <si>
    <t>ul. Niska 5</t>
  </si>
  <si>
    <t>Z189906</t>
  </si>
  <si>
    <t>20.9673124</t>
  </si>
  <si>
    <t>52.2549817</t>
  </si>
  <si>
    <t>ul. S. Dygata 4</t>
  </si>
  <si>
    <t>A010308</t>
  </si>
  <si>
    <t>21.01715109</t>
  </si>
  <si>
    <t>52.23545702</t>
  </si>
  <si>
    <t>ul. Kubusia Puchatka / Warecka</t>
  </si>
  <si>
    <t>E240110</t>
  </si>
  <si>
    <t>21.02251028</t>
  </si>
  <si>
    <t>52.24043467</t>
  </si>
  <si>
    <t>ul. Browarna</t>
  </si>
  <si>
    <t>F250604</t>
  </si>
  <si>
    <t>20.98728678</t>
  </si>
  <si>
    <t>52.25102761</t>
  </si>
  <si>
    <t>ul. Niska 12</t>
  </si>
  <si>
    <t>A010322</t>
  </si>
  <si>
    <t>21.01523693</t>
  </si>
  <si>
    <t>52.23358222</t>
  </si>
  <si>
    <t>ul. W. Górskiego 9</t>
  </si>
  <si>
    <t>W260710</t>
  </si>
  <si>
    <t>20.97062091</t>
  </si>
  <si>
    <t>52.25432212</t>
  </si>
  <si>
    <t>ul. Tatarska 2</t>
  </si>
  <si>
    <t>B160122</t>
  </si>
  <si>
    <t>21.00801771</t>
  </si>
  <si>
    <t>52.21997817</t>
  </si>
  <si>
    <t>ul. Nowowiejska 27</t>
  </si>
  <si>
    <t>F250643</t>
  </si>
  <si>
    <t>20.98996148</t>
  </si>
  <si>
    <t>52.24932811</t>
  </si>
  <si>
    <t>ul. J. Lewartowskiego 17</t>
  </si>
  <si>
    <t>W260711</t>
  </si>
  <si>
    <t>20.9733179</t>
  </si>
  <si>
    <t>52.25439427</t>
  </si>
  <si>
    <t>ul. Powązkowska</t>
  </si>
  <si>
    <t>F250704</t>
  </si>
  <si>
    <t>20.99190162</t>
  </si>
  <si>
    <t>52.24778669</t>
  </si>
  <si>
    <t>ul. Karmelicka 15</t>
  </si>
  <si>
    <t>B160126</t>
  </si>
  <si>
    <t>21.00693068</t>
  </si>
  <si>
    <t>52.21870931</t>
  </si>
  <si>
    <t>ul. Filtrowa / Lekarska</t>
  </si>
  <si>
    <t>W260720</t>
  </si>
  <si>
    <t>20.97760643</t>
  </si>
  <si>
    <t>52.25186537</t>
  </si>
  <si>
    <t>ul. Spokojna 13</t>
  </si>
  <si>
    <t>W260721</t>
  </si>
  <si>
    <t>20.9749036</t>
  </si>
  <si>
    <t>52.25203018</t>
  </si>
  <si>
    <t>ul. Spokojna 15</t>
  </si>
  <si>
    <t>E240083</t>
  </si>
  <si>
    <t>21.01902357</t>
  </si>
  <si>
    <t>52.24446425</t>
  </si>
  <si>
    <t>ul. Furmańska</t>
  </si>
  <si>
    <t>W260722</t>
  </si>
  <si>
    <t>20.97680293</t>
  </si>
  <si>
    <t>52.25084312</t>
  </si>
  <si>
    <t>ul. Kolska</t>
  </si>
  <si>
    <t>E240084</t>
  </si>
  <si>
    <t>21.01837837</t>
  </si>
  <si>
    <t>52.24479382</t>
  </si>
  <si>
    <t>ul. Furmańska / Mularska</t>
  </si>
  <si>
    <t>B210218</t>
  </si>
  <si>
    <t>20.98952607</t>
  </si>
  <si>
    <t>52.23681134</t>
  </si>
  <si>
    <t>ul. Żelazna 68</t>
  </si>
  <si>
    <t>E240078</t>
  </si>
  <si>
    <t>21.01885288</t>
  </si>
  <si>
    <t>52.2453718</t>
  </si>
  <si>
    <t>ul. Bednarska 10</t>
  </si>
  <si>
    <t>E240087</t>
  </si>
  <si>
    <t>21.02047363</t>
  </si>
  <si>
    <t>52.24501502</t>
  </si>
  <si>
    <t>ul. Dobra</t>
  </si>
  <si>
    <t>B220212</t>
  </si>
  <si>
    <t>20.99465475</t>
  </si>
  <si>
    <t>52.22828043</t>
  </si>
  <si>
    <t>ul. Żelazna 27</t>
  </si>
  <si>
    <t>E240056</t>
  </si>
  <si>
    <t>21.01856262</t>
  </si>
  <si>
    <t>52.24621679</t>
  </si>
  <si>
    <t>ul. Mariensztat 8</t>
  </si>
  <si>
    <t>B220126</t>
  </si>
  <si>
    <t>20.9938078</t>
  </si>
  <si>
    <t>52.22997015</t>
  </si>
  <si>
    <t>ul. Żelazna 28/30</t>
  </si>
  <si>
    <t>E240055</t>
  </si>
  <si>
    <t>21.01759524</t>
  </si>
  <si>
    <t>52.24645532</t>
  </si>
  <si>
    <t>ul. Garbarska 7</t>
  </si>
  <si>
    <t>F250726</t>
  </si>
  <si>
    <t>20.99313692</t>
  </si>
  <si>
    <t>52.2428061</t>
  </si>
  <si>
    <t>Al. Jana Pawła II 46/48</t>
  </si>
  <si>
    <t>A030310</t>
  </si>
  <si>
    <t>21.01366673</t>
  </si>
  <si>
    <t>52.23886795</t>
  </si>
  <si>
    <t>ul. Traugutta</t>
  </si>
  <si>
    <t>A110116</t>
  </si>
  <si>
    <t>20.99791548</t>
  </si>
  <si>
    <t>52.23486334</t>
  </si>
  <si>
    <t>al. Jana Pawła II 20</t>
  </si>
  <si>
    <t>A030402</t>
  </si>
  <si>
    <t>21.01474979</t>
  </si>
  <si>
    <t>52.23896031</t>
  </si>
  <si>
    <t>ul. Traugutta 5</t>
  </si>
  <si>
    <t>A030401</t>
  </si>
  <si>
    <t>21.01599376</t>
  </si>
  <si>
    <t>52.23918056</t>
  </si>
  <si>
    <t>ul. Traugutta 3</t>
  </si>
  <si>
    <t>E240016</t>
  </si>
  <si>
    <t>21.00202185</t>
  </si>
  <si>
    <t>52.25445638</t>
  </si>
  <si>
    <t>ul. Konwiktorska 7</t>
  </si>
  <si>
    <t>P270332</t>
  </si>
  <si>
    <t>21.04624551</t>
  </si>
  <si>
    <t>52.2511645</t>
  </si>
  <si>
    <t>ul. Kijowska 10/12A</t>
  </si>
  <si>
    <t>A070113</t>
  </si>
  <si>
    <t>21.00430935</t>
  </si>
  <si>
    <t>52.24331778</t>
  </si>
  <si>
    <t>ul. Senatorska 30</t>
  </si>
  <si>
    <t>P270334</t>
  </si>
  <si>
    <t>21.05117888</t>
  </si>
  <si>
    <t>52.25267754</t>
  </si>
  <si>
    <t>ul. Kijowska 20</t>
  </si>
  <si>
    <t>A030301</t>
  </si>
  <si>
    <t>21.01478622</t>
  </si>
  <si>
    <t>52.24049293</t>
  </si>
  <si>
    <t>ul. Królewska 1/7</t>
  </si>
  <si>
    <t>E240015</t>
  </si>
  <si>
    <t>21.00174854</t>
  </si>
  <si>
    <t>52.25457443</t>
  </si>
  <si>
    <t>ul. Konwiktorska</t>
  </si>
  <si>
    <t>A070319</t>
  </si>
  <si>
    <t>21.0152613</t>
  </si>
  <si>
    <t>52.2407264</t>
  </si>
  <si>
    <t>ul. Królewska 2</t>
  </si>
  <si>
    <t>A070114</t>
  </si>
  <si>
    <t>21.00401194</t>
  </si>
  <si>
    <t>52.24311892</t>
  </si>
  <si>
    <t>ul. Senatorska 38</t>
  </si>
  <si>
    <t>E240260</t>
  </si>
  <si>
    <t>21.00561577</t>
  </si>
  <si>
    <t>52.25540124</t>
  </si>
  <si>
    <t>ul. Zakroczymska 13</t>
  </si>
  <si>
    <t>P270313</t>
  </si>
  <si>
    <t>21.05485512</t>
  </si>
  <si>
    <t>52.26196829</t>
  </si>
  <si>
    <t>ul. Radzymińska 76</t>
  </si>
  <si>
    <t>A070321</t>
  </si>
  <si>
    <t>21.01525094</t>
  </si>
  <si>
    <t>52.24167821</t>
  </si>
  <si>
    <t>ul. Gen. M. Tokarzewskiego - Karasz.</t>
  </si>
  <si>
    <t>E240009</t>
  </si>
  <si>
    <t>21.00677729</t>
  </si>
  <si>
    <t>52.25626614</t>
  </si>
  <si>
    <t>ul. R. Sanguszki 1</t>
  </si>
  <si>
    <t>A070118</t>
  </si>
  <si>
    <t>21.00565447</t>
  </si>
  <si>
    <t>52.24295057</t>
  </si>
  <si>
    <t>ul. Senatorska 31</t>
  </si>
  <si>
    <t>A070323</t>
  </si>
  <si>
    <t>21.01439445</t>
  </si>
  <si>
    <t>52.2421919</t>
  </si>
  <si>
    <t>ul. Ossolińskich 3</t>
  </si>
  <si>
    <t>A070111</t>
  </si>
  <si>
    <t>21.00528747</t>
  </si>
  <si>
    <t>52.24305654</t>
  </si>
  <si>
    <t>ul. Senatorska 28</t>
  </si>
  <si>
    <t>P270310</t>
  </si>
  <si>
    <t>21.05145101</t>
  </si>
  <si>
    <t>52.25894202</t>
  </si>
  <si>
    <t>ul. Białostocka vis-a-vis 53</t>
  </si>
  <si>
    <t>E240283</t>
  </si>
  <si>
    <t>21.00285109</t>
  </si>
  <si>
    <t>52.25793865</t>
  </si>
  <si>
    <t>ul. Szymanowska</t>
  </si>
  <si>
    <t>A070216</t>
  </si>
  <si>
    <t>21.00941288</t>
  </si>
  <si>
    <t>52.24410792</t>
  </si>
  <si>
    <t>P270307</t>
  </si>
  <si>
    <t>21.04867294</t>
  </si>
  <si>
    <t>52.25806384</t>
  </si>
  <si>
    <t>ul. Białostocka 11</t>
  </si>
  <si>
    <t>A070109</t>
  </si>
  <si>
    <t>21.00646009</t>
  </si>
  <si>
    <t>52.24347605</t>
  </si>
  <si>
    <t>ul. Senatorska 22</t>
  </si>
  <si>
    <t>P270107</t>
  </si>
  <si>
    <t>21.02354429</t>
  </si>
  <si>
    <t>52.26115863</t>
  </si>
  <si>
    <t>ul. Jagiellońska 62</t>
  </si>
  <si>
    <t>A070119</t>
  </si>
  <si>
    <t>21.00691082</t>
  </si>
  <si>
    <t>52.24346508</t>
  </si>
  <si>
    <t>ul. Senatorska / Canaletta</t>
  </si>
  <si>
    <t>A150206</t>
  </si>
  <si>
    <t>21.00255647</t>
  </si>
  <si>
    <t>52.24065658</t>
  </si>
  <si>
    <t>ul. Przechodnia 2</t>
  </si>
  <si>
    <t>P270108</t>
  </si>
  <si>
    <t>21.02443748</t>
  </si>
  <si>
    <t>52.26022473</t>
  </si>
  <si>
    <t>ul. Jagiellońska vis-a-vis 58</t>
  </si>
  <si>
    <t>H070830</t>
  </si>
  <si>
    <t>21.03207846</t>
  </si>
  <si>
    <t>52.25913076</t>
  </si>
  <si>
    <t>ul. Groszkowskiego</t>
  </si>
  <si>
    <t>A150220</t>
  </si>
  <si>
    <t>21.00151096</t>
  </si>
  <si>
    <t>52.23996322</t>
  </si>
  <si>
    <t>ul. Ptasia 2</t>
  </si>
  <si>
    <t>P270308</t>
  </si>
  <si>
    <t>21.04947163</t>
  </si>
  <si>
    <t>52.25818719</t>
  </si>
  <si>
    <t>ul. Białostocka 48</t>
  </si>
  <si>
    <t>A110105</t>
  </si>
  <si>
    <t>21.00310278</t>
  </si>
  <si>
    <t>52.23998617</t>
  </si>
  <si>
    <t>pl. Żelaznej Bramy</t>
  </si>
  <si>
    <t>H070803</t>
  </si>
  <si>
    <t>21.02946968</t>
  </si>
  <si>
    <t>52.26521652</t>
  </si>
  <si>
    <t>ul. K. Darwina 18</t>
  </si>
  <si>
    <t>E090209</t>
  </si>
  <si>
    <t>21.00863047</t>
  </si>
  <si>
    <t>52.24952243</t>
  </si>
  <si>
    <t>ul. Kilińskiego 3</t>
  </si>
  <si>
    <t>H070804</t>
  </si>
  <si>
    <t>21.02731166</t>
  </si>
  <si>
    <t>52.26454602</t>
  </si>
  <si>
    <t>ul. K. Darwina 11</t>
  </si>
  <si>
    <t>A150117</t>
  </si>
  <si>
    <t>21.00008789</t>
  </si>
  <si>
    <t>52.24102478</t>
  </si>
  <si>
    <t>ul. Elektoralna 13</t>
  </si>
  <si>
    <t>H070805</t>
  </si>
  <si>
    <t>21.02502646</t>
  </si>
  <si>
    <t>52.26380996</t>
  </si>
  <si>
    <t>ul. K. Darwina 5</t>
  </si>
  <si>
    <t>A150101</t>
  </si>
  <si>
    <t>20.99888644</t>
  </si>
  <si>
    <t>52.24073264</t>
  </si>
  <si>
    <t>ul. Elektoralna 8/10</t>
  </si>
  <si>
    <t>E090203</t>
  </si>
  <si>
    <t>21.00737912</t>
  </si>
  <si>
    <t>52.24950671</t>
  </si>
  <si>
    <t>ul. Długa 9</t>
  </si>
  <si>
    <t>P270317</t>
  </si>
  <si>
    <t>21.04940908</t>
  </si>
  <si>
    <t>52.25471514</t>
  </si>
  <si>
    <t>ul. T. Korsaka 7</t>
  </si>
  <si>
    <t>P270316</t>
  </si>
  <si>
    <t>21.05101413</t>
  </si>
  <si>
    <t>52.25574765</t>
  </si>
  <si>
    <t>ul. Kawęczyńska 4B</t>
  </si>
  <si>
    <t>P270225</t>
  </si>
  <si>
    <t>21.03931231</t>
  </si>
  <si>
    <t>52.26116012</t>
  </si>
  <si>
    <t>ul. Strzelecka 7/9</t>
  </si>
  <si>
    <t>A110303</t>
  </si>
  <si>
    <t>21.00223256</t>
  </si>
  <si>
    <t>52.23447046</t>
  </si>
  <si>
    <t>ul. Emilii Plater 36</t>
  </si>
  <si>
    <t>B090114</t>
  </si>
  <si>
    <t>21.00563925</t>
  </si>
  <si>
    <t>52.24831409</t>
  </si>
  <si>
    <t>ul. Długa 24</t>
  </si>
  <si>
    <t>P270224</t>
  </si>
  <si>
    <t>21.04109387</t>
  </si>
  <si>
    <t>52.26176494</t>
  </si>
  <si>
    <t>ul. Strzelecka / Kowelska 2</t>
  </si>
  <si>
    <t>P270223</t>
  </si>
  <si>
    <t>21.04383721</t>
  </si>
  <si>
    <t>52.26287073</t>
  </si>
  <si>
    <t>ul. Strzelecka / Szwedzka</t>
  </si>
  <si>
    <t>P270315</t>
  </si>
  <si>
    <t>21.05083465</t>
  </si>
  <si>
    <t>52.25707908</t>
  </si>
  <si>
    <t>ul. Radzymińska / Folwarczna</t>
  </si>
  <si>
    <t>A110122</t>
  </si>
  <si>
    <t>21.00227611</t>
  </si>
  <si>
    <t>52.23545935</t>
  </si>
  <si>
    <t>ul. Twarda 2</t>
  </si>
  <si>
    <t>B090108</t>
  </si>
  <si>
    <t>21.00313067</t>
  </si>
  <si>
    <t>52.24602464</t>
  </si>
  <si>
    <t>ul. Długa 44/50</t>
  </si>
  <si>
    <t>A110217</t>
  </si>
  <si>
    <t>21.0023381</t>
  </si>
  <si>
    <t>52.23519946</t>
  </si>
  <si>
    <t>ul. Twarda 1</t>
  </si>
  <si>
    <t>P270306</t>
  </si>
  <si>
    <t>21.04704533</t>
  </si>
  <si>
    <t>52.25737437</t>
  </si>
  <si>
    <t>ul. Białostocka 9</t>
  </si>
  <si>
    <t>P270231</t>
  </si>
  <si>
    <t>21.041168</t>
  </si>
  <si>
    <t>52.26458985</t>
  </si>
  <si>
    <t>ul. Bródnowska 22</t>
  </si>
  <si>
    <t>A110219</t>
  </si>
  <si>
    <t>21.00431151</t>
  </si>
  <si>
    <t>52.23500362</t>
  </si>
  <si>
    <t>ul. R. Wallenberga</t>
  </si>
  <si>
    <t>B090102</t>
  </si>
  <si>
    <t>21.00275556</t>
  </si>
  <si>
    <t>52.24547079</t>
  </si>
  <si>
    <t>ul. Bielańska</t>
  </si>
  <si>
    <t>P270305</t>
  </si>
  <si>
    <t>21.04312764</t>
  </si>
  <si>
    <t>52.25626454</t>
  </si>
  <si>
    <t>ul. Białostocka 7</t>
  </si>
  <si>
    <t>A110229</t>
  </si>
  <si>
    <t>21.00536033</t>
  </si>
  <si>
    <t>52.23568715</t>
  </si>
  <si>
    <t>ul. Bagno 5</t>
  </si>
  <si>
    <t>B090101</t>
  </si>
  <si>
    <t>21.00261807</t>
  </si>
  <si>
    <t>52.24514121</t>
  </si>
  <si>
    <t>al. Solidarności 68</t>
  </si>
  <si>
    <t>P270304</t>
  </si>
  <si>
    <t>21.04136508</t>
  </si>
  <si>
    <t>52.25545303</t>
  </si>
  <si>
    <t>ul. Białostocka / Markowska</t>
  </si>
  <si>
    <t>P270233</t>
  </si>
  <si>
    <t>21.04096876</t>
  </si>
  <si>
    <t>52.26546972</t>
  </si>
  <si>
    <t>ul. Kamienna / Szwedzka 43</t>
  </si>
  <si>
    <t>P270235</t>
  </si>
  <si>
    <t>21.03799893</t>
  </si>
  <si>
    <t>52.26670165</t>
  </si>
  <si>
    <t>ul. 11 Listopada 66A</t>
  </si>
  <si>
    <t>E100222</t>
  </si>
  <si>
    <t>21.00295933</t>
  </si>
  <si>
    <t>52.23249709</t>
  </si>
  <si>
    <t>ul. E. Plater 49</t>
  </si>
  <si>
    <t>P270323</t>
  </si>
  <si>
    <t>21.04095367</t>
  </si>
  <si>
    <t>52.25334543</t>
  </si>
  <si>
    <t>ul. Brzeska / Ząbkowska 18</t>
  </si>
  <si>
    <t>P270215</t>
  </si>
  <si>
    <t>21.04493592</t>
  </si>
  <si>
    <t>52.262107</t>
  </si>
  <si>
    <t>ul. Szwedzka 11</t>
  </si>
  <si>
    <t>E240069</t>
  </si>
  <si>
    <t>21.00338434</t>
  </si>
  <si>
    <t>52.25100536</t>
  </si>
  <si>
    <t>ul. Bonifraterska 6</t>
  </si>
  <si>
    <t>E100207</t>
  </si>
  <si>
    <t>21.00328165</t>
  </si>
  <si>
    <t>52.23142027</t>
  </si>
  <si>
    <t>ul. Emilii Plater 47</t>
  </si>
  <si>
    <t>P270214</t>
  </si>
  <si>
    <t>21.04377607</t>
  </si>
  <si>
    <t>52.26143467</t>
  </si>
  <si>
    <t>ul. Stalowa 49</t>
  </si>
  <si>
    <t>P270329</t>
  </si>
  <si>
    <t>21.04422521</t>
  </si>
  <si>
    <t>52.251122</t>
  </si>
  <si>
    <t>ul. Brzeska 4</t>
  </si>
  <si>
    <t>B220115</t>
  </si>
  <si>
    <t>20.99932396</t>
  </si>
  <si>
    <t>52.23116098</t>
  </si>
  <si>
    <t>al. Jana Pawła II(</t>
  </si>
  <si>
    <t>P270211</t>
  </si>
  <si>
    <t>21.03899553</t>
  </si>
  <si>
    <t>52.25924003</t>
  </si>
  <si>
    <t>ul. Stalowa 14 / Konopacka</t>
  </si>
  <si>
    <t>P270318</t>
  </si>
  <si>
    <t>21.04710115</t>
  </si>
  <si>
    <t>52.25498654</t>
  </si>
  <si>
    <t>ul. Ząbkowska 37</t>
  </si>
  <si>
    <t>P270210</t>
  </si>
  <si>
    <t>21.03746557</t>
  </si>
  <si>
    <t>52.25891628</t>
  </si>
  <si>
    <t>ul. Stalowa 11</t>
  </si>
  <si>
    <t>P270324</t>
  </si>
  <si>
    <t>21.03927583</t>
  </si>
  <si>
    <t>52.25285052</t>
  </si>
  <si>
    <t>ul. Ząbkowska 6</t>
  </si>
  <si>
    <t>P270208</t>
  </si>
  <si>
    <t>21.03575941</t>
  </si>
  <si>
    <t>52.25823431</t>
  </si>
  <si>
    <t>ul. Stalowa 2</t>
  </si>
  <si>
    <t>E240074</t>
  </si>
  <si>
    <t>21.00470028</t>
  </si>
  <si>
    <t>52.25080027</t>
  </si>
  <si>
    <t>ul. Nowiniarska 8</t>
  </si>
  <si>
    <t>F180408</t>
  </si>
  <si>
    <t>21.02979546</t>
  </si>
  <si>
    <t>52.2505674</t>
  </si>
  <si>
    <t>ul. Jasińskiego Szpital Praski</t>
  </si>
  <si>
    <t>E240024</t>
  </si>
  <si>
    <t>21.00541386</t>
  </si>
  <si>
    <t>52.25296734</t>
  </si>
  <si>
    <t>ul. Franciszkańska 3</t>
  </si>
  <si>
    <t>P270205</t>
  </si>
  <si>
    <t>21.03418576</t>
  </si>
  <si>
    <t>52.25577205</t>
  </si>
  <si>
    <t>ul. Targowa 76</t>
  </si>
  <si>
    <t>E240021</t>
  </si>
  <si>
    <t>21.00291294</t>
  </si>
  <si>
    <t>52.25347514</t>
  </si>
  <si>
    <t>ul. Sapieżyńska 3</t>
  </si>
  <si>
    <t>P270218</t>
  </si>
  <si>
    <t>21.04545733</t>
  </si>
  <si>
    <t>52.26014506</t>
  </si>
  <si>
    <t>ul. Wileńska 63</t>
  </si>
  <si>
    <t>C180217</t>
  </si>
  <si>
    <t>21.03847675</t>
  </si>
  <si>
    <t>52.25067412</t>
  </si>
  <si>
    <t>ul. Kępna 8</t>
  </si>
  <si>
    <t>P270112</t>
  </si>
  <si>
    <t>21.03227007</t>
  </si>
  <si>
    <t>52.25494186</t>
  </si>
  <si>
    <t>ul. św. Cyryla i Metodego 4</t>
  </si>
  <si>
    <t>C180203</t>
  </si>
  <si>
    <t>21.0363022</t>
  </si>
  <si>
    <t>52.2515887</t>
  </si>
  <si>
    <t>ul. Okrzei 30</t>
  </si>
  <si>
    <t>A070324</t>
  </si>
  <si>
    <t>21.01193153</t>
  </si>
  <si>
    <t>52.24597383</t>
  </si>
  <si>
    <t>ul. Senatorska 6</t>
  </si>
  <si>
    <t>E240020</t>
  </si>
  <si>
    <t>21.00172908</t>
  </si>
  <si>
    <t>52.25305435</t>
  </si>
  <si>
    <t>ul. Sapieżyńska 7</t>
  </si>
  <si>
    <t>H070816</t>
  </si>
  <si>
    <t>21.03295896</t>
  </si>
  <si>
    <t>52.26226006</t>
  </si>
  <si>
    <t>ul. K. Szymanowskiego 8 / Harnasie</t>
  </si>
  <si>
    <t>E240048</t>
  </si>
  <si>
    <t>21.01692877</t>
  </si>
  <si>
    <t>52.24697309</t>
  </si>
  <si>
    <t>ul. Nowy Zjazd</t>
  </si>
  <si>
    <t>E240018</t>
  </si>
  <si>
    <t>21.00134547</t>
  </si>
  <si>
    <t>52.25354654</t>
  </si>
  <si>
    <t>ul. W. Dolańskiego 2</t>
  </si>
  <si>
    <t>F250508</t>
  </si>
  <si>
    <t>20.99556167</t>
  </si>
  <si>
    <t>52.25684496</t>
  </si>
  <si>
    <t>ul. Gen. W. Andersa</t>
  </si>
  <si>
    <t>C180121</t>
  </si>
  <si>
    <t>21.03092098</t>
  </si>
  <si>
    <t>52.25212976</t>
  </si>
  <si>
    <t>ul. Floriańska 12</t>
  </si>
  <si>
    <t>E240101</t>
  </si>
  <si>
    <t>21.02274896</t>
  </si>
  <si>
    <t>52.24322808</t>
  </si>
  <si>
    <t>F250520</t>
  </si>
  <si>
    <t>20.98617036</t>
  </si>
  <si>
    <t>52.25129022</t>
  </si>
  <si>
    <t>ul. Stawki 14</t>
  </si>
  <si>
    <t>C180120</t>
  </si>
  <si>
    <t>21.03224149</t>
  </si>
  <si>
    <t>52.25210198</t>
  </si>
  <si>
    <t>ul. Floriańska 8</t>
  </si>
  <si>
    <t>E240058</t>
  </si>
  <si>
    <t>20.99996106</t>
  </si>
  <si>
    <t>52.2516151</t>
  </si>
  <si>
    <t>ul. Wałowa 6</t>
  </si>
  <si>
    <t>E240104</t>
  </si>
  <si>
    <t>21.02328602</t>
  </si>
  <si>
    <t>52.2415513</t>
  </si>
  <si>
    <t>ul. Lipowa</t>
  </si>
  <si>
    <t>E240093</t>
  </si>
  <si>
    <t>21.0204499</t>
  </si>
  <si>
    <t>52.24296367</t>
  </si>
  <si>
    <t>ul. Browarna / Karowa</t>
  </si>
  <si>
    <t>E240049</t>
  </si>
  <si>
    <t>21.01256027</t>
  </si>
  <si>
    <t>52.25217414</t>
  </si>
  <si>
    <t>ul. Boleść / Rybaki</t>
  </si>
  <si>
    <t>B060320</t>
  </si>
  <si>
    <t>21.01938289</t>
  </si>
  <si>
    <t>52.23861152</t>
  </si>
  <si>
    <t>ul. K. Karasia 2</t>
  </si>
  <si>
    <t>E240017</t>
  </si>
  <si>
    <t>21.00063723</t>
  </si>
  <si>
    <t>52.25321255</t>
  </si>
  <si>
    <t>ul. Bonifraterska 10c</t>
  </si>
  <si>
    <t>E240051</t>
  </si>
  <si>
    <t>21.01187192</t>
  </si>
  <si>
    <t>52.25174985</t>
  </si>
  <si>
    <t>ul. Bugaj / Mostowa</t>
  </si>
  <si>
    <t>B060309</t>
  </si>
  <si>
    <t>21.02046258</t>
  </si>
  <si>
    <t>52.23779441</t>
  </si>
  <si>
    <t>ul. J. Bartoszewicza 11</t>
  </si>
  <si>
    <t>B060217</t>
  </si>
  <si>
    <t>21.02150291</t>
  </si>
  <si>
    <t>52.23395738</t>
  </si>
  <si>
    <t>ul. M. Kopernika / Foksal</t>
  </si>
  <si>
    <t>B060312</t>
  </si>
  <si>
    <t>21.0220605</t>
  </si>
  <si>
    <t>52.23772682</t>
  </si>
  <si>
    <t>ul. Bartoszewicza 1</t>
  </si>
  <si>
    <t>E240008</t>
  </si>
  <si>
    <t>21.00526409</t>
  </si>
  <si>
    <t>52.25494819</t>
  </si>
  <si>
    <t>B060212</t>
  </si>
  <si>
    <t>21.0221497</t>
  </si>
  <si>
    <t>52.234359</t>
  </si>
  <si>
    <t>ul. A. Krywulta 2</t>
  </si>
  <si>
    <t>E240028</t>
  </si>
  <si>
    <t>21.0066079</t>
  </si>
  <si>
    <t>52.25378698</t>
  </si>
  <si>
    <t>ul. Zakroczymska 1</t>
  </si>
  <si>
    <t>E240027</t>
  </si>
  <si>
    <t>21.00604056</t>
  </si>
  <si>
    <t>52.25475637</t>
  </si>
  <si>
    <t>ul. Zakroczymska 9</t>
  </si>
  <si>
    <t>B060115</t>
  </si>
  <si>
    <t>21.02288422</t>
  </si>
  <si>
    <t>52.23239571</t>
  </si>
  <si>
    <t>Al. Jerozolimskie 8</t>
  </si>
  <si>
    <t>W260105</t>
  </si>
  <si>
    <t>20.97661411</t>
  </si>
  <si>
    <t>52.22832918</t>
  </si>
  <si>
    <t>ul. J. Korczaka 3</t>
  </si>
  <si>
    <t>B080213</t>
  </si>
  <si>
    <t>21.02452124</t>
  </si>
  <si>
    <t>52.22758053</t>
  </si>
  <si>
    <t>ul. B. Prusa / Wiejska</t>
  </si>
  <si>
    <t>F250721</t>
  </si>
  <si>
    <t>20.99327389</t>
  </si>
  <si>
    <t>52.24531409</t>
  </si>
  <si>
    <t>ul. Nowolipki 15</t>
  </si>
  <si>
    <t>B080212</t>
  </si>
  <si>
    <t>21.02538364</t>
  </si>
  <si>
    <t>52.22778963</t>
  </si>
  <si>
    <t>ul. Prusa (Hotel)</t>
  </si>
  <si>
    <t>B220102</t>
  </si>
  <si>
    <t>20.99409052</t>
  </si>
  <si>
    <t>52.2316202</t>
  </si>
  <si>
    <t>B080206</t>
  </si>
  <si>
    <t>21.02834837</t>
  </si>
  <si>
    <t>52.22855158</t>
  </si>
  <si>
    <t>al. Na skarpie 20/26</t>
  </si>
  <si>
    <t>F250710</t>
  </si>
  <si>
    <t>20.99536275</t>
  </si>
  <si>
    <t>52.24753877</t>
  </si>
  <si>
    <t>ul. Dzielna 4</t>
  </si>
  <si>
    <t>B220220</t>
  </si>
  <si>
    <t>20.99914617</t>
  </si>
  <si>
    <t>52.23010538</t>
  </si>
  <si>
    <t>ul. Złota 61</t>
  </si>
  <si>
    <t>B080215</t>
  </si>
  <si>
    <t>21.02419786</t>
  </si>
  <si>
    <t>52.22740446</t>
  </si>
  <si>
    <t>ul. Wiejska 21</t>
  </si>
  <si>
    <t>B060221</t>
  </si>
  <si>
    <t>21.02005296</t>
  </si>
  <si>
    <t>52.23417578</t>
  </si>
  <si>
    <t>ul. K. I. Gałczyńskiego / Przybosia</t>
  </si>
  <si>
    <t>E100104</t>
  </si>
  <si>
    <t>21.00099538</t>
  </si>
  <si>
    <t>52.23173485</t>
  </si>
  <si>
    <t>ul. Sienna 43</t>
  </si>
  <si>
    <t>B080220</t>
  </si>
  <si>
    <t>21.02605737</t>
  </si>
  <si>
    <t>52.22662861</t>
  </si>
  <si>
    <t>ul. Frascati 1</t>
  </si>
  <si>
    <t>B060209</t>
  </si>
  <si>
    <t>21.02217666</t>
  </si>
  <si>
    <t>52.23538228</t>
  </si>
  <si>
    <t>ul. Okólnik 2</t>
  </si>
  <si>
    <t>F250336</t>
  </si>
  <si>
    <t>20.9916589</t>
  </si>
  <si>
    <t>52.24366663</t>
  </si>
  <si>
    <t>al. Jana Pawła II 43A</t>
  </si>
  <si>
    <t>B080202</t>
  </si>
  <si>
    <t>21.02668619</t>
  </si>
  <si>
    <t>52.22711283</t>
  </si>
  <si>
    <t>ul. Frascati 6</t>
  </si>
  <si>
    <t>F250233</t>
  </si>
  <si>
    <t>20.98808706</t>
  </si>
  <si>
    <t>52.23129993</t>
  </si>
  <si>
    <t>ul. Prosta 32</t>
  </si>
  <si>
    <t>B060201</t>
  </si>
  <si>
    <t>21.01901458</t>
  </si>
  <si>
    <t>52.23577838</t>
  </si>
  <si>
    <t>ul. Ordynacka 14</t>
  </si>
  <si>
    <t>F250337</t>
  </si>
  <si>
    <t>20.99254022</t>
  </si>
  <si>
    <t>52.24265718</t>
  </si>
  <si>
    <t>al. Jana Pawła II 41A</t>
  </si>
  <si>
    <t>F250236</t>
  </si>
  <si>
    <t>20.984458</t>
  </si>
  <si>
    <t>52.23168134</t>
  </si>
  <si>
    <t>ul. Łucka</t>
  </si>
  <si>
    <t>B060302</t>
  </si>
  <si>
    <t>21.01858052</t>
  </si>
  <si>
    <t>52.23703136</t>
  </si>
  <si>
    <t>ul. Świętokrzyska 3</t>
  </si>
  <si>
    <t>W260313</t>
  </si>
  <si>
    <t>20.9803942</t>
  </si>
  <si>
    <t>52.23015963</t>
  </si>
  <si>
    <t>ul. Hrubieszowska / Przyokopowa</t>
  </si>
  <si>
    <t>F250345</t>
  </si>
  <si>
    <t>20.98287597</t>
  </si>
  <si>
    <t>52.23950305</t>
  </si>
  <si>
    <t>Skwer kard. S. Wyszyńskiego 3</t>
  </si>
  <si>
    <t>B060306</t>
  </si>
  <si>
    <t>21.02040257</t>
  </si>
  <si>
    <t>52.23721631</t>
  </si>
  <si>
    <t>ul. M. Kopernika 30</t>
  </si>
  <si>
    <t>A030408</t>
  </si>
  <si>
    <t>21.01400537</t>
  </si>
  <si>
    <t>52.23724381</t>
  </si>
  <si>
    <t>ul. Dowcip</t>
  </si>
  <si>
    <t>W260501</t>
  </si>
  <si>
    <t>20.9740277</t>
  </si>
  <si>
    <t>52.23547463</t>
  </si>
  <si>
    <t>Al. "Solidarności"</t>
  </si>
  <si>
    <t>A030206</t>
  </si>
  <si>
    <t>21.01174265</t>
  </si>
  <si>
    <t>52.23814577</t>
  </si>
  <si>
    <t>ul. Kredytowa 1</t>
  </si>
  <si>
    <t>A030205</t>
  </si>
  <si>
    <t>21.01019539</t>
  </si>
  <si>
    <t>52.23780137</t>
  </si>
  <si>
    <t>ul. Kredytowa 7</t>
  </si>
  <si>
    <t>B210104</t>
  </si>
  <si>
    <t>20.98758504</t>
  </si>
  <si>
    <t>52.23903347</t>
  </si>
  <si>
    <t>ul. Żelazna 89</t>
  </si>
  <si>
    <t>F250203</t>
  </si>
  <si>
    <t>20.98180582</t>
  </si>
  <si>
    <t>52.23713255</t>
  </si>
  <si>
    <t>ul. Ogrodowa 58</t>
  </si>
  <si>
    <t>A030110</t>
  </si>
  <si>
    <t>21.00880779</t>
  </si>
  <si>
    <t>52.23679709</t>
  </si>
  <si>
    <t>E240057</t>
  </si>
  <si>
    <t>21.01622431</t>
  </si>
  <si>
    <t>52.24625319</t>
  </si>
  <si>
    <t>ul. Boczna 3</t>
  </si>
  <si>
    <t>A070131</t>
  </si>
  <si>
    <t>21.00914036</t>
  </si>
  <si>
    <t>52.23907432</t>
  </si>
  <si>
    <t>F250349</t>
  </si>
  <si>
    <t>20.98629635</t>
  </si>
  <si>
    <t>52.23972803</t>
  </si>
  <si>
    <t>al. Solidarności 94</t>
  </si>
  <si>
    <t>B210109</t>
  </si>
  <si>
    <t>20.99266567</t>
  </si>
  <si>
    <t>52.24135239</t>
  </si>
  <si>
    <t>al. Solidarności 119/125</t>
  </si>
  <si>
    <t>E240076</t>
  </si>
  <si>
    <t>21.01772998</t>
  </si>
  <si>
    <t>52.2456358</t>
  </si>
  <si>
    <t>ul. Sowia 4</t>
  </si>
  <si>
    <t>B210306</t>
  </si>
  <si>
    <t>20.99135406</t>
  </si>
  <si>
    <t>52.23485805</t>
  </si>
  <si>
    <t>ul. Grzybowska</t>
  </si>
  <si>
    <t>F250638</t>
  </si>
  <si>
    <t>20.99762808</t>
  </si>
  <si>
    <t>52.24930364</t>
  </si>
  <si>
    <t>ul. M. Anielewicza 2</t>
  </si>
  <si>
    <t>B210201</t>
  </si>
  <si>
    <t>20.9949978</t>
  </si>
  <si>
    <t>52.23978243</t>
  </si>
  <si>
    <t>al. Jana Pawła II</t>
  </si>
  <si>
    <t>A070203</t>
  </si>
  <si>
    <t>21.00480281</t>
  </si>
  <si>
    <t>52.24523873</t>
  </si>
  <si>
    <t>F250637</t>
  </si>
  <si>
    <t>20.99675416</t>
  </si>
  <si>
    <t>52.25030765</t>
  </si>
  <si>
    <t>ul. Nalewki 8</t>
  </si>
  <si>
    <t>E240089</t>
  </si>
  <si>
    <t>21.02237756</t>
  </si>
  <si>
    <t>52.24565442</t>
  </si>
  <si>
    <t>ul. Wybrz. Kościuszkowskie 51</t>
  </si>
  <si>
    <t>E240086</t>
  </si>
  <si>
    <t>21.01948163</t>
  </si>
  <si>
    <t>52.24598707</t>
  </si>
  <si>
    <t>ul. Dobra 87</t>
  </si>
  <si>
    <t>A070127</t>
  </si>
  <si>
    <t>21.01009616</t>
  </si>
  <si>
    <t>52.24223594</t>
  </si>
  <si>
    <t>ul. A. Fredry</t>
  </si>
  <si>
    <t>E240092</t>
  </si>
  <si>
    <t>21.01989088</t>
  </si>
  <si>
    <t>52.24274869</t>
  </si>
  <si>
    <t>ul. Karowa</t>
  </si>
  <si>
    <t>F250601</t>
  </si>
  <si>
    <t>20.99284497</t>
  </si>
  <si>
    <t>52.25357254</t>
  </si>
  <si>
    <t>ul. Stawki 3</t>
  </si>
  <si>
    <t>E240280</t>
  </si>
  <si>
    <t>21.01918107</t>
  </si>
  <si>
    <t>52.24729047</t>
  </si>
  <si>
    <t>ul. Nowy Zjazd 1</t>
  </si>
  <si>
    <t>E240193</t>
  </si>
  <si>
    <t>21.03662156</t>
  </si>
  <si>
    <t>52.22792719</t>
  </si>
  <si>
    <t>ul. Czerniakowska</t>
  </si>
  <si>
    <t>E240200</t>
  </si>
  <si>
    <t>21.03478</t>
  </si>
  <si>
    <t>52.22628745</t>
  </si>
  <si>
    <t>ul. C. Śniegockiej</t>
  </si>
  <si>
    <t>F250509</t>
  </si>
  <si>
    <t>20.99674403</t>
  </si>
  <si>
    <t>52.25594348</t>
  </si>
  <si>
    <t>E040101</t>
  </si>
  <si>
    <t>21.00460866</t>
  </si>
  <si>
    <t>52.22808217</t>
  </si>
  <si>
    <t>Al. Jerozolimskie 65</t>
  </si>
  <si>
    <t>B060307</t>
  </si>
  <si>
    <t>21.02101782</t>
  </si>
  <si>
    <t>52.23685665</t>
  </si>
  <si>
    <t>ul. E. Konopczyńskiego</t>
  </si>
  <si>
    <t>E240228</t>
  </si>
  <si>
    <t>21.03490578</t>
  </si>
  <si>
    <t>52.22452659</t>
  </si>
  <si>
    <t>ul. Rozbrat 22/24</t>
  </si>
  <si>
    <t>B140220</t>
  </si>
  <si>
    <t>21.0024284</t>
  </si>
  <si>
    <t>52.2263847</t>
  </si>
  <si>
    <t>ul. Chałubińskiego / Nowogrodzka</t>
  </si>
  <si>
    <t>E240180</t>
  </si>
  <si>
    <t>21.0345195</t>
  </si>
  <si>
    <t>52.22923123</t>
  </si>
  <si>
    <t>F250702</t>
  </si>
  <si>
    <t>20.993177</t>
  </si>
  <si>
    <t>52.248420</t>
  </si>
  <si>
    <t>ul. Anielewicza 9</t>
  </si>
  <si>
    <t>W260614</t>
  </si>
  <si>
    <t>20.96522956</t>
  </si>
  <si>
    <t>52.2416621</t>
  </si>
  <si>
    <t>ul. Płocka 42</t>
  </si>
  <si>
    <t>E240012</t>
  </si>
  <si>
    <t>21.00695359</t>
  </si>
  <si>
    <t>52.25528693</t>
  </si>
  <si>
    <t>F250642</t>
  </si>
  <si>
    <t>20.99033523</t>
  </si>
  <si>
    <t>52.24796189</t>
  </si>
  <si>
    <t>ul. Anielewicza 10</t>
  </si>
  <si>
    <t>E240072</t>
  </si>
  <si>
    <t>21.00365283</t>
  </si>
  <si>
    <t>52.25503665</t>
  </si>
  <si>
    <t>ul. Konwiktorska 5/7</t>
  </si>
  <si>
    <t>E240004</t>
  </si>
  <si>
    <t>20.99885142</t>
  </si>
  <si>
    <t>52.25490947</t>
  </si>
  <si>
    <t>ul. Bonifraterska</t>
  </si>
  <si>
    <t>E240066</t>
  </si>
  <si>
    <t>21.00091515</t>
  </si>
  <si>
    <t>52.25136208</t>
  </si>
  <si>
    <t>ul. Franciszkańska 18</t>
  </si>
  <si>
    <t>21.0011477</t>
  </si>
  <si>
    <t>52.24955666</t>
  </si>
  <si>
    <t>ul. Świętojerska / Wałowa</t>
  </si>
  <si>
    <t>A070301</t>
  </si>
  <si>
    <t>21.00950026</t>
  </si>
  <si>
    <t>52.2457157</t>
  </si>
  <si>
    <t>ul. Nowy Przejazd</t>
  </si>
  <si>
    <t>E240077</t>
  </si>
  <si>
    <t>21.01705626</t>
  </si>
  <si>
    <t>52.24498678</t>
  </si>
  <si>
    <t>ul. Bednarska 19/19A</t>
  </si>
  <si>
    <t>B060335</t>
  </si>
  <si>
    <t>21.01488171</t>
  </si>
  <si>
    <t>52.243386</t>
  </si>
  <si>
    <t>Skwer A. Mickiewicza</t>
  </si>
  <si>
    <t>E240053</t>
  </si>
  <si>
    <t>21.0003038</t>
  </si>
  <si>
    <t>52.24501043</t>
  </si>
  <si>
    <t>A070207</t>
  </si>
  <si>
    <t>21.00735379</t>
  </si>
  <si>
    <t>52.24526155</t>
  </si>
  <si>
    <t>ul. Daniłowiczowska / Hipoteczna</t>
  </si>
  <si>
    <t>A110120</t>
  </si>
  <si>
    <t>21.00345146</t>
  </si>
  <si>
    <t>52.23751174</t>
  </si>
  <si>
    <t>ul. Graniczna / Królewska</t>
  </si>
  <si>
    <t>B060316</t>
  </si>
  <si>
    <t>21.02120647</t>
  </si>
  <si>
    <t>52.23818793</t>
  </si>
  <si>
    <t>ul. Sewerynów 4</t>
  </si>
  <si>
    <t>B060101</t>
  </si>
  <si>
    <t>21.02137715</t>
  </si>
  <si>
    <t>52.23240039</t>
  </si>
  <si>
    <t>E240271</t>
  </si>
  <si>
    <t>21.03436679</t>
  </si>
  <si>
    <t>52.22202274</t>
  </si>
  <si>
    <t>ul. Myśliwiecka 6a</t>
  </si>
  <si>
    <t>E240250</t>
  </si>
  <si>
    <t>21.04003516</t>
  </si>
  <si>
    <t>52.21810436</t>
  </si>
  <si>
    <t>ul. Kawalerii</t>
  </si>
  <si>
    <t>E240251</t>
  </si>
  <si>
    <t>21.03910989</t>
  </si>
  <si>
    <t>52.21790072</t>
  </si>
  <si>
    <t>ul. Kawalerii 5</t>
  </si>
  <si>
    <t>C120112</t>
  </si>
  <si>
    <t>21.01773245</t>
  </si>
  <si>
    <t>52.21322007</t>
  </si>
  <si>
    <t>Z189907</t>
  </si>
  <si>
    <t>21.0034393</t>
  </si>
  <si>
    <t>52.2602748</t>
  </si>
  <si>
    <t>ul. J. Jeziorańskiego</t>
  </si>
  <si>
    <t>P270213</t>
  </si>
  <si>
    <t>21.04214652</t>
  </si>
  <si>
    <t>52.26057529</t>
  </si>
  <si>
    <t>ul. Stalowa 28 / Czynszowa</t>
  </si>
  <si>
    <t>H070817</t>
  </si>
  <si>
    <t>21.03213205</t>
  </si>
  <si>
    <t>52.26186389</t>
  </si>
  <si>
    <t>ul. K. Szymanowskiego 6</t>
  </si>
  <si>
    <t>C190131</t>
  </si>
  <si>
    <t>20.98053386</t>
  </si>
  <si>
    <t>52.22234992</t>
  </si>
  <si>
    <t>Al. Jerozolimskie - Niemcewicza 26</t>
  </si>
  <si>
    <t>D230022</t>
  </si>
  <si>
    <t>20.97811371</t>
  </si>
  <si>
    <t>52.22107181</t>
  </si>
  <si>
    <t>ul. Białobrzeska / Al. Jerozolimskie 149</t>
  </si>
  <si>
    <t>D230006</t>
  </si>
  <si>
    <t>20.99289971</t>
  </si>
  <si>
    <t>52.22456297</t>
  </si>
  <si>
    <t>ul. Nowogrodzka 76</t>
  </si>
  <si>
    <t>W260604</t>
  </si>
  <si>
    <t>20.97145943</t>
  </si>
  <si>
    <t>52.23715567</t>
  </si>
  <si>
    <t>ul. Górczewska 4</t>
  </si>
  <si>
    <t>W260602</t>
  </si>
  <si>
    <t>20.96244414</t>
  </si>
  <si>
    <t>52.23757372</t>
  </si>
  <si>
    <t>ul. Górczewska 22</t>
  </si>
  <si>
    <t>W260402</t>
  </si>
  <si>
    <t>20.95629757</t>
  </si>
  <si>
    <t>52.23328234</t>
  </si>
  <si>
    <t>al. Prymasa Tysiąclecia 58</t>
  </si>
  <si>
    <t>COUNTA z Kod</t>
  </si>
  <si>
    <t>brak</t>
  </si>
  <si>
    <t>Suma całkowita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</si>
</sst>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sz val="11.0"/>
      <color rgb="FF000000"/>
      <name val="&quot;\0022Aptos Narrow\0022&quot;"/>
    </font>
    <font>
      <sz val="11.0"/>
      <color rgb="FF434343"/>
      <name val="Roboto"/>
    </font>
    <font>
      <sz val="11.0"/>
      <color rgb="FF000000"/>
      <name val="&quot;Aptos Narrow&quot;"/>
    </font>
    <font>
      <sz val="11.0"/>
      <color theme="1"/>
      <name val="Aptos Narrow"/>
    </font>
    <font>
      <sz val="11.0"/>
      <color rgb="FF000000"/>
      <name val="Arial"/>
    </font>
    <font>
      <color rgb="FF43434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AF2D0"/>
        <bgColor rgb="FFDAF2D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right style="thin">
        <color rgb="FFFFFFFF"/>
      </right>
      <top style="thin">
        <color rgb="FFFFFFFF"/>
      </top>
      <bottom style="thin">
        <color rgb="FF442F65"/>
      </bottom>
    </border>
    <border>
      <left/>
      <right/>
      <top/>
      <bottom/>
    </border>
    <border>
      <top style="thin">
        <color rgb="FF8ED973"/>
      </top>
      <bottom style="thin">
        <color rgb="FF8ED973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1" fillId="3" fontId="4" numFmtId="0" xfId="0" applyAlignment="1" applyBorder="1" applyFill="1" applyFont="1">
      <alignment horizontal="right"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2" fillId="3" fontId="4" numFmtId="0" xfId="0" applyAlignment="1" applyBorder="1" applyFont="1">
      <alignment horizontal="right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horizontal="right" readingOrder="0" shrinkToFit="0" vertical="bottom" wrapText="0"/>
    </xf>
    <xf borderId="4" fillId="3" fontId="4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4" fontId="5" numFmtId="0" xfId="0" applyAlignment="1" applyFill="1" applyFont="1">
      <alignment horizontal="right" readingOrder="0" shrinkToFit="0" vertical="bottom" wrapText="0"/>
    </xf>
    <xf borderId="0" fillId="4" fontId="5" numFmtId="0" xfId="0" applyAlignment="1" applyFont="1">
      <alignment readingOrder="0" shrinkToFit="0" vertical="bottom" wrapText="0"/>
    </xf>
    <xf borderId="5" fillId="4" fontId="6" numFmtId="0" xfId="0" applyAlignment="1" applyBorder="1" applyFont="1">
      <alignment vertical="bottom"/>
    </xf>
    <xf borderId="6" fillId="2" fontId="3" numFmtId="0" xfId="0" applyAlignment="1" applyBorder="1" applyFont="1">
      <alignment readingOrder="0" shrinkToFit="0" vertical="bottom" wrapText="0"/>
    </xf>
    <xf borderId="6" fillId="2" fontId="7" numFmtId="0" xfId="0" applyAlignment="1" applyBorder="1" applyFont="1">
      <alignment horizontal="right" readingOrder="0" shrinkToFit="0" vertical="bottom" wrapText="0"/>
    </xf>
    <xf borderId="0" fillId="3" fontId="7" numFmtId="0" xfId="0" applyAlignment="1" applyFont="1">
      <alignment readingOrder="0" shrinkToFit="0" vertical="bottom" wrapText="0"/>
    </xf>
    <xf borderId="2" fillId="5" fontId="8" numFmtId="0" xfId="0" applyAlignment="1" applyBorder="1" applyFill="1" applyFont="1">
      <alignment horizontal="right"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6" fontId="3" numFmtId="0" xfId="0" applyAlignment="1" applyFill="1" applyFont="1">
      <alignment horizontal="right"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6" fillId="2" fontId="7" numFmtId="0" xfId="0" applyAlignment="1" applyBorder="1" applyFont="1">
      <alignment readingOrder="0" shrinkToFit="0" vertical="bottom" wrapText="0"/>
    </xf>
    <xf borderId="6" fillId="2" fontId="3" numFmtId="0" xfId="0" applyAlignment="1" applyBorder="1" applyFont="1">
      <alignment horizontal="right" readingOrder="0"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6" fontId="5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3" fontId="4" numFmtId="0" xfId="0" applyAlignment="1" applyFont="1">
      <alignment horizontal="right" shrinkToFit="0" vertical="bottom" wrapText="0"/>
    </xf>
    <xf borderId="0" fillId="3" fontId="3" numFmtId="0" xfId="0" applyAlignment="1" applyFont="1">
      <alignment shrinkToFit="0" vertical="bottom" wrapText="0"/>
    </xf>
    <xf borderId="0" fillId="3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840" sheet="Arkusz1"/>
  </cacheSource>
  <cacheFields>
    <cacheField name="Kod">
      <sharedItems containsBlank="1" containsMixedTypes="1" containsNumber="1" containsInteger="1">
        <s v="A010313"/>
        <s v="A010316"/>
        <s v="A010318"/>
        <s v="A010319"/>
        <s v="A010321"/>
        <s v="A010323"/>
        <s v="A030102"/>
        <s v="A030103"/>
        <s v="A030113"/>
        <s v="A030114"/>
        <s v="A030115"/>
        <s v="A030116"/>
        <s v="A030201"/>
        <s v="A030203"/>
        <s v="A030204"/>
        <s v="A030215"/>
        <s v="A030216"/>
        <s v="A030308"/>
        <s v="A030309"/>
        <s v="A030403"/>
        <s v="A030405"/>
        <s v="A030406"/>
        <s v="A030407"/>
        <s v="A070101"/>
        <s v="A070104"/>
        <s v="A070105"/>
        <s v="A070116"/>
        <s v="A070123"/>
        <s v="A070201"/>
        <s v="A070204"/>
        <s v="A070206"/>
        <s v="A070214"/>
        <s v="A070215"/>
        <s v="A070219"/>
        <s v="A070223"/>
        <s v="A070226"/>
        <s v="A070304"/>
        <s v="A070305"/>
        <s v="A070306"/>
        <s v="A070310"/>
        <s v="A110103"/>
        <s v="A110109"/>
        <s v="A110110"/>
        <s v="A110118"/>
        <s v="A110119"/>
        <s v="A110123"/>
        <s v="A110202"/>
        <s v="A110203"/>
        <s v="A110210"/>
        <s v="A110214"/>
        <s v="A110215"/>
        <s v="A110224"/>
        <s v="A110234"/>
        <s v="A110308"/>
        <s v="A110310"/>
        <s v="A110312"/>
        <s v="A150102"/>
        <s v="A150109"/>
        <s v="A150110"/>
        <s v="A150111"/>
        <s v="A150113"/>
        <s v="A150115"/>
        <s v="A150119"/>
        <s v="A150125"/>
        <s v="A150126"/>
        <s v="A150129"/>
        <s v="A150130"/>
        <s v="A150201"/>
        <s v="A150202"/>
        <s v="A150210"/>
        <s v="A150213"/>
        <s v="A150216"/>
        <s v="A150218"/>
        <s v="A150221"/>
        <s v="B050111"/>
        <s v="B050112"/>
        <s v="B050118"/>
        <s v="B050119"/>
        <s v="B050211"/>
        <s v="B050213"/>
        <s v="B050214"/>
        <s v="B050215"/>
        <s v="B050218"/>
        <s v="B050219"/>
        <s v="B050220"/>
        <s v="B050221"/>
        <s v="B050226"/>
        <s v="B050227"/>
        <s v="B050228"/>
        <s v="B050301"/>
        <s v="B050306"/>
        <s v="B050313"/>
        <s v="B050315"/>
        <s v="B050317"/>
        <s v="B050318"/>
        <s v="B050320"/>
        <s v="B050322"/>
        <s v="B050325"/>
        <s v="B060106"/>
        <s v="B060108"/>
        <s v="B060109"/>
        <s v="B060111"/>
        <s v="B060112"/>
        <s v="B060114"/>
        <s v="B060116"/>
        <s v="B060213"/>
        <s v="B060226"/>
        <s v="B060227"/>
        <s v="B060314"/>
        <s v="B060315"/>
        <s v="B060325"/>
        <s v="B060329"/>
        <s v="B060330"/>
        <s v="B060332"/>
        <s v="B060334"/>
        <s v="B080103"/>
        <s v="B080113"/>
        <s v="B080119"/>
        <s v="B080205"/>
        <s v="B080208"/>
        <s v="B080209"/>
        <s v="B080210"/>
        <s v="B080219"/>
        <s v="B090104"/>
        <s v="B090106"/>
        <s v="B090107"/>
        <s v="B090110"/>
        <s v="B090117"/>
        <s v="B090120"/>
        <s v="B090122"/>
        <s v="B140101"/>
        <s v="B140103"/>
        <s v="B140104"/>
        <s v="B140107"/>
        <s v="B140108"/>
        <s v="B140109"/>
        <s v="B140110"/>
        <s v="B140115"/>
        <s v="B140116"/>
        <s v="B140117"/>
        <s v="B140211"/>
        <s v="B140212"/>
        <s v="B140214"/>
        <s v="B140216"/>
        <s v="B140226"/>
        <s v="B160105"/>
        <s v="B160107"/>
        <s v="B160111"/>
        <s v="B160124"/>
        <s v="B160125"/>
        <s v="B160132"/>
        <s v="B160134"/>
        <s v="B160202"/>
        <s v="B160203"/>
        <s v="B160205"/>
        <s v="B160211"/>
        <s v="B160213"/>
        <s v="B160218"/>
        <s v="B160219"/>
        <s v="B160220"/>
        <s v="B160226"/>
        <s v="B160228"/>
        <s v="B210101"/>
        <s v="B210103"/>
        <s v="B210106"/>
        <s v="B210107"/>
        <s v="B210108"/>
        <s v="B210110"/>
        <s v="B210111"/>
        <s v="B210112"/>
        <s v="B210113"/>
        <s v="B210116"/>
        <s v="B210118"/>
        <s v="B210120"/>
        <s v="B210121"/>
        <s v="B210124"/>
        <s v="B210125"/>
        <s v="B210202"/>
        <s v="B210203"/>
        <s v="B210208"/>
        <s v="B210211"/>
        <s v="B210212"/>
        <s v="B210213"/>
        <s v="B210215"/>
        <s v="B210220"/>
        <s v="B210301"/>
        <s v="B210302"/>
        <s v="B210303"/>
        <s v="B210304"/>
        <s v="B210309"/>
        <s v="B210310"/>
        <s v="B210312"/>
        <s v="B210313"/>
        <s v="B210314"/>
        <s v="B210315"/>
        <s v="B210319"/>
        <s v="B210322"/>
        <s v="B210324"/>
        <s v="B220101"/>
        <s v="B220104"/>
        <s v="B220108"/>
        <s v="B220111"/>
        <s v="B220119"/>
        <s v="B220122"/>
        <s v="B220123"/>
        <s v="B220124"/>
        <s v="B220128"/>
        <s v="B220209"/>
        <s v="B220210"/>
        <s v="B220214"/>
        <s v="B220215"/>
        <s v="B220216"/>
        <s v="C120101"/>
        <s v="C120102"/>
        <s v="C120106"/>
        <s v="C120107"/>
        <s v="C120108"/>
        <s v="C120110"/>
        <s v="C120201"/>
        <s v="C120208"/>
        <s v="C120215"/>
        <s v="C120218"/>
        <s v="C120219"/>
        <s v="C120223"/>
        <s v="C120224"/>
        <s v="C120227"/>
        <s v="C130102"/>
        <s v="C130104"/>
        <s v="C130109"/>
        <s v="C130120"/>
        <s v="C130203"/>
        <s v="C130205"/>
        <s v="C130207"/>
        <s v="C130209"/>
        <s v="C130210"/>
        <s v="C130211"/>
        <s v="C130212"/>
        <s v="C130301"/>
        <s v="C130302"/>
        <s v="C130303"/>
        <s v="C130306"/>
        <s v="C130309"/>
        <s v="C130310"/>
        <s v="C130317"/>
        <s v="C130326"/>
        <s v="C170105"/>
        <s v="C170106"/>
        <s v="C170215"/>
        <s v="C170217"/>
        <s v="C180101"/>
        <s v="C180106"/>
        <s v="C180108"/>
        <s v="C180109"/>
        <s v="C180111"/>
        <s v="C180112"/>
        <s v="C180113"/>
        <s v="C180114"/>
        <s v="C180115"/>
        <s v="C180116"/>
        <s v="C180117"/>
        <s v="C180122"/>
        <s v="C180123"/>
        <s v="C180124"/>
        <s v="C180127"/>
        <s v="C180128"/>
        <s v="C180201"/>
        <s v="C180202"/>
        <s v="C180206"/>
        <s v="C180207"/>
        <s v="C180210"/>
        <s v="C180211"/>
        <s v="C180212"/>
        <s v="C180215"/>
        <s v="C180216"/>
        <s v="C180218"/>
        <s v="C180220"/>
        <s v="C180221"/>
        <s v="C180222"/>
        <s v="C180224"/>
        <s v="C180225"/>
        <s v="C180315"/>
        <s v="C180317"/>
        <s v="C180320"/>
        <s v="C180321"/>
        <s v="C190103"/>
        <s v="C190112"/>
        <s v="C190115"/>
        <s v="C190117"/>
        <s v="C190118"/>
        <s v="C190120"/>
        <s v="C190121"/>
        <s v="C190122"/>
        <s v="C190128"/>
        <s v="C190129"/>
        <s v="C190132"/>
        <s v="C190133"/>
        <s v="C190134"/>
        <s v="C200105"/>
        <s v="C200113"/>
        <s v="C200114"/>
        <s v="C200116"/>
        <s v="C200201"/>
        <s v="C200203"/>
        <s v="C200205"/>
        <s v="C200206"/>
        <s v="C200207"/>
        <s v="C200216"/>
        <s v="C200308"/>
        <s v="C200315"/>
        <s v="D230002"/>
        <s v="D230003"/>
        <s v="D230005"/>
        <s v="D230007"/>
        <s v="D230010"/>
        <s v="D230011"/>
        <s v="D230012"/>
        <s v="D230019"/>
        <s v="D230021"/>
        <s v="D230024"/>
        <s v="D230025"/>
        <s v="D230026"/>
        <s v="D230029"/>
        <s v="D230030"/>
        <s v="D230032"/>
        <s v="D230033"/>
        <s v="D230039"/>
        <s v="E040202"/>
        <s v="E040228"/>
        <s v="E090202"/>
        <s v="E090205"/>
        <s v="E090206"/>
        <s v="E090210"/>
        <s v="E090212"/>
        <s v="E090215"/>
        <s v="E090217"/>
        <s v="E090219"/>
        <s v="E090220"/>
        <s v="E100102"/>
        <s v="E100105"/>
        <s v="E100106"/>
        <s v="E100107"/>
        <s v="E100108"/>
        <s v="E100109"/>
        <s v="E100110"/>
        <s v="E100111"/>
        <s v="E100112"/>
        <s v="E100210"/>
        <s v="E100211"/>
        <s v="E100212"/>
        <s v="E100302"/>
        <s v="E100303"/>
        <s v="E100306"/>
        <s v="E100309"/>
        <s v="E100310"/>
        <s v="E240002"/>
        <s v="E240003"/>
        <s v="E240006"/>
        <s v="E240007"/>
        <s v="E240011"/>
        <s v="E240014"/>
        <s v="E240019"/>
        <s v="E240022"/>
        <s v="E240025"/>
        <s v="E240026"/>
        <s v="E240029"/>
        <s v="E240031"/>
        <s v="E240032"/>
        <s v="E240034"/>
        <s v="E240035"/>
        <s v="E240038"/>
        <s v="E240039"/>
        <s v="E240040"/>
        <s v="E240043"/>
        <s v="E240044"/>
        <s v="E240045"/>
        <s v="E240050"/>
        <s v="E240052"/>
        <s v="E240059"/>
        <s v="E240060"/>
        <s v="E240065"/>
        <s v="E240067"/>
        <s v="E240068"/>
        <s v="E240070"/>
        <s v="E240073"/>
        <s v="E240090"/>
        <s v="E240095"/>
        <s v="E240096"/>
        <s v="E240098"/>
        <s v="E240099"/>
        <s v="E240100"/>
        <s v="E240102"/>
        <s v="E240103"/>
        <s v="E240105"/>
        <s v="E240106"/>
        <s v="E240108"/>
        <s v="E240109"/>
        <s v="E240112"/>
        <s v="E240113"/>
        <s v="E240118"/>
        <s v="E240119"/>
        <s v="E240122"/>
        <s v="E240123"/>
        <s v="E240134"/>
        <s v="E240136"/>
        <s v="E240137"/>
        <s v="E240143"/>
        <s v="E240145"/>
        <s v="E240146"/>
        <s v="E240148"/>
        <s v="E240150"/>
        <s v="E240151"/>
        <s v="E240152"/>
        <s v="E240153"/>
        <s v="E240173"/>
        <s v="E240174"/>
        <s v="E240178"/>
        <s v="E240179"/>
        <s v="E240183"/>
        <s v="E240184"/>
        <s v="E240198"/>
        <s v="E240199"/>
        <s v="E240215"/>
        <s v="E240225"/>
        <s v="E240226"/>
        <s v="E240238"/>
        <s v="E240239"/>
        <s v="E240240"/>
        <s v="E240243"/>
        <s v="E240245"/>
        <s v="E240246"/>
        <s v="E240248"/>
        <s v="E240249"/>
        <s v="E240253"/>
        <s v="E240255"/>
        <s v="E240258"/>
        <s v="E240265"/>
        <s v="E240266"/>
        <s v="E240267"/>
        <s v="E240278"/>
        <s v="E240287"/>
        <s v="E240294"/>
        <s v="E240295"/>
        <s v="E240304"/>
        <s v="E240305"/>
        <s v="F170302"/>
        <s v="F170309"/>
        <s v="F170310"/>
        <s v="F170313"/>
        <s v="F170315"/>
        <s v="F170320"/>
        <s v="F170322"/>
        <s v="F170323"/>
        <s v="F170403"/>
        <s v="F170408"/>
        <s v="F170414"/>
        <s v="F170416"/>
        <s v="F170424"/>
        <s v="F180402"/>
        <s v="F180403"/>
        <s v="F180410"/>
        <s v="F180415"/>
        <s v="F180417"/>
        <s v="F250104"/>
        <s v="F250105"/>
        <s v="F250106"/>
        <s v="F250107"/>
        <s v="F250108"/>
        <s v="F250109"/>
        <s v="F250110"/>
        <s v="F250112"/>
        <s v="F250113"/>
        <s v="F250118"/>
        <s v="F250119"/>
        <s v="F250121"/>
        <s v="F250122"/>
        <s v="F250124"/>
        <s v="F250125"/>
        <s v="F250130"/>
        <s v="F250202"/>
        <s v="F250204"/>
        <s v="F250205"/>
        <s v="F250206"/>
        <s v="F250208"/>
        <s v="F250210"/>
        <s v="F250214"/>
        <s v="F250215"/>
        <s v="F250216"/>
        <s v="F250218"/>
        <s v="F250222"/>
        <s v="F250224"/>
        <s v="F250226"/>
        <s v="F250227"/>
        <s v="F250228"/>
        <s v="F250230"/>
        <s v="F250231"/>
        <s v="F250234"/>
        <s v="F250235"/>
        <s v="F250301"/>
        <s v="F250304"/>
        <s v="F250313"/>
        <s v="F250315"/>
        <s v="F250319"/>
        <s v="F250320"/>
        <s v="F250321"/>
        <s v="F250323"/>
        <s v="F250324"/>
        <s v="F250325"/>
        <s v="F250326"/>
        <s v="F250328"/>
        <s v="F250329"/>
        <s v="F250332"/>
        <s v="F250335"/>
        <s v="F250340"/>
        <s v="F250341"/>
        <s v="F250342"/>
        <s v="F250343"/>
        <s v="F250344"/>
        <s v="F250346"/>
        <s v="F250347"/>
        <s v="F250348"/>
        <s v="F250350"/>
        <s v="F250411"/>
        <s v="F250414"/>
        <s v="F250415"/>
        <s v="F250419"/>
        <s v="F250426"/>
        <s v="F250501"/>
        <s v="F250503"/>
        <s v="F250504"/>
        <s v="F250505"/>
        <s v="F250510"/>
        <s v="F250511"/>
        <s v="F250512"/>
        <s v="F250516"/>
        <s v="F250517"/>
        <s v="F250524"/>
        <s v="F250525"/>
        <s v="F250527"/>
        <s v="F250610"/>
        <s v="F250612"/>
        <s v="F250613"/>
        <s v="F250615"/>
        <s v="F250617"/>
        <s v="F250618"/>
        <s v="F250619"/>
        <s v="F250621"/>
        <s v="F250625"/>
        <s v="F250626"/>
        <s v="F250628"/>
        <s v="F250629"/>
        <s v="F250631"/>
        <s v="F250701"/>
        <s v="F250703"/>
        <s v="F250705"/>
        <s v="F250706"/>
        <s v="F250708"/>
        <s v="F250711"/>
        <s v="F250713"/>
        <s v="F250714"/>
        <s v="F250716"/>
        <s v="F250717"/>
        <s v="F250720"/>
        <s v="F250722"/>
        <s v="F250725"/>
        <s v="F250727"/>
        <s v="F250728"/>
        <s v="F250730"/>
        <s v="F250731"/>
        <s v="F250732"/>
        <s v="F250734"/>
        <s v="G010141"/>
        <s v="G010210"/>
        <s v="G010211"/>
        <s v="G010212"/>
        <s v="G010213"/>
        <s v="G010214"/>
        <s v="G010215"/>
        <s v="G010217"/>
        <s v="G010219"/>
        <s v="G010327"/>
        <s v="G010331"/>
        <s v="G020102"/>
        <s v="G020103"/>
        <s v="G020105"/>
        <s v="G020106"/>
        <s v="G020107"/>
        <s v="G020108"/>
        <s v="G020109"/>
        <s v="G020111"/>
        <s v="G020112"/>
        <s v="G020113"/>
        <s v="G020114"/>
        <s v="G020115"/>
        <s v="G020201"/>
        <s v="G020206"/>
        <s v="G020209"/>
        <s v="G020211"/>
        <s v="G020214"/>
        <s v="G020215"/>
        <s v="G020216"/>
        <s v="G020217"/>
        <s v="G020218"/>
        <s v="G020219"/>
        <s v="G020220"/>
        <s v="G020221"/>
        <s v="G020222"/>
        <s v="G020301"/>
        <s v="G020302"/>
        <s v="G020303"/>
        <s v="G020304"/>
        <s v="G020305"/>
        <s v="G020306"/>
        <s v="G020307"/>
        <s v="G020308"/>
        <s v="G020309"/>
        <s v="G020310"/>
        <s v="G020311"/>
        <s v="G020313"/>
        <s v="G020314"/>
        <s v="G020318"/>
        <s v="G020319"/>
        <s v="G020320"/>
        <s v="G020321"/>
        <s v="G020322"/>
        <s v="G020323"/>
        <s v="G020324"/>
        <s v="G020325"/>
        <s v="G020326"/>
        <s v="G020327"/>
        <s v="G020328"/>
        <s v="G020329"/>
        <s v="G020330"/>
        <s v="G020401"/>
        <s v="G020402"/>
        <s v="G020403"/>
        <s v="G020404"/>
        <s v="G020405"/>
        <s v="G020406"/>
        <s v="G020407"/>
        <s v="G020408"/>
        <s v="G020409"/>
        <s v="G020410"/>
        <s v="G020411"/>
        <s v="G020412"/>
        <s v="G020414"/>
        <s v="G020415"/>
        <s v="G020416"/>
        <s v="G020417"/>
        <s v="G020418"/>
        <s v="G020419"/>
        <s v="G020421"/>
        <s v="G020501"/>
        <s v="G020504"/>
        <s v="G020505"/>
        <s v="G020507"/>
        <s v="G020509"/>
        <s v="G020510"/>
        <s v="G020601"/>
        <s v="G020602"/>
        <s v="G020604"/>
        <s v="G020606"/>
        <s v="G020608"/>
        <s v="G020609"/>
        <s v="G020610"/>
        <s v="G020611"/>
        <s v="G020612"/>
        <s v="G020613"/>
        <s v="G020617"/>
        <s v="G020618"/>
        <s v="G020620"/>
        <s v="G030218"/>
        <s v="G030416"/>
        <s v="G040103"/>
        <s v="G040104"/>
        <s v="G040106"/>
        <s v="G040107"/>
        <s v="G040108"/>
        <s v="G040110"/>
        <s v="G040111"/>
        <s v="G040112"/>
        <s v="G040201"/>
        <s v="G040203"/>
        <s v="G040204"/>
        <s v="G040205"/>
        <s v="G040206"/>
        <s v="G040207"/>
        <s v="G040208"/>
        <s v="G040209"/>
        <s v="G040210"/>
        <s v="G040211"/>
        <s v="G040213"/>
        <s v="G040215"/>
        <s v="G040216"/>
        <s v="G040217"/>
        <s v="G040219"/>
        <s v="G040221"/>
        <s v="G040222"/>
        <s v="G040223"/>
        <s v="G040224"/>
        <s v="G040225"/>
        <s v="G040226"/>
        <s v="G040227"/>
        <s v="G040229"/>
        <s v="G040230"/>
        <s v="G040231"/>
        <s v="G040302"/>
        <s v="G040303"/>
        <s v="G040305"/>
        <s v="G040306"/>
        <s v="G040307"/>
        <s v="G040308"/>
        <s v="G040311"/>
        <s v="G040312"/>
        <s v="G040313"/>
        <s v="G040314"/>
        <s v="G040401"/>
        <s v="G040402"/>
        <s v="G040403"/>
        <s v="G040405"/>
        <s v="G040406"/>
        <s v="G040407"/>
        <s v="G040409"/>
        <s v="G040410"/>
        <s v="G040411"/>
        <s v="G040412"/>
        <s v="G040413"/>
        <s v="G040414"/>
        <s v="G040416"/>
        <s v="G040501"/>
        <s v="G040502"/>
        <s v="G040503"/>
        <s v="G040504"/>
        <s v="G040505"/>
        <s v="G040506"/>
        <s v="G040507"/>
        <s v="G040509"/>
        <s v="G040601"/>
        <s v="G040602"/>
        <s v="G040604"/>
        <s v="G040605"/>
        <s v="G040606"/>
        <s v="G040701"/>
        <s v="G040702"/>
        <s v="G040703"/>
        <s v="G040704"/>
        <s v="G040705"/>
        <s v="G040706"/>
        <s v="G040801"/>
        <s v="G040802"/>
        <s v="G040803"/>
        <s v="G040804"/>
        <s v="G040805"/>
        <s v="G040806"/>
        <s v="G040807"/>
        <s v="G040808"/>
        <s v="G040810"/>
        <s v="G040811"/>
        <s v="G040812"/>
        <s v="G040813"/>
        <s v="G040814"/>
        <s v="G040815"/>
        <s v="G040816"/>
        <s v="G040817"/>
        <s v="G040819"/>
        <s v="G040820"/>
        <s v="G040822"/>
        <s v="G040823"/>
        <s v="G040825"/>
        <s v="G040826"/>
        <s v="G050102"/>
        <s v="G050104"/>
        <s v="G050105"/>
        <s v="G050108"/>
        <s v="G050109"/>
        <s v="G050116"/>
        <s v="G050117"/>
        <s v="G050120"/>
        <s v="G050122"/>
        <s v="G050123"/>
        <s v="G050201"/>
        <s v="G050202"/>
        <s v="G050203"/>
        <s v="G050204"/>
        <s v="G050205"/>
        <s v="G050207"/>
        <s v="G050224"/>
        <s v="G050229"/>
        <s v="G050230"/>
        <s v="G080111"/>
        <s v="G100223"/>
        <s v="G100224"/>
        <s v="G100225"/>
        <s v="G110231"/>
        <s v="G110232"/>
        <s v="G110317"/>
        <s v="G110318"/>
        <s v="G160109"/>
        <s v="G160110"/>
        <s v="G160208"/>
        <s v="G160209"/>
        <s v="H070825"/>
        <s v="H170327"/>
        <s v="M040205"/>
        <s v="M040207"/>
        <s v="M040213"/>
        <s v="M040223"/>
        <s v="M040224"/>
        <s v="M040225"/>
        <s v="M040232"/>
        <s v="M040233"/>
        <s v="M040236"/>
        <s v="M040237"/>
        <s v="M040238"/>
        <s v="M040242"/>
        <s v="M040248"/>
        <s v="M040301"/>
        <s v="M040302"/>
        <s v="M040303"/>
        <s v="M040304"/>
        <s v="M040310"/>
        <s v="M040313"/>
        <s v="M040315"/>
        <s v="M040317"/>
        <s v="M040327"/>
        <s v="M040328"/>
        <s v="M040331"/>
        <s v="M040332"/>
        <s v="M040334"/>
        <s v="M040337"/>
        <s v="M040338"/>
        <s v="M040342"/>
        <s v="M040408"/>
        <s v="M101802"/>
        <s v="M101803"/>
        <s v="P270106"/>
        <s v="P270201"/>
        <s v="P270203"/>
        <s v="P270227"/>
        <s v="P270228"/>
        <s v="P270236"/>
        <s v="P270301"/>
        <s v="P270314"/>
        <s v="P270320"/>
        <s v="P270326"/>
        <s v="P270336"/>
        <s v="W260109"/>
        <s v="W260119"/>
        <s v="W260208"/>
        <s v="W260209"/>
        <s v="W260210"/>
        <s v="W260302"/>
        <s v="W260306"/>
        <s v="W260319"/>
        <s v="W260320"/>
        <s v="W260322"/>
        <s v="W260327"/>
        <s v="W260403"/>
        <s v="W260416"/>
        <s v="W260417"/>
        <s v="W260419"/>
        <s v="W260420"/>
        <s v="W260504"/>
        <s v="W260513"/>
        <s v="W260519"/>
        <s v="W260603"/>
        <s v="W260610"/>
        <s v="W260612"/>
        <s v="W260613"/>
        <s v="W260615"/>
        <s v="W260617"/>
        <s v="W260626"/>
        <s v="W260630"/>
        <s v="W260631"/>
        <s v="W260708"/>
        <s v="W260714"/>
        <s v="W260715"/>
        <s v="W260717"/>
        <n v="1.5040304E7"/>
        <n v="1.6050257E7"/>
        <n v="1.5040104E7"/>
        <n v="1.5040303E7"/>
        <n v="1.6050255E7"/>
        <n v="1.6050326E7"/>
        <n v="1.5040302E7"/>
        <n v="1.5040118E7"/>
        <n v="1.6050251E7"/>
        <n v="1.5040124E7"/>
        <n v="1.6050236E7"/>
        <n v="1.605033E7"/>
        <n v="1.6050325E7"/>
        <n v="1.5040315E7"/>
        <n v="1.6050329E7"/>
        <n v="1.5101805E7"/>
        <n v="1.5040312E7"/>
        <n v="1.6050232E7"/>
        <n v="1.6050339E7"/>
        <n v="1.6050233E7"/>
        <n v="1.5101801E7"/>
        <n v="1.6050333E7"/>
        <n v="1.6050247E7"/>
        <n v="1.504031E7"/>
        <n v="1.6050331E7"/>
        <n v="1.5101806E7"/>
        <n v="1.6050252E7"/>
        <n v="1.6050337E7"/>
        <n v="1.5040313E7"/>
        <n v="1.6050332E7"/>
        <n v="1.6050237E7"/>
        <n v="1.5101804E7"/>
        <n v="1.6050253E7"/>
        <n v="1.6050335E7"/>
        <n v="1.110182E7"/>
        <n v="1.5040326E7"/>
        <n v="1.6050242E7"/>
        <n v="1.6050334E7"/>
        <n v="1.1101817E7"/>
        <n v="1.5040243E7"/>
        <n v="1.6050322E7"/>
        <n v="1.6050221E7"/>
        <n v="1.5040314E7"/>
        <n v="1.6050217E7"/>
        <n v="1.605022E7"/>
        <n v="1.605032E7"/>
        <n v="1.504024E7"/>
        <n v="1.5040234E7"/>
        <n v="1.6050321E7"/>
        <n v="1.5040133E7"/>
        <n v="1.5040242E7"/>
        <n v="1.6050512E7"/>
        <n v="1.5040231E7"/>
        <n v="1.605031E7"/>
        <n v="1.5040238E7"/>
        <n v="1.6050513E7"/>
        <n v="1.6050311E7"/>
        <n v="1.5040129E7"/>
        <n v="1.5040229E7"/>
        <n v="1.605014E7"/>
        <n v="1.504013E7"/>
        <n v="1.6050312E7"/>
        <n v="1.5040137E7"/>
        <n v="1.5040156E7"/>
        <n v="1.6050136E7"/>
        <n v="1.6050309E7"/>
        <n v="1.5040138E7"/>
        <n v="1.5040144E7"/>
        <n v="1.5040149E7"/>
        <n v="1.6050204E7"/>
        <n v="1.6050121E7"/>
        <n v="1.5040146E7"/>
        <n v="1.6050203E7"/>
        <n v="1.5040147E7"/>
        <n v="1.5040145E7"/>
        <n v="1.6050142E7"/>
        <n v="1.7170934E7"/>
        <n v="1.5040136E7"/>
        <n v="1.1101822E7"/>
        <n v="1.7170933E7"/>
        <n v="1.6050144E7"/>
        <n v="1.1101826E7"/>
        <n v="1.504041E7"/>
        <n v="1.7170925E7"/>
        <n v="1.5040119E7"/>
        <n v="1.5040142E7"/>
        <n v="1.6050148E7"/>
        <n v="1.5040405E7"/>
        <n v="1.7170918E7"/>
        <n v="1.5040401E7"/>
        <n v="1.5040404E7"/>
        <n v="1.5040117E7"/>
        <n v="1.605015E7"/>
        <n v="1.1101736E7"/>
        <n v="1.5040122E7"/>
        <n v="1.7170906E7"/>
        <n v="1.5040135E7"/>
        <n v="1.1101811E7"/>
        <n v="1.1101324E7"/>
        <n v="1.1101714E7"/>
        <n v="1.1101325E7"/>
        <n v="1.5040132E7"/>
        <n v="1.5040131E7"/>
        <n v="1.1101803E7"/>
        <n v="1.1101712E7"/>
        <n v="1.1101329E7"/>
        <n v="1.1101808E7"/>
        <n v="1.5040102E7"/>
        <n v="1.7170209E7"/>
        <n v="1.1101713E7"/>
        <n v="1.5040103E7"/>
        <n v="1.1101614E7"/>
        <n v="1.1101802E7"/>
        <n v="1.1101719E7"/>
        <n v="1.1101707E7"/>
        <n v="1.1101628E7"/>
        <n v="1.1101504E7"/>
        <n v="1.1101634E7"/>
        <n v="1.1101705E7"/>
        <n v="1.1101637E7"/>
        <n v="1.1101511E7"/>
        <n v="1.1101724E7"/>
        <n v="1.1101508E7"/>
        <n v="1.7170255E7"/>
        <n v="1.5040213E7"/>
        <n v="1.6050621E7"/>
        <n v="1.5040215E7"/>
        <n v="1.7170256E7"/>
        <n v="1.5040109E7"/>
        <n v="1.7170313E7"/>
        <n v="1.7170259E7"/>
        <n v="1.5040123E7"/>
        <n v="1.1101726E7"/>
        <n v="1.1101725E7"/>
        <n v="1.7170315E7"/>
        <n v="1.717027E7"/>
        <n v="1.1101721E7"/>
        <n v="1.7170311E7"/>
        <n v="1.717031E7"/>
        <n v="1.110172E7"/>
        <n v="1.6050149E7"/>
        <n v="1.7170413E7"/>
        <n v="1.7170274E7"/>
        <n v="1.7170411E7"/>
        <n v="1.6050147E7"/>
        <n v="1.1101401E7"/>
        <n v="1.717041E7"/>
        <n v="1.7170302E7"/>
        <n v="1.6050145E7"/>
        <n v="1.110143E7"/>
        <n v="1.7170269E7"/>
        <n v="1.1101402E7"/>
        <n v="1.7170305E7"/>
        <n v="1.1101308E7"/>
        <n v="1.7170268E7"/>
        <n v="1.7170306E7"/>
        <n v="1.6050135E7"/>
        <n v="1.1101313E7"/>
        <n v="1.7170406E7"/>
        <n v="1.7170307E7"/>
        <n v="1.6050133E7"/>
        <n v="1.7170308E7"/>
        <n v="1.7170415E7"/>
        <n v="1.7170263E7"/>
        <n v="1.1101405E7"/>
        <n v="1.6050119E7"/>
        <n v="1.7170404E7"/>
        <n v="1.7170261E7"/>
        <n v="1.6050114E7"/>
        <n v="1.717026E7"/>
        <n v="1.110141E7"/>
        <n v="1.6050115E7"/>
        <n v="1.7170262E7"/>
        <n v="1.1101415E7"/>
        <n v="1.7170232E7"/>
        <n v="1.1101409E7"/>
        <n v="1.7170267E7"/>
        <n v="1.7170237E7"/>
        <n v="1.7170272E7"/>
        <n v="1.6050126E7"/>
        <n v="1.1101414E7"/>
        <n v="1.7170248E7"/>
        <n v="1.7170818E7"/>
        <n v="1.6050132E7"/>
        <n v="1.7170252E7"/>
        <n v="1.7170814E7"/>
        <n v="1.7170247E7"/>
        <n v="1.6050151E7"/>
        <n v="1.1101703E7"/>
        <n v="1.1101701E7"/>
        <n v="1.7170231E7"/>
        <n v="1.6050108E7"/>
        <n v="1.110171E7"/>
        <n v="1.1101709E7"/>
        <n v="1.1101704E7"/>
        <n v="1.6050103E7"/>
        <n v="1.6050102E7"/>
        <n v="1.6050106E7"/>
        <n v="1.6050109E7"/>
        <n v="1.7170414E7"/>
        <n v="1.7170407E7"/>
        <n v="1.7170536E7"/>
        <n v="1.6050239E7"/>
        <n v="1.1101427E7"/>
        <n v="1.7170535E7"/>
        <n v="1.7170408E7"/>
        <n v="1.6050245E7"/>
        <n v="1.7170531E7"/>
        <n v="1.7170403E7"/>
        <n v="1.1101423E7"/>
        <n v="1.7170529E7"/>
        <n v="1.7170525E7"/>
        <n v="1.6050244E7"/>
        <n v="1.7170527E7"/>
        <n v="1.7170522E7"/>
        <n v="1.1101421E7"/>
        <n v="1.6050228E7"/>
        <n v="1.7170516E7"/>
        <n v="1.7170517E7"/>
        <n v="1.7170523E7"/>
        <n v="1.6050216E7"/>
        <n v="1.1101425E7"/>
        <n v="1.7170519E7"/>
        <n v="1.110142E7"/>
        <n v="1.7170224E7"/>
        <n v="1.7170512E7"/>
        <n v="1.6050215E7"/>
        <n v="1.7170508E7"/>
        <n v="1.7170221E7"/>
        <n v="1.1101426E7"/>
        <n v="1.7170515E7"/>
        <n v="1.7170513E7"/>
        <n v="1.7170219E7"/>
        <n v="1.717051E7"/>
        <n v="1.1101428E7"/>
        <n v="1.6050201E7"/>
        <n v="1.1101433E7"/>
        <n v="1.7170265E7"/>
        <n v="1.7170216E7"/>
        <n v="1.6050101E7"/>
        <n v="1.7170258E7"/>
        <n v="1.7170251E7"/>
        <n v="1.1101422E7"/>
        <n v="1.7170243E7"/>
        <n v="1.6050124E7"/>
        <n v="1.7170503E7"/>
        <n v="1.7170242E7"/>
        <n v="1.1101417E7"/>
        <n v="1.7170223E7"/>
        <n v="1.6050118E7"/>
        <n v="1.1101706E7"/>
        <n v="1.7170504E7"/>
        <n v="1.7170234E7"/>
        <n v="1.1101711E7"/>
        <n v="1.6050112E7"/>
        <n v="1.7170506E7"/>
        <n v="1.717082E7"/>
        <n v="1.1101716E7"/>
        <n v="1.7170134E7"/>
        <n v="1.7170722E7"/>
        <n v="1.1101718E7"/>
        <n v="1.7170719E7"/>
        <n v="1.6050302E7"/>
        <n v="1.7170716E7"/>
        <n v="1.1101715E7"/>
        <n v="1.717073E7"/>
        <n v="1.7170528E7"/>
        <n v="1.6050308E7"/>
        <n v="1.717025E7"/>
        <n v="1.6050318E7"/>
        <n v="1.6050313E7"/>
        <n v="1.5040128E7"/>
        <n v="1.5040107E7"/>
        <n v="1.1101633E7"/>
        <n v="1.1100932E7"/>
        <n v="1.1100303E7"/>
        <n v="1.1100501E7"/>
        <s v="F250425"/>
        <s v="E240126"/>
        <s v="F250333"/>
        <s v="F250422"/>
        <s v="E240142"/>
        <s v="F250420"/>
        <s v="E240141"/>
        <s v="E240139"/>
        <s v="F250334"/>
        <s v="F250416"/>
        <s v="E240132"/>
        <s v="E240133"/>
        <s v="E240144"/>
        <s v="F250339"/>
        <s v="F250409"/>
        <s v="F250408"/>
        <s v="E240127"/>
        <s v="E240303"/>
        <s v="F250402"/>
        <s v="E240129"/>
        <s v="W260508"/>
        <s v="F250403"/>
        <s v="E240131"/>
        <s v="W260510"/>
        <s v="E240277"/>
        <s v="E240130"/>
        <s v="E240274"/>
        <s v="E240162"/>
        <s v="W260514"/>
        <s v="E240275"/>
        <s v="E240163"/>
        <s v="F250404"/>
        <s v="E240147"/>
        <s v="W260505"/>
        <s v="E240154"/>
        <s v="E240155"/>
        <s v="C120105"/>
        <s v="F250515"/>
        <s v="E240159"/>
        <s v="E240166"/>
        <s v="W260506"/>
        <s v="F250526"/>
        <s v="B080114"/>
        <s v="E240281"/>
        <s v="C120203"/>
        <s v="B080118"/>
        <s v="W260718"/>
        <s v="C120204"/>
        <s v="W260712"/>
        <s v="E240117"/>
        <s v="B060113"/>
        <s v="W260716"/>
        <s v="B050310"/>
        <s v="Z189902"/>
        <s v="E240116"/>
        <s v="B060102"/>
        <s v="Z189903"/>
        <s v="F250413"/>
        <s v="B050114"/>
        <s v="E240114"/>
        <s v="F250603"/>
        <s v="E240115"/>
        <s v="F250624"/>
        <s v="A010306"/>
        <s v="B160131"/>
        <s v="A010307"/>
        <s v="E240120"/>
        <s v="F250606"/>
        <s v="Z189906"/>
        <s v="A010308"/>
        <s v="E240110"/>
        <s v="F250604"/>
        <s v="A010322"/>
        <s v="W260710"/>
        <s v="B160122"/>
        <s v="F250643"/>
        <s v="W260711"/>
        <s v="F250704"/>
        <s v="B160126"/>
        <s v="W260720"/>
        <s v="W260721"/>
        <s v="E240083"/>
        <s v="W260722"/>
        <s v="E240084"/>
        <s v="B210218"/>
        <s v="E240078"/>
        <s v="E240087"/>
        <s v="B220212"/>
        <s v="E240056"/>
        <s v="B220126"/>
        <s v="E240055"/>
        <s v="F250726"/>
        <s v="A030310"/>
        <s v="A110116"/>
        <s v="A030402"/>
        <s v="A030401"/>
        <s v="E240016"/>
        <s v="P270332"/>
        <s v="A070113"/>
        <s v="P270334"/>
        <s v="A030301"/>
        <s v="E240015"/>
        <s v="A070319"/>
        <s v="A070114"/>
        <s v="E240260"/>
        <s v="P270313"/>
        <s v="A070321"/>
        <s v="E240009"/>
        <s v="A070118"/>
        <s v="A070323"/>
        <s v="A070111"/>
        <s v="P270310"/>
        <s v="E240283"/>
        <s v="A070216"/>
        <s v="P270307"/>
        <s v="A070109"/>
        <s v="P270107"/>
        <s v="A070119"/>
        <s v="A150206"/>
        <s v="P270108"/>
        <s v="H070830"/>
        <s v="A150220"/>
        <s v="P270308"/>
        <s v="A110105"/>
        <s v="H070803"/>
        <s v="E090209"/>
        <s v="H070804"/>
        <s v="A150117"/>
        <s v="H070805"/>
        <s v="A150101"/>
        <s v="E090203"/>
        <s v="P270317"/>
        <s v="P270316"/>
        <s v="P270225"/>
        <s v="A110303"/>
        <s v="B090114"/>
        <s v="P270224"/>
        <s v="P270223"/>
        <s v="P270315"/>
        <s v="A110122"/>
        <s v="B090108"/>
        <s v="A110217"/>
        <s v="P270306"/>
        <s v="P270231"/>
        <s v="A110219"/>
        <s v="B090102"/>
        <s v="P270305"/>
        <s v="A110229"/>
        <s v="B090101"/>
        <s v="P270304"/>
        <s v="P270233"/>
        <s v="P270235"/>
        <s v="E100222"/>
        <s v="P270323"/>
        <s v="P270215"/>
        <s v="E240069"/>
        <s v="E100207"/>
        <s v="P270214"/>
        <s v="P270329"/>
        <s v="B220115"/>
        <s v="P270211"/>
        <s v="P270318"/>
        <s v="P270210"/>
        <s v="P270324"/>
        <s v="P270208"/>
        <s v="E240074"/>
        <s v="F180408"/>
        <s v="E240024"/>
        <s v="P270205"/>
        <s v="E240021"/>
        <s v="P270218"/>
        <s v="C180217"/>
        <s v="P270112"/>
        <s v="C180203"/>
        <s v="A070324"/>
        <s v="E240020"/>
        <s v="H070816"/>
        <s v="E240048"/>
        <s v="E240018"/>
        <s v="F250508"/>
        <s v="C180121"/>
        <s v="E240101"/>
        <s v="F250520"/>
        <s v="C180120"/>
        <s v="E240058"/>
        <s v="E240104"/>
        <s v="E240093"/>
        <s v="E240049"/>
        <s v="B060320"/>
        <s v="E240017"/>
        <s v="E240051"/>
        <s v="B060309"/>
        <s v="B060217"/>
        <s v="B060312"/>
        <s v="E240008"/>
        <s v="B060212"/>
        <s v="E240028"/>
        <s v="E240027"/>
        <s v="B060115"/>
        <s v="W260105"/>
        <s v="B080213"/>
        <s v="F250721"/>
        <s v="B080212"/>
        <s v="B220102"/>
        <s v="B080206"/>
        <s v="F250710"/>
        <s v="B220220"/>
        <s v="B080215"/>
        <s v="B060221"/>
        <s v="E100104"/>
        <s v="B080220"/>
        <s v="B060209"/>
        <s v="F250336"/>
        <s v="B080202"/>
        <s v="F250233"/>
        <s v="B060201"/>
        <s v="F250337"/>
        <s v="F250236"/>
        <s v="B060302"/>
        <s v="W260313"/>
        <s v="F250345"/>
        <s v="B060306"/>
        <s v="A030408"/>
        <s v="W260501"/>
        <s v="A030206"/>
        <s v="A030205"/>
        <s v="B210104"/>
        <s v="F250203"/>
        <s v="A030110"/>
        <s v="E240057"/>
        <s v="A070131"/>
        <s v="F250349"/>
        <s v="B210109"/>
        <s v="E240076"/>
        <s v="B210306"/>
        <s v="F250638"/>
        <s v="B210201"/>
        <s v="A070203"/>
        <s v="F250637"/>
        <s v="E240089"/>
        <s v="E240086"/>
        <s v="A070127"/>
        <s v="E240092"/>
        <s v="F250601"/>
        <s v="E240280"/>
        <s v="E240193"/>
        <s v="E240200"/>
        <s v="F250509"/>
        <s v="E040101"/>
        <s v="B060307"/>
        <s v="E240228"/>
        <s v="B140220"/>
        <s v="E240180"/>
        <s v="F250702"/>
        <n v="1.7170204E7"/>
        <n v="1.1100304E7"/>
        <s v="F250642"/>
        <s v="E240072"/>
        <s v="E240004"/>
        <s v="E240066"/>
        <m/>
        <s v="A070301"/>
        <s v="E240077"/>
        <s v="B060335"/>
        <s v="E240053"/>
        <s v="A070207"/>
        <s v="A110120"/>
        <s v="B060316"/>
        <s v="B060101"/>
        <s v="E240271"/>
        <s v="E240250"/>
        <s v="E240251"/>
        <s v="C120112"/>
        <s v="Z189907"/>
        <s v="P270213"/>
        <s v="H070817"/>
        <s v="C190131"/>
        <s v="D230022"/>
        <s v="D230006"/>
        <s v="W260604"/>
        <s v="W260602"/>
        <s v="W260402"/>
      </sharedItems>
    </cacheField>
    <cacheField name="Numer">
      <sharedItems containsBlank="1" containsMixedTypes="1" containsNumber="1" containsInteger="1">
        <n v="1010313.0"/>
        <n v="1010316.0"/>
        <n v="1010318.0"/>
        <n v="1010319.0"/>
        <n v="1010321.0"/>
        <n v="1010323.0"/>
        <n v="1030102.0"/>
        <n v="1030103.0"/>
        <n v="1030113.0"/>
        <n v="1030114.0"/>
        <n v="1030115.0"/>
        <n v="1030116.0"/>
        <n v="1030201.0"/>
        <n v="1030203.0"/>
        <n v="1030204.0"/>
        <n v="1030215.0"/>
        <n v="1030216.0"/>
        <n v="1030308.0"/>
        <n v="1030309.0"/>
        <n v="1030403.0"/>
        <n v="1030405.0"/>
        <n v="1030406.0"/>
        <n v="1030407.0"/>
        <n v="1070101.0"/>
        <n v="1070104.0"/>
        <n v="1070105.0"/>
        <n v="1070116.0"/>
        <n v="1070123.0"/>
        <n v="1070201.0"/>
        <n v="1070204.0"/>
        <n v="1070206.0"/>
        <n v="1070214.0"/>
        <n v="1070215.0"/>
        <n v="1070219.0"/>
        <n v="1070223.0"/>
        <n v="1070226.0"/>
        <n v="1070304.0"/>
        <n v="1070305.0"/>
        <n v="1070306.0"/>
        <n v="1070310.0"/>
        <n v="1110103.0"/>
        <n v="1110109.0"/>
        <n v="1110110.0"/>
        <n v="1110118.0"/>
        <n v="1110119.0"/>
        <n v="1110123.0"/>
        <n v="1110202.0"/>
        <n v="1110203.0"/>
        <n v="1110210.0"/>
        <n v="1110214.0"/>
        <n v="1110215.0"/>
        <n v="1110224.0"/>
        <n v="1110234.0"/>
        <n v="1110308.0"/>
        <n v="1110310.0"/>
        <n v="1110312.0"/>
        <n v="1150102.0"/>
        <n v="1150109.0"/>
        <n v="1150110.0"/>
        <n v="1150111.0"/>
        <n v="1150113.0"/>
        <n v="1150115.0"/>
        <n v="1150119.0"/>
        <n v="1150125.0"/>
        <n v="1150126.0"/>
        <n v="1150129.0"/>
        <n v="1150130.0"/>
        <n v="1150201.0"/>
        <n v="1150202.0"/>
        <n v="1150210.0"/>
        <n v="1150213.0"/>
        <n v="1150216.0"/>
        <n v="1150218.0"/>
        <n v="1150221.0"/>
        <n v="2050111.0"/>
        <n v="2050112.0"/>
        <n v="2050118.0"/>
        <n v="2050119.0"/>
        <n v="2050211.0"/>
        <n v="2050213.0"/>
        <n v="2050214.0"/>
        <n v="2050215.0"/>
        <n v="2050218.0"/>
        <n v="2050219.0"/>
        <n v="2050220.0"/>
        <n v="2050221.0"/>
        <n v="2050226.0"/>
        <n v="2050227.0"/>
        <n v="2050228.0"/>
        <n v="2050301.0"/>
        <n v="2050306.0"/>
        <n v="2050313.0"/>
        <n v="2050315.0"/>
        <n v="2050317.0"/>
        <n v="2050318.0"/>
        <n v="2050320.0"/>
        <n v="2050322.0"/>
        <n v="2050325.0"/>
        <n v="2060106.0"/>
        <n v="2060108.0"/>
        <n v="2060109.0"/>
        <n v="2060111.0"/>
        <n v="2060112.0"/>
        <n v="2060114.0"/>
        <n v="2060116.0"/>
        <n v="2060213.0"/>
        <n v="2060226.0"/>
        <n v="2060227.0"/>
        <n v="2060314.0"/>
        <n v="2060315.0"/>
        <n v="2060325.0"/>
        <n v="2060329.0"/>
        <n v="2060330.0"/>
        <n v="2060332.0"/>
        <n v="2060334.0"/>
        <n v="2080103.0"/>
        <n v="2080113.0"/>
        <n v="2080119.0"/>
        <n v="2080205.0"/>
        <n v="2080208.0"/>
        <n v="2080209.0"/>
        <n v="2080210.0"/>
        <n v="2080219.0"/>
        <n v="2090104.0"/>
        <n v="2090106.0"/>
        <n v="2090107.0"/>
        <n v="2090110.0"/>
        <n v="2090117.0"/>
        <n v="2090120.0"/>
        <n v="2090122.0"/>
        <n v="2140101.0"/>
        <n v="2140103.0"/>
        <n v="2140104.0"/>
        <n v="2140107.0"/>
        <n v="2140108.0"/>
        <n v="2140109.0"/>
        <n v="2140110.0"/>
        <n v="2140115.0"/>
        <n v="2140116.0"/>
        <n v="2140117.0"/>
        <n v="2140211.0"/>
        <n v="2140212.0"/>
        <n v="2140214.0"/>
        <n v="2140216.0"/>
        <n v="2140226.0"/>
        <n v="2160105.0"/>
        <n v="2160107.0"/>
        <n v="2160111.0"/>
        <n v="2160124.0"/>
        <n v="2160125.0"/>
        <n v="2160132.0"/>
        <n v="2160134.0"/>
        <n v="2160202.0"/>
        <n v="2160203.0"/>
        <n v="2160205.0"/>
        <n v="2160211.0"/>
        <n v="2160213.0"/>
        <n v="2160218.0"/>
        <n v="2160219.0"/>
        <n v="2160220.0"/>
        <n v="2160226.0"/>
        <n v="2160228.0"/>
        <n v="2210101.0"/>
        <n v="2210103.0"/>
        <n v="2210106.0"/>
        <n v="2210107.0"/>
        <n v="2210108.0"/>
        <n v="2210110.0"/>
        <n v="2210111.0"/>
        <n v="2210112.0"/>
        <n v="2210113.0"/>
        <n v="2210116.0"/>
        <n v="2210118.0"/>
        <n v="2210120.0"/>
        <n v="2210121.0"/>
        <n v="2210124.0"/>
        <n v="2210125.0"/>
        <n v="2210202.0"/>
        <n v="2210203.0"/>
        <n v="2210208.0"/>
        <n v="2210211.0"/>
        <n v="2210212.0"/>
        <n v="2210213.0"/>
        <n v="2210215.0"/>
        <n v="2210220.0"/>
        <n v="2210301.0"/>
        <n v="2210302.0"/>
        <n v="2210303.0"/>
        <n v="2210304.0"/>
        <n v="2210309.0"/>
        <n v="2210310.0"/>
        <n v="2210312.0"/>
        <n v="2210313.0"/>
        <n v="2210314.0"/>
        <n v="2210315.0"/>
        <n v="2210319.0"/>
        <n v="2210322.0"/>
        <n v="2210324.0"/>
        <n v="2220101.0"/>
        <n v="2220104.0"/>
        <n v="2220108.0"/>
        <n v="2220111.0"/>
        <n v="2220119.0"/>
        <n v="2220122.0"/>
        <n v="2220123.0"/>
        <n v="2220124.0"/>
        <n v="2220128.0"/>
        <n v="2220209.0"/>
        <n v="2220210.0"/>
        <n v="2220214.0"/>
        <n v="2220215.0"/>
        <n v="2220216.0"/>
        <n v="3120101.0"/>
        <n v="3120102.0"/>
        <n v="3120106.0"/>
        <n v="3120107.0"/>
        <n v="3120108.0"/>
        <n v="3120110.0"/>
        <n v="3120201.0"/>
        <n v="3120208.0"/>
        <n v="3120215.0"/>
        <n v="3120218.0"/>
        <n v="3120219.0"/>
        <n v="3120223.0"/>
        <n v="3120224.0"/>
        <n v="3120227.0"/>
        <n v="3130102.0"/>
        <n v="3130104.0"/>
        <n v="3130109.0"/>
        <n v="3130120.0"/>
        <n v="3130203.0"/>
        <n v="3130205.0"/>
        <n v="3130207.0"/>
        <n v="3130209.0"/>
        <n v="3130210.0"/>
        <n v="3130211.0"/>
        <n v="3130212.0"/>
        <n v="3130301.0"/>
        <n v="3130302.0"/>
        <n v="3130303.0"/>
        <n v="3130306.0"/>
        <n v="3130309.0"/>
        <n v="3130310.0"/>
        <n v="3130317.0"/>
        <n v="3130326.0"/>
        <n v="3170105.0"/>
        <n v="3170106.0"/>
        <n v="3170215.0"/>
        <n v="3170217.0"/>
        <n v="3180101.0"/>
        <n v="3180106.0"/>
        <n v="3180108.0"/>
        <n v="3180109.0"/>
        <n v="3180111.0"/>
        <n v="3180112.0"/>
        <n v="3180113.0"/>
        <n v="3180114.0"/>
        <n v="3180115.0"/>
        <n v="3180116.0"/>
        <n v="3180117.0"/>
        <n v="3180122.0"/>
        <n v="3180123.0"/>
        <n v="3180124.0"/>
        <n v="3180127.0"/>
        <n v="3180128.0"/>
        <n v="3180201.0"/>
        <n v="3180202.0"/>
        <n v="3180206.0"/>
        <n v="3180207.0"/>
        <n v="3180210.0"/>
        <n v="3180211.0"/>
        <n v="3180212.0"/>
        <n v="3180215.0"/>
        <n v="3180216.0"/>
        <n v="3180218.0"/>
        <n v="3180220.0"/>
        <n v="3180221.0"/>
        <n v="3180222.0"/>
        <n v="3180224.0"/>
        <n v="3180225.0"/>
        <n v="3180315.0"/>
        <n v="3180317.0"/>
        <n v="3180320.0"/>
        <n v="3180321.0"/>
        <n v="3190103.0"/>
        <n v="3190112.0"/>
        <n v="3190115.0"/>
        <n v="3190117.0"/>
        <n v="3190118.0"/>
        <n v="3190120.0"/>
        <n v="3190121.0"/>
        <n v="3190122.0"/>
        <n v="3190128.0"/>
        <n v="3190129.0"/>
        <n v="3190132.0"/>
        <n v="3190133.0"/>
        <n v="3190134.0"/>
        <n v="3200105.0"/>
        <n v="3200113.0"/>
        <n v="3200114.0"/>
        <n v="3200116.0"/>
        <n v="3200201.0"/>
        <n v="3200203.0"/>
        <n v="3200205.0"/>
        <n v="3200206.0"/>
        <n v="3200207.0"/>
        <n v="3200216.0"/>
        <n v="3200308.0"/>
        <n v="3200315.0"/>
        <n v="4230002.0"/>
        <n v="4230003.0"/>
        <n v="4230005.0"/>
        <n v="4230007.0"/>
        <n v="4230010.0"/>
        <n v="4230011.0"/>
        <n v="4230012.0"/>
        <n v="4230019.0"/>
        <n v="4230021.0"/>
        <n v="4230024.0"/>
        <n v="4230025.0"/>
        <n v="4230026.0"/>
        <n v="4230029.0"/>
        <n v="4230030.0"/>
        <n v="4230032.0"/>
        <n v="4230033.0"/>
        <n v="4230039.0"/>
        <n v="5040202.0"/>
        <n v="5040228.0"/>
        <n v="5090202.0"/>
        <n v="5090205.0"/>
        <n v="5090206.0"/>
        <n v="5090210.0"/>
        <n v="5090212.0"/>
        <n v="5090215.0"/>
        <n v="5090217.0"/>
        <n v="5090219.0"/>
        <n v="5090220.0"/>
        <n v="5100102.0"/>
        <n v="5100105.0"/>
        <n v="5100106.0"/>
        <n v="5100107.0"/>
        <n v="5100108.0"/>
        <n v="5100109.0"/>
        <n v="5100110.0"/>
        <n v="5100111.0"/>
        <n v="5100112.0"/>
        <n v="5100210.0"/>
        <n v="5100211.0"/>
        <n v="5100212.0"/>
        <n v="5100302.0"/>
        <n v="5100303.0"/>
        <n v="5100306.0"/>
        <n v="5100309.0"/>
        <n v="5100310.0"/>
        <n v="5240002.0"/>
        <n v="5240003.0"/>
        <n v="5240006.0"/>
        <n v="5240007.0"/>
        <n v="5240011.0"/>
        <n v="5240014.0"/>
        <n v="5240019.0"/>
        <n v="5240022.0"/>
        <n v="5240025.0"/>
        <n v="5240026.0"/>
        <n v="5240029.0"/>
        <n v="5240031.0"/>
        <n v="5240032.0"/>
        <n v="5240034.0"/>
        <n v="5240035.0"/>
        <n v="5240038.0"/>
        <n v="5240039.0"/>
        <n v="5240040.0"/>
        <n v="5240043.0"/>
        <n v="5240044.0"/>
        <n v="5240045.0"/>
        <n v="5240050.0"/>
        <n v="5240052.0"/>
        <n v="5240059.0"/>
        <n v="5240060.0"/>
        <n v="5240065.0"/>
        <n v="5240067.0"/>
        <n v="5240068.0"/>
        <n v="5240070.0"/>
        <n v="5240073.0"/>
        <n v="5240090.0"/>
        <n v="5240095.0"/>
        <n v="5240096.0"/>
        <n v="5240098.0"/>
        <n v="5240099.0"/>
        <n v="5240100.0"/>
        <n v="5240102.0"/>
        <n v="5240103.0"/>
        <n v="5240105.0"/>
        <n v="5240106.0"/>
        <n v="5240108.0"/>
        <n v="5240109.0"/>
        <n v="5240112.0"/>
        <n v="5240113.0"/>
        <n v="5240118.0"/>
        <n v="5240119.0"/>
        <n v="5240122.0"/>
        <n v="5240123.0"/>
        <n v="5240134.0"/>
        <n v="5240136.0"/>
        <n v="5240137.0"/>
        <n v="5240143.0"/>
        <n v="5240145.0"/>
        <n v="5240146.0"/>
        <n v="5240148.0"/>
        <n v="5240150.0"/>
        <n v="5240151.0"/>
        <n v="5240152.0"/>
        <n v="5240153.0"/>
        <n v="5240173.0"/>
        <n v="5240174.0"/>
        <n v="5240178.0"/>
        <n v="5240179.0"/>
        <n v="5240183.0"/>
        <n v="5240184.0"/>
        <n v="5240198.0"/>
        <n v="5240199.0"/>
        <n v="5240215.0"/>
        <n v="5240225.0"/>
        <n v="5240226.0"/>
        <n v="5240238.0"/>
        <n v="5240239.0"/>
        <n v="5240240.0"/>
        <n v="5240243.0"/>
        <n v="5240245.0"/>
        <n v="5240246.0"/>
        <n v="5240248.0"/>
        <n v="5240249.0"/>
        <n v="5240253.0"/>
        <n v="5240255.0"/>
        <n v="5240258.0"/>
        <n v="5240265.0"/>
        <n v="5240266.0"/>
        <n v="5240267.0"/>
        <n v="5240278.0"/>
        <n v="5240287.0"/>
        <n v="5240294.0"/>
        <n v="5240295.0"/>
        <n v="5240304.0"/>
        <n v="5240305.0"/>
        <n v="6170302.0"/>
        <n v="6170309.0"/>
        <n v="6170310.0"/>
        <n v="6170313.0"/>
        <n v="6170315.0"/>
        <n v="6170320.0"/>
        <n v="6170322.0"/>
        <n v="6170323.0"/>
        <n v="6170403.0"/>
        <n v="6170408.0"/>
        <n v="6170414.0"/>
        <n v="6170416.0"/>
        <n v="6170424.0"/>
        <n v="6180402.0"/>
        <n v="6180403.0"/>
        <n v="6180410.0"/>
        <n v="6180415.0"/>
        <n v="6180417.0"/>
        <n v="6250104.0"/>
        <n v="6250105.0"/>
        <n v="6250106.0"/>
        <n v="6250107.0"/>
        <n v="6250108.0"/>
        <n v="6250109.0"/>
        <n v="6250110.0"/>
        <n v="6250112.0"/>
        <n v="6250113.0"/>
        <n v="6250118.0"/>
        <n v="6250119.0"/>
        <n v="6250121.0"/>
        <n v="6250122.0"/>
        <n v="6250124.0"/>
        <n v="6250125.0"/>
        <n v="6250130.0"/>
        <n v="6250202.0"/>
        <n v="6250204.0"/>
        <n v="6250205.0"/>
        <n v="6250206.0"/>
        <n v="6250208.0"/>
        <n v="6250210.0"/>
        <n v="6250214.0"/>
        <n v="6250215.0"/>
        <n v="6250216.0"/>
        <n v="6250218.0"/>
        <n v="6250222.0"/>
        <n v="6250224.0"/>
        <n v="6250226.0"/>
        <n v="6250227.0"/>
        <n v="6250228.0"/>
        <n v="6250230.0"/>
        <n v="6250231.0"/>
        <n v="6250234.0"/>
        <n v="6250235.0"/>
        <n v="6250301.0"/>
        <n v="6250304.0"/>
        <n v="6250313.0"/>
        <n v="6250315.0"/>
        <n v="6250319.0"/>
        <n v="6250320.0"/>
        <n v="6250321.0"/>
        <n v="6250323.0"/>
        <n v="6250324.0"/>
        <n v="6250325.0"/>
        <n v="6250326.0"/>
        <n v="6250328.0"/>
        <n v="6250329.0"/>
        <n v="6250332.0"/>
        <n v="6250335.0"/>
        <n v="6250340.0"/>
        <n v="6250341.0"/>
        <n v="6250342.0"/>
        <n v="6250343.0"/>
        <n v="6250344.0"/>
        <n v="6250346.0"/>
        <n v="6250347.0"/>
        <n v="6250348.0"/>
        <n v="6250350.0"/>
        <n v="6250411.0"/>
        <n v="6250414.0"/>
        <n v="6250415.0"/>
        <n v="6250419.0"/>
        <n v="6250426.0"/>
        <n v="6250501.0"/>
        <n v="6250503.0"/>
        <n v="6250504.0"/>
        <n v="6250505.0"/>
        <n v="6250510.0"/>
        <n v="6250511.0"/>
        <n v="6250512.0"/>
        <n v="6250516.0"/>
        <n v="6250517.0"/>
        <n v="6250524.0"/>
        <n v="6250525.0"/>
        <n v="6250527.0"/>
        <n v="6250610.0"/>
        <n v="6250612.0"/>
        <n v="6250613.0"/>
        <n v="6250615.0"/>
        <n v="6250617.0"/>
        <n v="6250618.0"/>
        <n v="6250619.0"/>
        <n v="6250621.0"/>
        <n v="6250625.0"/>
        <n v="6250626.0"/>
        <n v="6250628.0"/>
        <n v="6250629.0"/>
        <n v="6250631.0"/>
        <n v="6250701.0"/>
        <n v="6250703.0"/>
        <n v="6250705.0"/>
        <n v="6250706.0"/>
        <n v="6250708.0"/>
        <n v="6250711.0"/>
        <n v="6250713.0"/>
        <n v="6250714.0"/>
        <n v="6250716.0"/>
        <n v="6250717.0"/>
        <n v="6250720.0"/>
        <n v="6250722.0"/>
        <n v="6250725.0"/>
        <n v="6250727.0"/>
        <n v="6250728.0"/>
        <n v="6250730.0"/>
        <n v="6250731.0"/>
        <n v="6250732.0"/>
        <n v="6250734.0"/>
        <n v="7010141.0"/>
        <n v="7010210.0"/>
        <n v="7010211.0"/>
        <n v="7010212.0"/>
        <n v="7010213.0"/>
        <n v="7010214.0"/>
        <n v="7010215.0"/>
        <n v="7010217.0"/>
        <n v="7010219.0"/>
        <n v="7010327.0"/>
        <n v="7010331.0"/>
        <n v="7020102.0"/>
        <n v="7020103.0"/>
        <n v="7020105.0"/>
        <n v="7020106.0"/>
        <n v="7020107.0"/>
        <n v="7020108.0"/>
        <n v="7020109.0"/>
        <n v="7020111.0"/>
        <n v="7020112.0"/>
        <n v="7020113.0"/>
        <n v="7020114.0"/>
        <n v="7020115.0"/>
        <n v="7020201.0"/>
        <n v="7020206.0"/>
        <n v="7020209.0"/>
        <n v="7020211.0"/>
        <n v="7020214.0"/>
        <n v="7020215.0"/>
        <n v="7020216.0"/>
        <n v="7020217.0"/>
        <n v="7020218.0"/>
        <n v="7020219.0"/>
        <n v="7020220.0"/>
        <n v="7020221.0"/>
        <n v="7020222.0"/>
        <n v="7020301.0"/>
        <n v="7020302.0"/>
        <n v="7020303.0"/>
        <n v="7020304.0"/>
        <n v="7020305.0"/>
        <n v="7020306.0"/>
        <n v="7020307.0"/>
        <n v="7020308.0"/>
        <n v="7020309.0"/>
        <n v="7020310.0"/>
        <n v="7020311.0"/>
        <n v="7020313.0"/>
        <n v="7020314.0"/>
        <n v="7020318.0"/>
        <n v="7020319.0"/>
        <n v="7020320.0"/>
        <n v="7020321.0"/>
        <n v="7020322.0"/>
        <n v="7020323.0"/>
        <n v="7020324.0"/>
        <n v="7020325.0"/>
        <n v="7020326.0"/>
        <n v="7020327.0"/>
        <n v="7020328.0"/>
        <n v="7020329.0"/>
        <n v="7020330.0"/>
        <n v="7020401.0"/>
        <n v="7020402.0"/>
        <n v="7020403.0"/>
        <n v="7020404.0"/>
        <n v="7020405.0"/>
        <n v="7020406.0"/>
        <n v="7020407.0"/>
        <n v="7020408.0"/>
        <n v="7020409.0"/>
        <n v="7020410.0"/>
        <n v="7020411.0"/>
        <n v="7020412.0"/>
        <n v="7020414.0"/>
        <n v="7020415.0"/>
        <n v="7020416.0"/>
        <n v="7020417.0"/>
        <n v="7020418.0"/>
        <n v="7020419.0"/>
        <n v="7020421.0"/>
        <n v="7020501.0"/>
        <n v="7020504.0"/>
        <n v="7020505.0"/>
        <n v="7020507.0"/>
        <n v="7020509.0"/>
        <n v="7020510.0"/>
        <n v="7020601.0"/>
        <n v="7020602.0"/>
        <n v="7020604.0"/>
        <n v="7020606.0"/>
        <n v="7020608.0"/>
        <n v="7020609.0"/>
        <n v="7020610.0"/>
        <n v="7020611.0"/>
        <n v="7020612.0"/>
        <n v="7020613.0"/>
        <n v="7020617.0"/>
        <n v="7020618.0"/>
        <n v="7020620.0"/>
        <n v="7030218.0"/>
        <n v="7030416.0"/>
        <n v="7040103.0"/>
        <n v="7040104.0"/>
        <n v="7040106.0"/>
        <n v="7040107.0"/>
        <n v="7040108.0"/>
        <n v="7040110.0"/>
        <n v="7040111.0"/>
        <n v="7040112.0"/>
        <n v="7040201.0"/>
        <n v="7040203.0"/>
        <n v="7040204.0"/>
        <n v="7040205.0"/>
        <n v="7040206.0"/>
        <n v="7040207.0"/>
        <n v="7040208.0"/>
        <n v="7040209.0"/>
        <n v="7040210.0"/>
        <n v="7040211.0"/>
        <n v="7040213.0"/>
        <n v="7040215.0"/>
        <n v="7040216.0"/>
        <n v="7040217.0"/>
        <n v="7040219.0"/>
        <n v="7040221.0"/>
        <n v="7040222.0"/>
        <n v="7040223.0"/>
        <n v="7040224.0"/>
        <n v="7040225.0"/>
        <n v="7040226.0"/>
        <n v="7040227.0"/>
        <n v="7040229.0"/>
        <n v="7040230.0"/>
        <n v="7040231.0"/>
        <n v="7040302.0"/>
        <n v="7040303.0"/>
        <n v="7040305.0"/>
        <n v="7040306.0"/>
        <n v="7040307.0"/>
        <n v="7040308.0"/>
        <n v="7040311.0"/>
        <n v="7040312.0"/>
        <n v="7040313.0"/>
        <n v="7040314.0"/>
        <n v="7040401.0"/>
        <n v="7040402.0"/>
        <n v="7040403.0"/>
        <n v="7040405.0"/>
        <n v="7040406.0"/>
        <n v="7040407.0"/>
        <n v="7040409.0"/>
        <n v="7040410.0"/>
        <n v="7040411.0"/>
        <n v="7040412.0"/>
        <n v="7040413.0"/>
        <n v="7040414.0"/>
        <n v="7040416.0"/>
        <n v="7040501.0"/>
        <n v="7040502.0"/>
        <n v="7040503.0"/>
        <n v="7040504.0"/>
        <n v="7040505.0"/>
        <n v="7040506.0"/>
        <n v="7040507.0"/>
        <n v="7040509.0"/>
        <n v="7040601.0"/>
        <n v="7040602.0"/>
        <n v="7040604.0"/>
        <n v="7040605.0"/>
        <n v="7040606.0"/>
        <n v="7040701.0"/>
        <n v="7040702.0"/>
        <n v="7040703.0"/>
        <n v="7040704.0"/>
        <n v="7040705.0"/>
        <n v="7040706.0"/>
        <n v="7040801.0"/>
        <n v="7040802.0"/>
        <n v="7040803.0"/>
        <n v="7040804.0"/>
        <n v="7040805.0"/>
        <n v="7040806.0"/>
        <n v="7040807.0"/>
        <n v="7040808.0"/>
        <n v="7040810.0"/>
        <n v="7040811.0"/>
        <n v="7040812.0"/>
        <n v="7040813.0"/>
        <n v="7040814.0"/>
        <n v="7040815.0"/>
        <n v="7040816.0"/>
        <n v="7040817.0"/>
        <n v="7040819.0"/>
        <n v="7040820.0"/>
        <n v="7040822.0"/>
        <n v="7040823.0"/>
        <n v="7040825.0"/>
        <n v="7040826.0"/>
        <n v="7050102.0"/>
        <n v="7050104.0"/>
        <n v="7050105.0"/>
        <n v="7050108.0"/>
        <n v="7050109.0"/>
        <n v="7050116.0"/>
        <n v="7050117.0"/>
        <n v="7050120.0"/>
        <n v="7050122.0"/>
        <n v="7050123.0"/>
        <n v="7050201.0"/>
        <n v="7050202.0"/>
        <n v="7050203.0"/>
        <n v="7050204.0"/>
        <n v="7050205.0"/>
        <n v="7050207.0"/>
        <n v="7050224.0"/>
        <n v="7050229.0"/>
        <n v="7050230.0"/>
        <n v="7080111.0"/>
        <n v="7100223.0"/>
        <n v="7100224.0"/>
        <n v="7100225.0"/>
        <n v="7110231.0"/>
        <n v="7110232.0"/>
        <n v="7110317.0"/>
        <n v="7110318.0"/>
        <n v="7160109.0"/>
        <n v="7160110.0"/>
        <n v="7160208.0"/>
        <n v="7160209.0"/>
        <n v="8070825.0"/>
        <n v="6170327.0"/>
        <n v="1.3040205E7"/>
        <n v="1.3040207E7"/>
        <n v="1.3040213E7"/>
        <n v="1.3040223E7"/>
        <n v="1.3040224E7"/>
        <n v="1.3040225E7"/>
        <n v="1.3040232E7"/>
        <n v="1.3040233E7"/>
        <n v="1.3040236E7"/>
        <n v="1.3040237E7"/>
        <n v="1.3040238E7"/>
        <n v="1.3040242E7"/>
        <n v="1.3040248E7"/>
        <n v="1.3040301E7"/>
        <n v="1.3040302E7"/>
        <n v="1.3040303E7"/>
        <n v="1.3040304E7"/>
        <n v="1.304031E7"/>
        <n v="1.3040313E7"/>
        <n v="1.3040315E7"/>
        <n v="1.3040317E7"/>
        <n v="1.3040327E7"/>
        <n v="1.3040328E7"/>
        <n v="1.3040331E7"/>
        <n v="1.3040332E7"/>
        <n v="1.3040334E7"/>
        <n v="1.3040337E7"/>
        <n v="1.3040338E7"/>
        <n v="1.3040342E7"/>
        <n v="1.3040408E7"/>
        <n v="1.3101802E7"/>
        <n v="1.3101803E7"/>
        <n v="1.6270106E7"/>
        <n v="1.6270201E7"/>
        <n v="1.6270203E7"/>
        <n v="1.6270227E7"/>
        <n v="1.6270228E7"/>
        <n v="1.6270236E7"/>
        <n v="1.6270301E7"/>
        <n v="1.6270314E7"/>
        <n v="1.627032E7"/>
        <n v="1.6270326E7"/>
        <n v="1.6270336E7"/>
        <n v="2.1260109E7"/>
        <n v="2.1260119E7"/>
        <n v="2.1260208E7"/>
        <n v="2.1260209E7"/>
        <n v="2.126021E7"/>
        <n v="2.1260302E7"/>
        <n v="2.1260306E7"/>
        <n v="2.1260319E7"/>
        <n v="2.126032E7"/>
        <n v="2.1260322E7"/>
        <n v="2.1260327E7"/>
        <n v="2.1260403E7"/>
        <n v="2.1260416E7"/>
        <n v="2.1260417E7"/>
        <n v="2.1260419E7"/>
        <n v="2.126042E7"/>
        <n v="2.1260504E7"/>
        <n v="2.1260513E7"/>
        <n v="2.1260519E7"/>
        <n v="2.1260603E7"/>
        <n v="2.126061E7"/>
        <n v="2.1260612E7"/>
        <n v="2.1260613E7"/>
        <n v="2.1260615E7"/>
        <n v="2.1260617E7"/>
        <n v="2.1260626E7"/>
        <n v="2.126063E7"/>
        <n v="2.1260631E7"/>
        <n v="2.1260708E7"/>
        <n v="2.1260714E7"/>
        <n v="2.1260715E7"/>
        <n v="2.1260717E7"/>
        <n v="1.5040304E7"/>
        <n v="1.6050257E7"/>
        <n v="1.5040104E7"/>
        <n v="1.5040303E7"/>
        <n v="1.6050255E7"/>
        <n v="1.6050326E7"/>
        <n v="1.5040302E7"/>
        <n v="1.5040118E7"/>
        <n v="1.6050251E7"/>
        <n v="1.5040124E7"/>
        <n v="1.6050236E7"/>
        <n v="1.605033E7"/>
        <n v="1.6050325E7"/>
        <n v="1.5040315E7"/>
        <n v="1.6050329E7"/>
        <n v="1.5101805E7"/>
        <n v="1.5040312E7"/>
        <n v="1.6050232E7"/>
        <n v="1.6050339E7"/>
        <n v="1.6050233E7"/>
        <n v="1.5101801E7"/>
        <n v="1.6050333E7"/>
        <n v="1.6050247E7"/>
        <n v="1.504031E7"/>
        <n v="1.6050331E7"/>
        <n v="1.5101806E7"/>
        <n v="1.6050252E7"/>
        <n v="1.6050337E7"/>
        <n v="1.5040313E7"/>
        <n v="1.6050332E7"/>
        <n v="1.6050237E7"/>
        <n v="1.5101804E7"/>
        <n v="1.6050253E7"/>
        <n v="1.6050335E7"/>
        <n v="1.110182E7"/>
        <n v="1.5040326E7"/>
        <n v="1.6050242E7"/>
        <n v="1.6050334E7"/>
        <n v="1.1101817E7"/>
        <n v="1.5040243E7"/>
        <n v="1.6050322E7"/>
        <n v="1.6050221E7"/>
        <n v="1.5040314E7"/>
        <n v="1.6050217E7"/>
        <n v="1.605022E7"/>
        <n v="1.605032E7"/>
        <n v="1.504024E7"/>
        <n v="1.5040234E7"/>
        <n v="1.6050321E7"/>
        <n v="1.5040133E7"/>
        <n v="1.5040242E7"/>
        <n v="1.6050512E7"/>
        <n v="1.5040231E7"/>
        <n v="1.605031E7"/>
        <n v="1.5040238E7"/>
        <n v="1.6050513E7"/>
        <n v="1.6050311E7"/>
        <n v="1.5040129E7"/>
        <n v="1.5040229E7"/>
        <n v="1.605014E7"/>
        <n v="1.504013E7"/>
        <n v="1.6050312E7"/>
        <n v="1.5040137E7"/>
        <n v="1.5040156E7"/>
        <n v="1.6050136E7"/>
        <n v="1.6050309E7"/>
        <n v="1.5040138E7"/>
        <n v="1.5040144E7"/>
        <n v="1.5040149E7"/>
        <n v="1.6050204E7"/>
        <n v="1.6050121E7"/>
        <n v="1.5040146E7"/>
        <n v="1.6050203E7"/>
        <n v="1.5040147E7"/>
        <n v="1.5040145E7"/>
        <n v="1.6050142E7"/>
        <n v="1.7170934E7"/>
        <n v="1.5040136E7"/>
        <n v="1.1101822E7"/>
        <n v="1.7170933E7"/>
        <n v="1.6050144E7"/>
        <n v="1.1101826E7"/>
        <n v="1.504041E7"/>
        <n v="1.7170925E7"/>
        <n v="1.5040119E7"/>
        <n v="1.5040142E7"/>
        <n v="1.6050148E7"/>
        <n v="1.5040405E7"/>
        <n v="1.7170918E7"/>
        <n v="1.5040401E7"/>
        <n v="1.5040404E7"/>
        <n v="1.5040117E7"/>
        <n v="1.605015E7"/>
        <n v="1.1101736E7"/>
        <n v="1.5040122E7"/>
        <n v="1.7170906E7"/>
        <n v="1.5040135E7"/>
        <n v="1.1101811E7"/>
        <n v="1.1101324E7"/>
        <n v="1.1101714E7"/>
        <n v="1.1101325E7"/>
        <n v="1.5040132E7"/>
        <n v="1.5040131E7"/>
        <n v="1.1101803E7"/>
        <n v="1.1101712E7"/>
        <n v="1.1101329E7"/>
        <n v="1.1101808E7"/>
        <n v="1.5040102E7"/>
        <n v="1.7170209E7"/>
        <n v="1.1101713E7"/>
        <n v="1.5040103E7"/>
        <n v="1.1101614E7"/>
        <n v="1.1101802E7"/>
        <n v="1.1101719E7"/>
        <n v="1.1101707E7"/>
        <n v="1.1101628E7"/>
        <n v="1.1101504E7"/>
        <n v="1.1101634E7"/>
        <n v="1.1101705E7"/>
        <n v="1.1101637E7"/>
        <n v="1.1101511E7"/>
        <n v="1.1101724E7"/>
        <n v="1.1101508E7"/>
        <n v="1.7170255E7"/>
        <n v="1.5040213E7"/>
        <n v="1.6050621E7"/>
        <n v="1.5040215E7"/>
        <n v="1.7170256E7"/>
        <n v="1.5040109E7"/>
        <n v="1.7170313E7"/>
        <n v="1.7170259E7"/>
        <n v="1.5040123E7"/>
        <n v="1.1101726E7"/>
        <n v="1.1101725E7"/>
        <n v="1.7170315E7"/>
        <n v="1.717027E7"/>
        <n v="1.1101721E7"/>
        <n v="1.7170311E7"/>
        <n v="1.717031E7"/>
        <n v="1.110172E7"/>
        <n v="1.6050149E7"/>
        <n v="1.7170413E7"/>
        <n v="1.7170274E7"/>
        <n v="1.7170411E7"/>
        <n v="1.6050147E7"/>
        <n v="1.1101401E7"/>
        <n v="1.717041E7"/>
        <n v="1.7170302E7"/>
        <n v="1.6050145E7"/>
        <n v="1.110143E7"/>
        <n v="1.7170269E7"/>
        <n v="1.1101402E7"/>
        <n v="1.7170305E7"/>
        <n v="1.1101308E7"/>
        <n v="1.7170268E7"/>
        <n v="1.7170306E7"/>
        <n v="1.6050135E7"/>
        <n v="1.1101313E7"/>
        <n v="1.7170406E7"/>
        <n v="1.7170307E7"/>
        <n v="1.6050133E7"/>
        <n v="1.7170308E7"/>
        <n v="1.7170415E7"/>
        <n v="1.7170263E7"/>
        <n v="1.1101405E7"/>
        <n v="1.6050119E7"/>
        <n v="1.7170404E7"/>
        <n v="1.7170261E7"/>
        <n v="1.6050114E7"/>
        <n v="1.717026E7"/>
        <n v="1.110141E7"/>
        <n v="1.6050115E7"/>
        <n v="1.7170262E7"/>
        <n v="1.1101415E7"/>
        <n v="1.7170232E7"/>
        <n v="1.1101409E7"/>
        <n v="1.7170267E7"/>
        <n v="1.7170237E7"/>
        <n v="1.7170272E7"/>
        <n v="1.6050126E7"/>
        <n v="1.1101414E7"/>
        <n v="1.7170248E7"/>
        <n v="1.7170818E7"/>
        <n v="1.6050132E7"/>
        <n v="1.7170252E7"/>
        <n v="1.7170814E7"/>
        <n v="1.7170247E7"/>
        <n v="1.6050151E7"/>
        <n v="1.1101703E7"/>
        <n v="1.1101701E7"/>
        <n v="1.7170231E7"/>
        <n v="1.6050108E7"/>
        <n v="1.110171E7"/>
        <n v="1.1101709E7"/>
        <n v="1.1101704E7"/>
        <n v="1.6050103E7"/>
        <n v="1.6050102E7"/>
        <n v="1.6050106E7"/>
        <n v="1.6050109E7"/>
        <n v="1.7170414E7"/>
        <n v="1.7170407E7"/>
        <n v="1.7170536E7"/>
        <n v="1.6050239E7"/>
        <n v="1.1101427E7"/>
        <n v="1.7170535E7"/>
        <n v="1.7170408E7"/>
        <n v="1.6050245E7"/>
        <n v="1.7170531E7"/>
        <n v="1.7170403E7"/>
        <n v="1.1101423E7"/>
        <n v="1.7170529E7"/>
        <n v="1.7170525E7"/>
        <n v="1.6050244E7"/>
        <n v="1.7170527E7"/>
        <n v="1.7170522E7"/>
        <n v="1.1101421E7"/>
        <n v="1.6050228E7"/>
        <n v="1.7170516E7"/>
        <n v="1.7170517E7"/>
        <n v="1.7170523E7"/>
        <n v="1.6050216E7"/>
        <n v="1.1101425E7"/>
        <n v="1.7170519E7"/>
        <n v="1.110142E7"/>
        <n v="1.7170224E7"/>
        <n v="1.7170512E7"/>
        <n v="1.6050215E7"/>
        <n v="1.7170508E7"/>
        <n v="1.7170221E7"/>
        <n v="1.1101426E7"/>
        <n v="1.7170515E7"/>
        <n v="1.7170513E7"/>
        <n v="1.7170219E7"/>
        <n v="1.717051E7"/>
        <n v="1.1101428E7"/>
        <n v="1.6050201E7"/>
        <n v="1.1101433E7"/>
        <n v="1.7170265E7"/>
        <n v="1.7170216E7"/>
        <n v="1.6050101E7"/>
        <n v="1.7170258E7"/>
        <n v="1.7170251E7"/>
        <n v="1.1101422E7"/>
        <n v="1.7170243E7"/>
        <n v="1.6050124E7"/>
        <n v="1.7170503E7"/>
        <n v="1.7170242E7"/>
        <n v="1.1101417E7"/>
        <n v="1.7170223E7"/>
        <n v="1.6050118E7"/>
        <n v="1.1101706E7"/>
        <n v="1.7170504E7"/>
        <n v="1.7170234E7"/>
        <n v="1.1101711E7"/>
        <n v="1.6050112E7"/>
        <n v="1.7170506E7"/>
        <n v="1.717082E7"/>
        <n v="1.1101716E7"/>
        <n v="1.7170134E7"/>
        <n v="1.7170722E7"/>
        <n v="1.1101718E7"/>
        <n v="1.7170719E7"/>
        <n v="1.6050302E7"/>
        <n v="1.7170716E7"/>
        <n v="1.1101715E7"/>
        <n v="1.717073E7"/>
        <n v="1.7170528E7"/>
        <n v="1.6050308E7"/>
        <n v="1.717025E7"/>
        <n v="1.6050318E7"/>
        <n v="1.6050313E7"/>
        <s v="M040103"/>
        <s v="C130202"/>
        <s v="B050311"/>
        <s v="B060224"/>
        <s v="E240264"/>
        <s v="E240062"/>
        <n v="1.7170132E7"/>
        <n v="1.110102E7"/>
        <n v="1.7170617E7"/>
        <n v="1.7170131E7"/>
        <n v="1.1101029E7"/>
        <n v="1.7170127E7"/>
        <n v="1.1101024E7"/>
        <n v="1.1101023E7"/>
        <n v="1.7170619E7"/>
        <n v="1.7170129E7"/>
        <n v="1.1101021E7"/>
        <n v="1.1101022E7"/>
        <n v="1.110103E7"/>
        <n v="1.7170627E7"/>
        <n v="1.7170121E7"/>
        <n v="1.717012E7"/>
        <n v="1.1100913E7"/>
        <n v="1.1101025E7"/>
        <n v="1.7170115E7"/>
        <n v="1.110092E7"/>
        <n v="1.7170218E7"/>
        <n v="1.7170116E7"/>
        <n v="1.1101026E7"/>
        <n v="1.7170213E7"/>
        <n v="1.1101034E7"/>
        <n v="1.1100924E7"/>
        <n v="1.1100926E7"/>
        <n v="1.1101413E7"/>
        <n v="1.7170201E7"/>
        <n v="1.1101036E7"/>
        <n v="1.1101412E7"/>
        <n v="1.7170117E7"/>
        <n v="1.1101035E7"/>
        <n v="1.7170236E7"/>
        <n v="1.1101403E7"/>
        <n v="1.1101404E7"/>
        <n v="1.1101804E7"/>
        <n v="1.1100118E7"/>
        <n v="1.1101408E7"/>
        <n v="1.1101306E7"/>
        <n v="1.7170228E7"/>
        <n v="1.1100114E7"/>
        <n v="1.1101305E7"/>
        <n v="1.1101419E7"/>
        <n v="1.1101807E7"/>
        <n v="1.1101303E7"/>
        <n v="1.7170135E7"/>
        <n v="1.1101805E7"/>
        <n v="1.7170105E7"/>
        <n v="1.1101018E7"/>
        <n v="1.1100942E7"/>
        <n v="1.7170101E7"/>
        <n v="1.1101636E7"/>
        <n v="1.2180514E7"/>
        <n v="1.1100906E7"/>
        <n v="1.1100943E7"/>
        <n v="1.2180516E7"/>
        <n v="1.7170123E7"/>
        <n v="1.1101623E7"/>
        <n v="1.1101015E7"/>
        <n v="1.1100121E7"/>
        <n v="1.1101014E7"/>
        <n v="1.1100129E7"/>
        <n v="1.1100827E7"/>
        <n v="1.1101518E7"/>
        <n v="1.1100829E7"/>
        <n v="1.1101011E7"/>
        <n v="1.1100126E7"/>
        <n v="1.2180418E7"/>
        <n v="1.1100832E7"/>
        <n v="1.1100905E7"/>
        <n v="1.1100131E7"/>
        <n v="1.1100848E7"/>
        <n v="1.7170501E7"/>
        <n v="1.1101515E7"/>
        <n v="1.1100143E7"/>
        <n v="1.7170104E7"/>
        <n v="1.1100406E7"/>
        <n v="1.1101521E7"/>
        <n v="1.7170111E7"/>
        <n v="1.717011E7"/>
        <n v="1.1100349E7"/>
        <n v="1.7170113E7"/>
        <n v="1.1100347E7"/>
        <n v="1.7170718E7"/>
        <n v="1.1100342E7"/>
        <n v="1.1100343E7"/>
        <n v="1.7170927E7"/>
        <n v="1.1100335E7"/>
        <n v="1.7170916E7"/>
        <n v="1.1100333E7"/>
        <n v="1.1100423E7"/>
        <n v="1.110081E7"/>
        <n v="1.1100712E7"/>
        <n v="1.1100807E7"/>
        <n v="1.1100806E7"/>
        <n v="1.1100212E7"/>
        <n v="1.3070513E7"/>
        <n v="1.1100532E7"/>
        <n v="1.3070407E7"/>
        <n v="1.1100801E7"/>
        <n v="1.1100211E7"/>
        <n v="1.1100545E7"/>
        <n v="1.1100534E7"/>
        <n v="1.1100205E7"/>
        <n v="1.3070301E7"/>
        <n v="1.1100543E7"/>
        <n v="1.1100301E7"/>
        <n v="1.1100536E7"/>
        <n v="1.1100541E7"/>
        <n v="1.1100535E7"/>
        <n v="1.3070305E7"/>
        <n v="1.1100204E7"/>
        <n v="1.1100525E7"/>
        <n v="1.3070308E7"/>
        <n v="1.110053E7"/>
        <n v="1.307082E7"/>
        <n v="1.1100531E7"/>
        <n v="1.1100614E7"/>
        <n v="1.3070604E7"/>
        <n v="1.3070835E7"/>
        <n v="1.1100616E7"/>
        <n v="1.3070307E7"/>
        <n v="1.1100617E7"/>
        <n v="1.3070803E7"/>
        <n v="1.1100326E7"/>
        <n v="1.3070804E7"/>
        <n v="1.1100612E7"/>
        <n v="1.3070806E7"/>
        <n v="1.1100613E7"/>
        <n v="1.1100325E7"/>
        <n v="1.3070404E7"/>
        <n v="1.3070401E7"/>
        <n v="1.3070113E7"/>
        <n v="1.1100716E7"/>
        <n v="1.1100502E7"/>
        <n v="1.3070112E7"/>
        <n v="1.307011E7"/>
        <n v="1.307031E7"/>
        <n v="1.1100708E7"/>
        <n v="1.1100509E7"/>
        <n v="1.1100709E7"/>
        <n v="1.3070309E7"/>
        <n v="1.3070105E7"/>
        <n v="1.110071E7"/>
        <n v="1.1100514E7"/>
        <n v="1.3070311E7"/>
        <n v="1.1100707E7"/>
        <n v="1.1100517E7"/>
        <n v="1.3070501E7"/>
        <n v="1.3070103E7"/>
        <n v="1.3070101E7"/>
        <n v="1.1100726E7"/>
        <n v="1.3070506E7"/>
        <n v="1.3070203E7"/>
        <n v="1.1100317E7"/>
        <n v="1.1100731E7"/>
        <n v="1.3070204E7"/>
        <n v="1.3070512E7"/>
        <n v="1.7170907E7"/>
        <n v="1.3070612E7"/>
        <n v="1.3070314E7"/>
        <n v="1.3070611E7"/>
        <n v="1.3070508E7"/>
        <n v="1.3070613E7"/>
        <n v="1.1100319E7"/>
        <n v="1.3070719E7"/>
        <n v="1.1100308E7"/>
        <n v="1.307062E7"/>
        <n v="1.1100217E7"/>
        <n v="1.3070209E7"/>
        <n v="1.307073E7"/>
        <n v="1.3070621E7"/>
        <n v="1.3070716E7"/>
        <n v="1.1100337E7"/>
        <n v="1.110022E7"/>
        <n v="1.3070817E7"/>
        <n v="1.1100332E7"/>
        <n v="1.1100216E7"/>
        <n v="1.1100104E7"/>
        <n v="1.3070707E7"/>
        <n v="1.1101004E7"/>
        <n v="1.1100128E7"/>
        <n v="1.3070708E7"/>
        <n v="1.1100223E7"/>
        <n v="1.1101009E7"/>
        <n v="1.1100901E7"/>
        <n v="1.1100311E7"/>
        <n v="1.1100909E7"/>
        <n v="1.1100218E7"/>
        <n v="1.1100313E7"/>
        <n v="1.1100917E7"/>
        <n v="1.1100937E7"/>
        <n v="1.1100918E7"/>
        <n v="1.1100208E7"/>
        <n v="1.1100934E7"/>
        <n v="1.1100214E7"/>
        <n v="1.110021E7"/>
        <n v="1.1100945E7"/>
        <n v="1.7170301E7"/>
        <n v="1.1101314E7"/>
        <n v="1.1100418E7"/>
        <n v="1.110131E7"/>
        <n v="1.7170903E7"/>
        <n v="1.1101309E7"/>
        <n v="1.1100407E7"/>
        <n v="1.7170919E7"/>
        <n v="1.1101315E7"/>
        <n v="1.1100936E7"/>
        <n v="1.1100729E7"/>
        <n v="1.1101321E7"/>
        <n v="1.110093E7"/>
        <n v="1.7170613E7"/>
        <n v="1.1101319E7"/>
        <n v="1.7170831E7"/>
        <n v="1.1100927E7"/>
        <n v="1.7170621E7"/>
        <n v="1.7170828E7"/>
        <n v="1.1100922E7"/>
        <n v="1.7170273E7"/>
        <n v="1.7170635E7"/>
        <n v="1.1100921E7"/>
        <n v="1.1100817E7"/>
        <n v="1.717024E7"/>
        <n v="1.1100812E7"/>
        <n v="1.1100814E7"/>
        <n v="1.7170802E7"/>
        <n v="1.7170809E7"/>
        <n v="1.110082E7"/>
        <n v="1.1100334E7"/>
        <n v="1.1100546E7"/>
        <n v="1.7170634E7"/>
        <n v="1.7170701E7"/>
        <n v="1.1100341E7"/>
        <n v="1.7170724E7"/>
        <n v="1.1100144E7"/>
        <n v="1.7170706E7"/>
        <n v="1.1100515E7"/>
        <n v="1.1100135E7"/>
        <n v="1.1100339E7"/>
        <n v="1.1100336E7"/>
        <n v="1.110054E7"/>
        <n v="1.1100902E7"/>
        <n v="1.1100112E7"/>
        <n v="1.1100331E7"/>
        <n v="1.1101702E7"/>
        <n v="1.1101708E7"/>
        <n v="1.1100105E7"/>
        <n v="1.1101106E7"/>
        <n v="1.1100923E7"/>
        <n v="1.1101717E7"/>
        <n v="1.6050305E7"/>
        <n v="1.1101432E7"/>
        <n v="1.1100402E7"/>
        <s v="W260614"/>
        <s v="E240012"/>
        <n v="1.1100147E7"/>
        <n v="1.1100207E7"/>
        <n v="1.1100209E7"/>
        <n v="1.1100224E7"/>
        <n v="1.1100228E7"/>
        <n v="1.110034E7"/>
        <n v="1.1100345E7"/>
        <n v="1.1100352E7"/>
        <n v="1.1100419E7"/>
        <n v="1.1100516E7"/>
        <n v="1.1100624E7"/>
        <n v="1.1100912E7"/>
        <n v="1.1100944E7"/>
        <n v="1.1101728E7"/>
        <n v="1.1101732E7"/>
        <n v="1.1101733E7"/>
        <n v="1.1101815E7"/>
        <n v="1.2180216E7"/>
        <n v="1.3070207E7"/>
        <n v="1.3070818E7"/>
        <n v="1.605011E7"/>
        <n v="1.605012E7"/>
        <n v="1.6050206E7"/>
        <n v="1.717023E7"/>
        <n v="1.7170524E7"/>
        <n v="1.7170533E7"/>
        <m/>
      </sharedItems>
    </cacheField>
    <cacheField name="X">
      <sharedItems containsBlank="1" containsMixedTypes="1" containsNumber="1">
        <s v="21.014408381854"/>
        <s v="21.016800615524"/>
        <s v="21.016199447557"/>
        <s v="21.016524247685"/>
        <s v="21.015239209251"/>
        <s v="21.014583400198"/>
        <s v="21.008922889715"/>
        <s v="21.009868708985"/>
        <s v="21.00837848534"/>
        <s v="21.00854082196"/>
        <s v="21.007911887877"/>
        <s v="21.007694139522"/>
        <s v="21.009571637839"/>
        <s v="21.008971274704"/>
        <s v="21.008974827351"/>
        <s v="21.009608870024"/>
        <s v="21.010149176687"/>
        <s v="21.014145867918"/>
        <s v="21.014358378573"/>
        <s v="21.014657613782"/>
        <s v="21.014795153348"/>
        <s v="21.014791435349"/>
        <s v="21.015130233322"/>
        <s v="21.00286544403"/>
        <s v="21.004585391521"/>
        <s v="21.003840688354"/>
        <s v="21.004198348076"/>
        <s v="21.007439679882"/>
        <s v="21.006271123915"/>
        <s v="21.005047685381"/>
        <s v="21.007115283037"/>
        <s v="21.011025637453"/>
        <s v="21.010072302912"/>
        <s v="21.00871775283"/>
        <s v="21.011422326068"/>
        <s v="21.012557766399"/>
        <s v="21.011672604898"/>
        <s v="21.011973724698"/>
        <s v="21.012856459721"/>
        <s v="21.013765553642"/>
        <s v="21.001068654392"/>
        <s v="21.004480764746"/>
        <s v="21.002199328374"/>
        <s v="20.99716051002"/>
        <s v="20.999989656384"/>
        <s v="21.000394350436"/>
        <s v="21.005154607201"/>
        <s v="21.005978621094"/>
        <s v="21.003873188396"/>
        <s v="21.004190792678"/>
        <s v="21.00407205595"/>
        <s v="21.006773573589"/>
        <s v="21.006640905592"/>
        <s v="21.001548912297"/>
        <s v="21.000718251569"/>
        <s v="20.998543881409"/>
        <s v="20.997621662545"/>
        <s v="20.995793717355"/>
        <s v="20.997183417915"/>
        <s v="20.998229635719"/>
        <s v="20.998821038391"/>
        <s v="20.999189785972"/>
        <s v="21.002006919389"/>
        <s v="21.001350654432"/>
        <s v="20.999816598811"/>
        <s v="21.000007046493"/>
        <s v="20.999018917645"/>
        <s v="21.003816513335"/>
        <s v="21.003892263411"/>
        <s v="21.00138989949"/>
        <s v="20.996867867957"/>
        <s v="20.998269610883"/>
        <s v="21.000001412472"/>
        <s v="21.003873035651"/>
        <s v="21.019015682004"/>
        <s v="21.018635056548"/>
        <s v="21.015975436175"/>
        <s v="21.01582311404"/>
        <s v="21.022633631089"/>
        <s v="21.021206748526"/>
        <s v="21.021334007346"/>
        <s v="21.021990445082"/>
        <s v="21.022141132322"/>
        <s v="21.022693458254"/>
        <s v="21.023261089415"/>
        <s v="21.023278723503"/>
        <s v="21.020573552354"/>
        <s v="21.019996538072"/>
        <s v="21.02411866479"/>
        <s v="21.016229657715"/>
        <s v="21.017013598086"/>
        <s v="21.018968056502"/>
        <s v="21.019810339505"/>
        <s v="21.020653527704"/>
        <s v="21.02143965375"/>
        <s v="21.022325227597"/>
        <s v="21.022932761927"/>
        <s v="21.019948005718"/>
        <s v="21.023609712827"/>
        <s v="21.024709473807"/>
        <s v="21.025321"/>
        <s v="21.02586"/>
        <s v="21.025612866452"/>
        <s v="21.0237738"/>
        <s v="21.021733"/>
        <s v="21.022737318383"/>
        <s v="21.020966786334"/>
        <s v="21.020641135041"/>
        <s v="21.022939380034"/>
        <s v="21.022278939928"/>
        <s v="21.01863865822"/>
        <s v="21.016352450862"/>
        <s v="21.016837252788"/>
        <s v="21.017559756031"/>
        <s v="21.014603269166"/>
        <s v="21.026873471912"/>
        <s v="21.021448841469"/>
        <s v="21.0289532"/>
        <s v="21.028518247982"/>
        <s v="21.026728925328"/>
        <s v="21.026769145445"/>
        <s v="21.025903586765"/>
        <s v="21.025318674372"/>
        <s v="21.00169862884"/>
        <s v="21.001802868086"/>
        <s v="21.002905644837"/>
        <s v="21.003712255538"/>
        <s v="21.006683440312"/>
        <s v="21.006748991469"/>
        <s v="21.004760993132"/>
        <s v="21.001576893456"/>
        <s v="21.0000857"/>
        <s v="21.000413592764"/>
        <s v="20.998698085822"/>
        <s v="20.998119226584"/>
        <s v="20.997519784893"/>
        <s v="20.996822369071"/>
        <s v="20.996679639301"/>
        <s v="20.99783857023"/>
        <s v="20.998961726329"/>
        <s v="20.997672252246"/>
        <s v="20.998219260976"/>
        <s v="20.999515629671"/>
        <s v="21.001468846084"/>
        <s v="21.004284673541"/>
        <s v="21.0044903"/>
        <s v="21.0045694"/>
        <s v="21.008406462985"/>
        <s v="21.009424597817"/>
        <s v="21.010469417877"/>
        <s v="21.014303155258"/>
        <s v="21.013274954655"/>
        <s v="21.013930319429"/>
        <s v="21.013405177017"/>
        <s v="21.010337513503"/>
        <s v="21.0124321"/>
        <s v="21.0122803"/>
        <s v="21.0129874263"/>
        <s v="21.013861710901"/>
        <s v="21.013485062974"/>
        <s v="21.014839301237"/>
        <s v="21.013197796448"/>
        <s v="20.992396355967"/>
        <s v="20.991059108659"/>
        <s v="20.9886066"/>
        <s v="20.989751082226"/>
        <s v="20.991366752896"/>
        <s v="20.993796396252"/>
        <s v="20.992659801535"/>
        <s v="20.991868928824"/>
        <s v="20.99127012602"/>
        <s v="20.989967987522"/>
        <s v="20.988755504193"/>
        <s v="20.988711565208"/>
        <s v="20.988338997911"/>
        <s v="20.9903002"/>
        <s v="20.9883695"/>
        <s v="20.994903409275"/>
        <s v="20.993255484891"/>
        <s v="20.991341268802"/>
        <s v="20.992862074029"/>
        <s v="20.994982266811"/>
        <s v="20.994759978704"/>
        <s v="20.992846775663"/>
        <s v="20.989862701822"/>
        <s v="20.995802778828"/>
        <s v="20.995513881838"/>
        <s v="20.991931163656"/>
        <s v="20.992139747337"/>
        <s v="20.990102749397"/>
        <s v="20.99121486519"/>
        <s v="20.992317072138"/>
        <s v="20.993679874107"/>
        <s v="20.994979945164"/>
        <s v="20.996353528869"/>
        <s v="20.995951627372"/>
        <s v="20.996346139426"/>
        <s v="20.990578660507"/>
        <s v="20.993473779793"/>
        <s v="20.994852497192"/>
        <s v="20.996224555949"/>
        <s v="20.996881605841"/>
        <s v="20.997529060838"/>
        <s v="20.995132589132"/>
        <s v="20.99504178794"/>
        <s v="20.994027025273"/>
        <s v="20.996531357053"/>
        <s v="20.9997755"/>
        <s v="20.998514925805"/>
        <s v="20.995368619606"/>
        <s v="20.995715285435"/>
        <s v="20.997233551926"/>
        <s v="21.019780075917"/>
        <s v="21.018507858792"/>
        <s v="21.018694568626"/>
        <s v="21.018302160539"/>
        <s v="21.019208147028"/>
        <s v="21.020859898456"/>
        <s v="21.021378658029"/>
        <s v="21.020961095395"/>
        <s v="21.021945548165"/>
        <s v="21.023296393058"/>
        <s v="21.023077022625"/>
        <s v="21.024388385157"/>
        <s v="21.025443959108"/>
        <s v="21.023857259"/>
        <s v="21.022133971511"/>
        <s v="21.022201257237"/>
        <s v="21.021956318257"/>
        <s v="21.020098885957"/>
        <s v="21.020355144474"/>
        <s v="21.021257730701"/>
        <s v="21.019731431164"/>
        <s v="21.019317067958"/>
        <s v="21.020250510277"/>
        <s v="21.020935098886"/>
        <s v="21.021380534383"/>
        <s v="21.023085216466"/>
        <s v="21.022782193474"/>
        <s v="21.022118683729"/>
        <s v="21.022391442582"/>
        <s v="21.023569236757"/>
        <s v="21.023943368088"/>
        <s v="21.024807822661"/>
        <s v="21.030648684758"/>
        <s v="20.989144404495"/>
        <s v="20.988754870406"/>
        <s v="20.987551819529"/>
        <s v="20.987366241908"/>
        <s v="21.031502865896"/>
        <s v="21.035016180115"/>
        <s v="21.036413583533"/>
        <s v="21.036148998239"/>
        <s v="21.036227440286"/>
        <s v="21.033748105522"/>
        <s v="21.032843202145"/>
        <s v="21.033574479303"/>
        <s v="21.033594025868"/>
        <s v="21.034203166582"/>
        <s v="21.034301656536"/>
        <s v="21.028876181243"/>
        <s v="21.030415697524"/>
        <s v="21.030414421595"/>
        <s v="21.032330824996"/>
        <s v="21.029611896617"/>
        <s v="21.032966400578"/>
        <s v="21.033919140606"/>
        <s v="21.03947124506"/>
        <s v="21.04036831686"/>
        <s v="21.04019353349"/>
        <s v="21.038634689702"/>
        <s v="21.038149159472"/>
        <s v="21.035974096732"/>
        <s v="21.038060721427"/>
        <s v="21.036892197987"/>
        <s v="21.036202271196"/>
        <s v="21.035864023719"/>
        <s v="21.036610576301"/>
        <s v="21.041143353881"/>
        <s v="21.033640858965"/>
        <s v="21.041402025337"/>
        <s v="21.039809586981"/>
        <s v="21.04428830384"/>
        <s v="21.041500044431"/>
        <s v="20.985497548511"/>
        <s v="20.983432098493"/>
        <s v="20.980843353015"/>
        <s v="20.981757"/>
        <s v="20.982240337155"/>
        <s v="20.980740026016"/>
        <s v="20.980940653488"/>
        <s v="20.981653489807"/>
        <s v="20.981701628462"/>
        <s v="20.98339901376"/>
        <s v="20.9814681"/>
        <s v="20.9810148"/>
        <s v="20.980033099289"/>
        <s v="21.022804365558"/>
        <s v="21.021191256385"/>
        <s v="21.020292258284"/>
        <s v="21.020618325795"/>
        <s v="21.022148829968"/>
        <s v="21.020851390756"/>
        <s v="21.021812961446"/>
        <s v="21.022720756169"/>
        <s v="21.023146707767"/>
        <s v="21.021349306823"/>
        <s v="21.024016357136"/>
        <s v="21.020047973514"/>
        <s v="20.992791125067"/>
        <s v="20.993733392772"/>
        <s v="20.99103355809"/>
        <s v="20.991679805878"/>
        <s v="20.994586464993"/>
        <s v="20.994558381198"/>
        <s v="20.994207617907"/>
        <s v="20.976241848832"/>
        <s v="20.978546762383"/>
        <s v="20.979732500963"/>
        <s v="20.9772308"/>
        <s v="20.979381658179"/>
        <s v="20.973875393384"/>
        <s v="20.97547909952"/>
        <s v="20.980058506486"/>
        <s v="20.976784821002"/>
        <s v="20.979208865568"/>
        <s v="21.008071457474145"/>
        <s v="21.007171251364"/>
        <s v="21.006961582991"/>
        <s v="21.008476514205"/>
        <s v="21.008491174295"/>
        <s v="21.009024614349"/>
        <s v="21.009548525674"/>
        <s v="21.010247506153"/>
        <s v="21.011223439722"/>
        <s v="21.011742863364"/>
        <s v="21.012467734167"/>
        <s v="20.99991939247"/>
        <s v="21.001811563011"/>
        <s v="21.001595694658"/>
        <s v="21.000876419781"/>
        <s v="21.000109928671"/>
        <s v="21.002756026459"/>
        <s v="21.0004296"/>
        <s v="21.001256885487"/>
        <s v="21.000917115869"/>
        <s v="21.0068243"/>
        <s v="21.0079049"/>
        <s v="21.0088753"/>
        <s v="21.0043646"/>
        <s v="21.004171936451"/>
        <s v="21.001091151219"/>
        <s v="21.003008498635"/>
        <s v="21.004943111223"/>
        <s v="21.006132440472"/>
        <s v="21.006378221549"/>
        <s v="21.00332145"/>
        <s v="21.004953741874"/>
        <s v="21.009114378479"/>
        <s v="20.997886087338"/>
        <s v="21.000216630967"/>
        <s v="21.004149985167"/>
        <s v="21.003599026894"/>
        <s v="21.004962034405"/>
        <s v="21.008477484797"/>
        <s v="21.007889119022"/>
        <s v="21.009099801864"/>
        <s v="21.006086426433"/>
        <s v="21.006879644731"/>
        <s v="20.999055922312"/>
        <s v="20.997956438802"/>
        <s v="20.997986071546"/>
        <s v="21.006492696489"/>
        <s v="21.006053286983"/>
        <s v="21.00733531921"/>
        <s v="21.011747666432"/>
        <s v="21.014825620348"/>
        <s v="21.000052882816"/>
        <s v="21.000339284985"/>
        <s v="21.005596158525"/>
        <s v="21.002525128673"/>
        <s v="21.003439995492"/>
        <s v="21.003417049592"/>
        <s v="21.004639083582"/>
        <s v="21.021699295175"/>
        <s v="21.022265269203"/>
        <s v="21.023014861456"/>
        <s v="21.022477682937"/>
        <s v="21.022154363039"/>
        <s v="21.023032275805"/>
        <s v="21.023949014412"/>
        <s v="21.023547173196"/>
        <s v="21.024239020026"/>
        <s v="21.026585730019"/>
        <s v="21.025296329931"/>
        <s v="21.027705252996"/>
        <s v="21.024524563683"/>
        <s v="21.023408905663"/>
        <s v="21.025121607785"/>
        <s v="21.026030224755"/>
        <s v="21.027142345039"/>
        <s v="21.028687723989"/>
        <s v="21.028677914403"/>
        <s v="21.028499552199"/>
        <s v="21.027612092964"/>
        <s v="21.029442825024"/>
        <s v="21.030727927638"/>
        <s v="21.029272956593"/>
        <s v="21.032065130725"/>
        <s v="21.032323949452"/>
        <s v="21.030207266549"/>
        <s v="21.030430586774"/>
        <s v="21.031513507317"/>
        <s v="21.038818505085"/>
        <s v="21.039684136096"/>
        <s v="21.032941630039"/>
        <s v="21.034038373727"/>
        <s v="21.036090023563"/>
        <s v="21.035693551727"/>
        <s v="21.033913609742"/>
        <s v="21.034305926425"/>
        <s v="21.040515252333"/>
        <s v="21.033426750817"/>
        <s v="21.033373214195"/>
        <s v="21.037589112526"/>
        <s v="21.035922502668"/>
        <s v="21.037758896682"/>
        <s v="21.039639652699"/>
        <s v="21.036739175621"/>
        <s v="21.041264071364"/>
        <s v="21.03748428338"/>
        <s v="21.037118791685"/>
        <s v="21.042474896338"/>
        <s v="21.042581385206"/>
        <s v="21.044274320882"/>
        <s v="21.007990671109"/>
        <s v="21.039352840475"/>
        <s v="21.028566787286"/>
        <s v="21.027968769438"/>
        <s v="21.029577832739"/>
        <s v="21.035124837309"/>
        <s v="21.040424256974"/>
        <s v="21.001408092065"/>
        <s v="21.000430430723"/>
        <s v="20.982502183795"/>
        <s v="20.987430793711"/>
        <s v="20.986833013594"/>
        <s v="20.988254547026"/>
        <s v="20.9885092"/>
        <s v="20.9919624"/>
        <s v="20.9925329"/>
        <s v="20.9927283"/>
        <s v="20.9961762"/>
        <s v="20.9980453"/>
        <s v="21.0040605"/>
        <s v="21.0001573"/>
        <s v="20.999632258488"/>
        <s v="21.025841558727"/>
        <s v="21.027086246461"/>
        <s v="21.030787322167"/>
        <s v="21.030900709788"/>
        <s v="21.02788881059"/>
        <s v="20.98762905738"/>
        <s v="20.988736201557"/>
        <s v="20.98921106226"/>
        <s v="20.990856183992"/>
        <s v="20.991600230612"/>
        <s v="20.99216425107"/>
        <s v="20.989894402447"/>
        <s v="20.991014140257"/>
        <s v="20.992278568942"/>
        <s v="20.990376410071"/>
        <s v="20.990149933572"/>
        <s v="20.988570479195"/>
        <s v="20.988456886802"/>
        <s v="20.989801654418"/>
        <s v="20.990488845607"/>
        <s v="20.993415619613"/>
        <s v="20.984083089633"/>
        <s v="20.983443255854"/>
        <s v="20.985441120375"/>
        <s v="20.985530708016"/>
        <s v="20.987364476133"/>
        <s v="20.981353327333"/>
        <s v="20.985535920948"/>
        <s v="20.986115267335"/>
        <s v="20.986638655422"/>
        <s v="20.98497923113"/>
        <s v="20.990248454596"/>
        <s v="20.986062053905"/>
        <s v="20.986819949101"/>
        <s v="20.987858706446"/>
        <s v="20.988552121407"/>
        <s v="20.990568831757"/>
        <s v="20.991133191525"/>
        <n v="20.9911374"/>
        <s v="20.988075528711"/>
        <s v="20.987198913661"/>
        <s v="20.980819414395"/>
        <s v="20.9854889"/>
        <s v="20.984483867772"/>
        <s v="20.980421"/>
        <s v="20.9797886341"/>
        <s v="20.981552"/>
        <s v="20.982688935787"/>
        <s v="20.984550456957"/>
        <s v="20.985510172868"/>
        <s v="20.9865104"/>
        <s v="20.987217189761"/>
        <s v="20.98854226238"/>
        <s v="20.990467727381"/>
        <s v="20.989972030421"/>
        <s v="20.987401316752"/>
        <s v="20.987271229212"/>
        <s v="20.985355260451"/>
        <s v="20.982528458987"/>
        <s v="20.980288125013"/>
        <s v="20.9827311"/>
        <s v="20.986589048877"/>
        <s v="20.986942084352"/>
        <s v="20.979428173221"/>
        <s v="20.983779956386"/>
        <s v="20.987874"/>
        <s v="20.9859649"/>
        <s v="20.9843614"/>
        <s v="20.984586882803"/>
        <s v="20.986600225202"/>
        <s v="20.988587901546"/>
        <s v="20.989668105318"/>
        <s v="20.991844140721"/>
        <s v="20.994898299227"/>
        <s v="20.996677441461"/>
        <s v="20.995476488091"/>
        <s v="20.987124063888"/>
        <s v="20.986380553296"/>
        <s v="20.985693181628"/>
        <s v="20.993370495315"/>
        <s v="20.990945596087"/>
        <s v="20.99180473727"/>
        <s v="20.992456060796"/>
        <s v="20.992762233252"/>
        <s v="20.995829951212"/>
        <s v="20.994959554513"/>
        <s v="20.994211862043"/>
        <s v="20.995343934983"/>
        <s v="20.996841689246"/>
        <s v="20.991889128687"/>
        <s v="20.990532224429"/>
        <s v="20.987680080903"/>
        <s v="20.989054733035"/>
        <s v="20.99155830053"/>
        <s v="20.996482277029"/>
        <s v="20.990915871678"/>
        <s v="20.993509799106"/>
        <s v="20.9950041"/>
        <s v="20.995897351053"/>
        <s v="20.994209351795"/>
        <s v="20.998579526229"/>
        <s v="20.99703081782"/>
        <s v="20.996545791758"/>
        <s v="20.995780653783"/>
        <s v="20.993654239253"/>
        <s v="20.993052182858"/>
        <s v="20.99157566938"/>
        <s v="20.992191753996"/>
        <s v="20.993070742865"/>
        <s v="20.994512092804"/>
        <s v="20.995881268088"/>
        <s v="20.994163650401"/>
        <s v="20.997104213019"/>
        <s v="21.0115999"/>
        <s v="21.0157503"/>
        <s v="21.0158818"/>
        <s v="21.0152021"/>
        <s v="21.014451"/>
        <s v="21.0136598"/>
        <s v="21.012367"/>
        <s v="21.0140468"/>
        <s v="21.0152663"/>
        <s v="21.019127206781"/>
        <s v="21.014267"/>
        <s v="21.0153505"/>
        <s v="21.0165008"/>
        <s v="21.0151199"/>
        <s v="21.0134477"/>
        <s v="21.0146719"/>
        <s v="21.0157108"/>
        <s v="21.0170124"/>
        <s v="21.014967911045"/>
        <s v="21.0137357"/>
        <s v="21.0129553"/>
        <s v="21.0138782"/>
        <s v="21.01651"/>
        <s v="21.0170473"/>
        <s v="21.0205237"/>
        <s v="21.0202775"/>
        <s v="21.018966"/>
        <s v="21.0179284"/>
        <s v="21.0167611"/>
        <s v="21.0176336"/>
        <s v="21.0187538"/>
        <s v="21.0198898"/>
        <s v="21.0198203"/>
        <s v="21.0189107"/>
        <s v="21.0178421"/>
        <s v="21.0173935"/>
        <s v="21.0146766"/>
        <s v="21.0158662"/>
        <s v="21.0174201"/>
        <s v="21.0160379"/>
        <s v="21.0147091"/>
        <s v="21.0146488"/>
        <s v="21.0133736"/>
        <s v="21.0143"/>
        <s v="21.0154224"/>
        <s v="21.0164428"/>
        <s v="21.0178056"/>
        <s v="21.0165415"/>
        <s v="21.01526044418"/>
        <s v="21.014903"/>
        <s v="21.0170502"/>
        <s v="21.0183093"/>
        <s v="21.0186295"/>
        <s v="21.018191039252"/>
        <s v="21.0173283"/>
        <s v="21.015904"/>
        <s v="21.0148179"/>
        <s v="21.0151684"/>
        <s v="21.0158956"/>
        <s v="21.0144014"/>
        <s v="21.0161777"/>
        <s v="21.0166566"/>
        <s v="21.0177147"/>
        <s v="21.0182837"/>
        <s v="21.0195033"/>
        <s v="21.0202471"/>
        <s v="21.0218093"/>
        <s v="21.0205017"/>
        <s v="21.0190487"/>
        <s v="21.0201689"/>
        <s v="21.021195321426"/>
        <s v="21.0225032"/>
        <s v="21.023169"/>
        <s v="21.0229896"/>
        <s v="21.022358"/>
        <s v="21.0222864"/>
        <s v="21.0208395"/>
        <s v="21.019418"/>
        <s v="21.0189257"/>
        <s v="21.0185393"/>
        <s v="21.0192729"/>
        <s v="21.0164473"/>
        <s v="21.0190839"/>
        <s v="21.0192548"/>
        <s v="21.0194184"/>
        <s v="21.015582"/>
        <s v="21.0152165"/>
        <s v="21.0200539"/>
        <s v="21.0215422"/>
        <s v="21.0233994"/>
        <s v="21.0222607"/>
        <s v="21.0218975"/>
        <s v="21.0213557"/>
        <s v="21.0211861"/>
        <s v="21.0209234"/>
        <s v="21.0218342"/>
        <s v="21.020753151521"/>
        <s v="21.019667"/>
        <s v="21.0194792"/>
        <s v="21.0180806"/>
        <s v="21.0102183"/>
        <s v="21.014714713561"/>
        <s v="21.0065323"/>
        <s v="21.006115"/>
        <s v="21.003601"/>
        <s v="21.0031987"/>
        <s v="21.0033401"/>
        <s v="21.0041555"/>
        <s v="21.0046383"/>
        <s v="21.0055604"/>
        <s v="21.0081279"/>
        <s v="21.0092326"/>
        <s v="21.0098503"/>
        <s v="21.00984"/>
        <s v="21.0090284"/>
        <s v="21.0072025"/>
        <s v="21.0071569"/>
        <s v="21.0075029"/>
        <s v="21.0085924"/>
        <s v="21.0096753"/>
        <s v="21.0102797"/>
        <s v="21.0080152"/>
        <s v="21.0090264"/>
        <s v="21.0085865"/>
        <s v="21.0099726"/>
        <s v="21.0108912"/>
        <s v="21.0068523"/>
        <s v="21.006424407375"/>
        <s v="21.0063284"/>
        <s v="21.006736416602"/>
        <s v="21.0057868"/>
        <s v="21.0060852"/>
        <s v="21.0077587"/>
        <s v="21.0080589"/>
        <s v="21.00622593317"/>
        <s v="21.0102235"/>
        <s v="21.0105649"/>
        <s v="21.011599"/>
        <s v="21.0104542"/>
        <s v="21.0111887"/>
        <s v="21.0118807"/>
        <s v="21.012812"/>
        <s v="21.0124605"/>
        <s v="21.0115077"/>
        <s v="21.0109953"/>
        <s v="21.0072436"/>
        <s v="21.0073258"/>
        <s v="21.0075882"/>
        <s v="21.0088703"/>
        <s v="21.0088283"/>
        <s v="21.0098717"/>
        <s v="21.0105386"/>
        <s v="21.011084014759"/>
        <s v="21.0109845"/>
        <s v="21.009887"/>
        <s v="21.0097003"/>
        <s v="21.0091593"/>
        <s v="21.0076796"/>
        <s v="21.004742161342"/>
        <s v="21.003991164895"/>
        <s v="21.0042187"/>
        <s v="21.004984"/>
        <s v="21.005929085914"/>
        <s v="21.0050267"/>
        <s v="21.0069449"/>
        <s v="21.007894667494"/>
        <s v="21.0120159"/>
        <s v="21.0122542"/>
        <s v="21.0082843"/>
        <s v="21.007792566253"/>
        <s v="21.007888"/>
        <s v="21.0131901"/>
        <s v="21.0134688"/>
        <s v="21.013073"/>
        <s v="21.0137901"/>
        <s v="21.0142805"/>
        <s v="21.0131969"/>
        <s v="21.0085456"/>
        <s v="21.0087889"/>
        <s v="21.0094571"/>
        <s v="21.0105051"/>
        <s v="21.0110072"/>
        <s v="21.0115262"/>
        <s v="21.0117917"/>
        <s v="21.0127025"/>
        <s v="21.0129196"/>
        <s v="21.0141682"/>
        <s v="21.0148095"/>
        <s v="21.0150751"/>
        <s v="21.0145922"/>
        <s v="21.0136442"/>
        <s v="21.0119671"/>
        <s v="21.011196"/>
        <s v="21.01281"/>
        <s v="21.0101461"/>
        <s v="21.0113468"/>
        <s v="21.012079"/>
        <s v="21.0127302"/>
        <s v="21.007338308459"/>
        <s v="21.0176841"/>
        <s v="21.0198364"/>
        <s v="21.018528529183"/>
        <s v="21.018251737434"/>
        <s v="21.0171189"/>
        <s v="21.0171323"/>
        <s v="21.016376"/>
        <s v="21.0160434"/>
        <s v="21.0162392"/>
        <s v="21.0159736"/>
        <s v="21.0209909"/>
        <s v="21.0213273"/>
        <s v="21.0204431"/>
        <s v="21.0207429"/>
        <s v="21.0211767"/>
        <s v="21.022017"/>
        <s v="21.0198847"/>
        <s v="21.022371552569"/>
        <s v="21.02022295206"/>
        <s v="21.023417137786"/>
        <s v="21.004228"/>
        <s v="21.0054666"/>
        <s v="21.0092416"/>
        <s v="21.004000515869"/>
        <s v="21.0052512"/>
        <s v="20.999973578574"/>
        <s v="21.0012207"/>
        <s v="21.0053566"/>
        <s v="21.0063194"/>
        <s v="21.011823507935"/>
        <s v="21.013825"/>
        <s v="21.032771324502"/>
        <s v="20.987901363229"/>
        <s v="21.01312184"/>
        <s v="21.01360671"/>
        <s v="21.01289615"/>
        <s v="21.01343831"/>
        <s v="21.01504949"/>
        <s v="21.01630787"/>
        <s v="21.012068152744"/>
        <s v="21.014220091436"/>
        <s v="21.011884127647"/>
        <s v="21.015689942293"/>
        <s v="21.01629704418"/>
        <s v="21.010732696295"/>
        <s v="21.011091393848"/>
        <s v="21.00318431"/>
        <s v="21.004462205627"/>
        <s v="21.00206118"/>
        <s v="21.003633403041"/>
        <s v="21.00116653"/>
        <s v="21.00449629"/>
        <s v="21.00327684"/>
        <s v="21.00708454"/>
        <s v="21.005156082174"/>
        <s v="21.00664478"/>
        <s v="21.004746129361"/>
        <s v="21.005814617722"/>
        <s v="21.004863787697"/>
        <s v="21.001765486543"/>
        <s v="21.002691997553"/>
        <s v="21.004252096872"/>
        <s v="21.04493425"/>
        <s v="21.045757314086"/>
        <s v="21.04529329"/>
        <s v="21.02298531"/>
        <s v="21.0350159"/>
        <s v="21.03201175"/>
        <s v="21.03633824"/>
        <s v="21.03794512"/>
        <s v="21.03865643"/>
        <s v="21.03731995"/>
        <s v="21.05187898"/>
        <s v="21.04571911"/>
        <s v="21.0423054"/>
        <s v="21.047596855156"/>
        <s v="20.96989156"/>
        <s v="20.95897634"/>
        <s v="20.96225729"/>
        <s v="20.96419049"/>
        <s v="20.96722455"/>
        <s v="20.9805581"/>
        <s v="20.97913784"/>
        <s v="20.97377287"/>
        <s v="20.97220906"/>
        <s v="20.97128619"/>
        <s v="20.976065794443"/>
        <s v="20.95611402"/>
        <s v="20.9655909"/>
        <s v="20.96560556"/>
        <s v="20.9670593"/>
        <s v="20.96702157"/>
        <s v="20.97562445"/>
        <s v="20.97570977"/>
        <s v="20.97880389"/>
        <s v="20.96733069"/>
        <s v="20.96721904"/>
        <s v="20.9662739"/>
        <s v="20.96535752"/>
        <s v="20.96488821"/>
        <s v="20.96574452"/>
        <s v="20.96223974"/>
        <s v="20.9650927"/>
        <s v="20.96227889"/>
        <s v="20.96484817"/>
        <s v="20.9770871"/>
        <s v="20.97804409"/>
        <s v="20.97916379"/>
        <s v="21.00628995"/>
        <s v="20.98181498"/>
        <s v="21.02328812"/>
        <s v="21.0032064"/>
        <s v="20.98379215"/>
        <s v="21.00419323"/>
        <s v="21.00149473"/>
        <s v="21.02402718"/>
        <s v="20.98545147"/>
        <s v="21.02435537"/>
        <s v="20.98592726"/>
        <s v="21.00276037"/>
        <s v="21.00200792"/>
        <s v="21.00362683"/>
        <s v="21.0010659"/>
        <s v="21.02099426"/>
        <s v="21.00470163"/>
        <s v="20.9868552"/>
        <s v="20.99989415"/>
        <s v="20.9876892"/>
        <s v="21.02144351"/>
        <s v="20.99862811"/>
        <s v="20.98782506"/>
        <s v="21.00596015"/>
        <s v="20.99758554"/>
        <s v="21.02232292"/>
        <s v="20.98687284"/>
        <s v="20.9975282"/>
        <s v="21.00604935"/>
        <s v="20.99676958"/>
        <s v="20.98911546"/>
        <s v="21.02284232"/>
        <s v="20.98942946"/>
        <s v="21.00317546"/>
        <s v="21.0240482"/>
        <s v="21.00614737"/>
        <s v="20.99365272"/>
        <s v="21.00164202"/>
        <s v="21.02236538"/>
        <s v="21.01340984"/>
        <s v="21.00024102"/>
        <s v="20.98619622"/>
        <s v="21.00758552"/>
        <s v="20.98675746"/>
        <s v="20.98731189"/>
        <s v="21.00016597"/>
        <s v="21.01130513"/>
        <s v="21.02007213"/>
        <s v="21.00454203"/>
        <s v="21.02067122"/>
        <s v="21.01260424"/>
        <s v="20.96810947"/>
        <s v="21.02013542"/>
        <s v="20.99686623"/>
        <s v="21.01429691"/>
        <s v="20.9743365"/>
        <s v="20.99720236"/>
        <s v="21.02155609"/>
        <s v="21.01569273"/>
        <s v="20.97773631"/>
        <s v="21.02204851"/>
        <s v="20.99564639"/>
        <s v="21.01922399"/>
        <s v="21.02337108"/>
        <s v="20.97699178"/>
        <s v="20.99581348"/>
        <s v="21.02137442"/>
        <s v="21.02184061"/>
        <s v="21.02472125"/>
        <s v="20.99015201"/>
        <s v="20.97835342"/>
        <s v="21.02353905"/>
        <s v="20.99565299"/>
        <s v="21.02230031"/>
        <s v="21.02295112"/>
        <s v="20.97856485"/>
        <s v="20.99297009"/>
        <s v="21.02336843"/>
        <s v="21.02883423"/>
        <s v="20.99185442"/>
        <s v="20.98248712"/>
        <s v="21.02980518"/>
        <s v="21.04244985"/>
        <s v="20.99294714"/>
        <s v="21.02520057"/>
        <s v="21.0200652"/>
        <s v="20.98228415"/>
        <s v="21.03750481"/>
        <s v="20.99824779"/>
        <s v="21.03716148"/>
        <s v="21.036086"/>
        <s v="21.02474638"/>
        <s v="20.9813009"/>
        <s v="21.04416741"/>
        <s v="21.02356754"/>
        <s v="20.99798921"/>
        <s v="21.02996064"/>
        <s v="21.02230957"/>
        <s v="21.0244404"/>
        <s v="21.03586698"/>
        <s v="21.02576992"/>
        <s v="21.02836256"/>
        <s v="21.02393136"/>
        <s v="21.02372623"/>
        <s v="21.0394243"/>
        <s v="21.02544693"/>
        <s v="21.02276986"/>
        <s v="21.02291019"/>
        <s v="20.97729103"/>
        <s v="21.03805789"/>
        <s v="21.02326865"/>
        <s v="21.02027566"/>
        <s v="21.0207655"/>
        <s v="21.03095319"/>
        <s v="21.03924111"/>
        <s v="21.02148054"/>
        <s v="21.00907323"/>
        <s v="21.01729693"/>
        <s v="21.0382537"/>
        <s v="21.01694865"/>
        <s v="21.01234761"/>
        <s v="21.03225575"/>
        <s v="21.014592"/>
        <s v="20.98041026"/>
        <s v="21.0132488"/>
        <s v="20.9819575"/>
        <s v="21.01801274"/>
        <s v="20.96843683"/>
        <s v="21.02121046"/>
        <s v="20.97719608"/>
        <s v="20.96877259"/>
        <s v="21.02198768"/>
        <s v="21.0354268"/>
        <s v="21.03512386"/>
        <s v="20.97916961"/>
        <s v="20.96921594"/>
        <s v="21.03647783"/>
        <s v="20.97051114"/>
        <s v="20.9688797"/>
        <s v="21.03590292"/>
        <s v="20.98135036"/>
        <s v="20.96812307"/>
        <s v="20.96732001"/>
        <s v="20.95922966"/>
        <s v="20.98100847"/>
        <s v="21.03649692"/>
        <s v="20.96640741"/>
        <s v="20.9676616"/>
        <s v="20.97767551"/>
        <s v="21.03128557"/>
        <s v="20.9668047"/>
        <s v="21.0351149"/>
        <s v="20.97204813"/>
        <s v="21.03152811"/>
        <s v="20.96703698"/>
        <s v="20.97435397"/>
        <s v="20.97399967"/>
        <s v="21.03301932"/>
        <s v="20.96260285"/>
        <s v="20.97665376"/>
        <s v="20.97327026"/>
        <s v="20.97881414"/>
        <s v="20.95941217"/>
        <s v="20.97136416"/>
        <s v="21.03427373"/>
        <s v="20.97618345"/>
        <s v="20.95921119"/>
        <s v="20.97516353"/>
        <s v="20.98116254"/>
        <s v="20.97582673"/>
        <s v="21.03641495"/>
        <s v="20.98283711"/>
        <s v="20.97747373"/>
        <s v="21.03657664"/>
        <s v="20.97038886"/>
        <s v="21.03511239"/>
        <s v="20.97799386"/>
        <s v="20.97117333"/>
        <s v="20.97820563"/>
        <s v="20.98470198"/>
        <s v="21.0355346"/>
        <s v="20.97073435"/>
        <s v="20.98541976"/>
        <s v="20.98431872"/>
        <s v="20.96877362"/>
        <s v="20.9840117"/>
        <s v="20.9674773"/>
        <s v="20.98410901"/>
        <s v="21.0339019"/>
        <s v="21.03298338"/>
        <s v="20.96739492"/>
        <s v="20.9833995"/>
        <s v="21.0354807"/>
        <s v="21.03645987"/>
        <s v="21.0368642"/>
        <s v="20.98379549"/>
        <s v="20.98491166"/>
        <s v="20.97971183"/>
        <s v="20.97819757"/>
        <s v="20.95893747"/>
        <s v="20.95409765"/>
        <s v="20.96431346"/>
        <s v="20.99094533"/>
        <s v="21.03164489"/>
        <s v="20.96282909"/>
        <s v="20.95527748"/>
        <s v="20.99145662"/>
        <s v="20.96018144"/>
        <s v="20.95551221"/>
        <s v="21.03272287"/>
        <s v="20.95976791"/>
        <s v="20.96373565"/>
        <s v="20.98989336"/>
        <s v="20.96161462"/>
        <s v="20.96523945"/>
        <s v="21.03496291"/>
        <s v="20.98992468"/>
        <s v="20.96183835"/>
        <s v="20.95942199"/>
        <s v="20.96096543"/>
        <s v="20.9873536"/>
        <s v="21.03397489"/>
        <s v="20.95938066"/>
        <s v="21.03625395"/>
        <s v="20.96835277"/>
        <s v="20.96044701"/>
        <s v="20.98970938"/>
        <s v="20.96043844"/>
        <s v="20.96796881"/>
        <s v="21.03974996"/>
        <s v="20.96101911"/>
        <s v="20.96354517"/>
        <s v="20.96963592"/>
        <s v="20.96412417"/>
        <s v="21.03864423"/>
        <s v="20.99152924"/>
        <s v="21.0364902"/>
        <s v="20.98065127"/>
        <s v="20.96740879"/>
        <s v="20.98777882"/>
        <s v="20.98043469"/>
        <s v="20.97730485"/>
        <s v="21.03623527"/>
        <s v="20.97692097"/>
        <s v="20.97357476"/>
        <s v="20.96402906"/>
        <s v="20.9785145"/>
        <s v="21.03751987"/>
        <s v="20.97814895"/>
        <s v="20.97451297"/>
        <s v="21.04128382"/>
        <s v="20.96634619"/>
        <s v="20.97965441"/>
        <s v="21.04187669"/>
        <s v="20.97607943"/>
        <s v="20.96758801"/>
        <s v="20.98971298"/>
        <s v="21.04005312"/>
        <s v="20.96957113"/>
        <s v="20.99040329"/>
        <s v="21.03851701"/>
        <s v="20.99007605"/>
        <s v="20.99997519"/>
        <s v="20.99155239"/>
        <s v="21.03730428"/>
        <s v="20.99724473"/>
        <s v="20.96519235"/>
        <s v="21.00294283"/>
        <s v="20.97059057"/>
        <s v="21.00187734"/>
        <s v="21.00073284"/>
        <s v="21.02897201"/>
        <s v="21.01980282"/>
        <s v="21.01578897"/>
        <s v="21.0196847"/>
        <s v="21.0084783"/>
        <s v="21.00155962"/>
        <s v="20.98381174"/>
        <s v="21.0315102"/>
        <s v="20.98752673"/>
        <s v="20.98013515"/>
        <s v="21.0309532"/>
        <s v="20.98106669"/>
        <s v="21.03225564"/>
        <s v="21.03008182"/>
        <s v="20.9873176"/>
        <s v="20.98488703"/>
        <s v="21.02871638"/>
        <s v="21.02885112"/>
        <s v="21.02990217"/>
        <s v="20.98364133"/>
        <s v="20.98322034"/>
        <s v="20.9817258"/>
        <s v="21.02427872"/>
        <s v="21.02744463"/>
        <s v="20.98101095"/>
        <s v="21.02457515"/>
        <s v="20.9751804"/>
        <s v="20.98375934"/>
        <s v="21.02759873"/>
        <s v="20.97493471"/>
        <s v="21.02702756"/>
        <s v="21.02681196"/>
        <s v="21.02793485"/>
        <s v="21.03204914"/>
        <s v="20.97513674"/>
        <s v="21.02839299"/>
        <s v="21.03307321"/>
        <s v="20.98451504"/>
        <s v="21.02988656"/>
        <s v="20.97649368"/>
        <s v="21.03245338"/>
        <s v="21.03266897"/>
        <s v="21.01731328"/>
        <s v="20.98755302"/>
        <s v="21.03273185"/>
        <s v="21.0300459"/>
        <s v="20.97680706"/>
        <s v="20.98646837"/>
        <s v="21.02125138"/>
        <s v="21.03063878"/>
        <s v="21.0206213"/>
        <s v="21.02485732"/>
        <s v="20.97966955"/>
        <s v="21.02013438"/>
        <s v="20.97426305"/>
        <s v="21.02437243"/>
        <s v="21.02469478"/>
        <s v="20.97772219"/>
        <s v="21.01895166"/>
        <s v="20.9657327"/>
        <s v="21.02381156"/>
        <s v="21.02240157"/>
        <s v="20.9633096"/>
        <s v="20.98525621"/>
        <s v="21.01750399"/>
        <s v="21.02390141"/>
        <s v="20.98973842"/>
        <s v="21.02499022"/>
        <s v="20.993502"/>
        <s v="21.01683589"/>
        <s v="21.0129051"/>
        <s v="21.01686767"/>
        <s v="21.02557385"/>
        <s v="20.98954976"/>
        <s v="20.9673124"/>
        <s v="21.01715109"/>
        <s v="21.02251028"/>
        <s v="20.98728678"/>
        <s v="21.01523693"/>
        <s v="20.97062091"/>
        <s v="21.00801771"/>
        <s v="20.98996148"/>
        <s v="20.9733179"/>
        <s v="20.99190162"/>
        <s v="21.00693068"/>
        <s v="20.97760643"/>
        <s v="20.9749036"/>
        <s v="21.01902357"/>
        <s v="20.97680293"/>
        <s v="21.01837837"/>
        <s v="20.98952607"/>
        <s v="21.01885288"/>
        <s v="21.02047363"/>
        <s v="20.99465475"/>
        <s v="21.01856262"/>
        <s v="20.9938078"/>
        <s v="21.01759524"/>
        <s v="20.99313692"/>
        <s v="21.01366673"/>
        <s v="20.99791548"/>
        <s v="21.01474979"/>
        <s v="21.01599376"/>
        <s v="21.00202185"/>
        <s v="21.04624551"/>
        <s v="21.00430935"/>
        <s v="21.05117888"/>
        <s v="21.01478622"/>
        <s v="21.00174854"/>
        <s v="21.0152613"/>
        <s v="21.00401194"/>
        <s v="21.00561577"/>
        <s v="21.05485512"/>
        <s v="21.01525094"/>
        <s v="21.00677729"/>
        <s v="21.00565447"/>
        <s v="21.01439445"/>
        <s v="21.00528747"/>
        <s v="21.05145101"/>
        <s v="21.00285109"/>
        <s v="21.00941288"/>
        <s v="21.04867294"/>
        <s v="21.00646009"/>
        <s v="21.02354429"/>
        <s v="21.00691082"/>
        <s v="21.00255647"/>
        <s v="21.02443748"/>
        <s v="21.03207846"/>
        <s v="21.00151096"/>
        <s v="21.04947163"/>
        <s v="21.00310278"/>
        <s v="21.02946968"/>
        <s v="21.00863047"/>
        <s v="21.02731166"/>
        <s v="21.00008789"/>
        <s v="21.02502646"/>
        <s v="20.99888644"/>
        <s v="21.00737912"/>
        <s v="21.04940908"/>
        <s v="21.05101413"/>
        <s v="21.03931231"/>
        <s v="21.00223256"/>
        <s v="21.00563925"/>
        <s v="21.04109387"/>
        <s v="21.04383721"/>
        <s v="21.05083465"/>
        <s v="21.00227611"/>
        <s v="21.00313067"/>
        <s v="21.0023381"/>
        <s v="21.04704533"/>
        <s v="21.041168"/>
        <s v="21.00431151"/>
        <s v="21.00275556"/>
        <s v="21.04312764"/>
        <s v="21.00536033"/>
        <s v="21.00261807"/>
        <s v="21.04136508"/>
        <s v="21.04096876"/>
        <s v="21.03799893"/>
        <s v="21.00295933"/>
        <s v="21.04095367"/>
        <s v="21.04493592"/>
        <s v="21.00338434"/>
        <s v="21.00328165"/>
        <s v="21.04377607"/>
        <s v="21.04422521"/>
        <s v="20.99932396"/>
        <s v="21.03899553"/>
        <s v="21.04710115"/>
        <s v="21.03746557"/>
        <s v="21.03927583"/>
        <s v="21.03575941"/>
        <s v="21.00470028"/>
        <s v="21.02979546"/>
        <s v="21.00541386"/>
        <s v="21.03418576"/>
        <s v="21.00291294"/>
        <s v="21.04545733"/>
        <s v="21.03847675"/>
        <s v="21.03227007"/>
        <s v="21.0363022"/>
        <s v="21.01193153"/>
        <s v="21.00172908"/>
        <s v="21.03295896"/>
        <s v="21.01692877"/>
        <s v="21.00134547"/>
        <s v="20.99556167"/>
        <s v="21.03092098"/>
        <s v="21.02274896"/>
        <s v="20.98617036"/>
        <s v="21.03224149"/>
        <s v="20.99996106"/>
        <s v="21.02328602"/>
        <s v="21.0204499"/>
        <s v="21.01256027"/>
        <s v="21.01938289"/>
        <s v="21.00063723"/>
        <s v="21.01187192"/>
        <s v="21.02046258"/>
        <s v="21.02150291"/>
        <s v="21.0220605"/>
        <s v="21.00526409"/>
        <s v="21.0221497"/>
        <s v="21.0066079"/>
        <s v="21.00604056"/>
        <s v="21.02288422"/>
        <s v="20.97661411"/>
        <s v="21.02452124"/>
        <s v="20.99327389"/>
        <s v="21.02538364"/>
        <s v="20.99409052"/>
        <s v="21.02834837"/>
        <s v="20.99536275"/>
        <s v="20.99914617"/>
        <s v="21.02419786"/>
        <s v="21.02005296"/>
        <s v="21.00099538"/>
        <s v="21.02605737"/>
        <s v="21.02217666"/>
        <s v="20.9916589"/>
        <s v="21.02668619"/>
        <s v="20.98808706"/>
        <s v="21.01901458"/>
        <s v="20.99254022"/>
        <s v="20.984458"/>
        <s v="21.01858052"/>
        <s v="20.9803942"/>
        <s v="20.98287597"/>
        <s v="21.02040257"/>
        <s v="21.01400537"/>
        <s v="20.9740277"/>
        <s v="21.01174265"/>
        <s v="21.01019539"/>
        <s v="20.98758504"/>
        <s v="20.98180582"/>
        <s v="21.00880779"/>
        <s v="21.01622431"/>
        <s v="21.00914036"/>
        <s v="20.98629635"/>
        <s v="20.99266567"/>
        <s v="21.01772998"/>
        <s v="20.99135406"/>
        <s v="20.99762808"/>
        <s v="20.9949978"/>
        <s v="21.00480281"/>
        <s v="20.99675416"/>
        <s v="21.02237756"/>
        <s v="21.01948163"/>
        <s v="21.01009616"/>
        <s v="21.01989088"/>
        <s v="20.99284497"/>
        <s v="21.01918107"/>
        <s v="21.03662156"/>
        <s v="21.03478"/>
        <s v="20.99674403"/>
        <s v="21.00460866"/>
        <s v="21.02101782"/>
        <s v="21.03490578"/>
        <s v="21.0024284"/>
        <s v="21.0345195"/>
        <s v="20.993177"/>
        <s v="20.96522956"/>
        <s v="21.00695359"/>
        <s v="20.99033523"/>
        <s v="21.00365283"/>
        <s v="20.99885142"/>
        <s v="21.00091515"/>
        <s v="21.0011477"/>
        <s v="21.00950026"/>
        <s v="21.01705626"/>
        <s v="21.01488171"/>
        <s v="21.0003038"/>
        <s v="21.00735379"/>
        <s v="21.00345146"/>
        <s v="21.02120647"/>
        <s v="21.02137715"/>
        <s v="21.03436679"/>
        <s v="21.04003516"/>
        <s v="21.03910989"/>
        <s v="21.01773245"/>
        <s v="21.0034393"/>
        <s v="21.04214652"/>
        <s v="21.03213205"/>
        <s v="20.98053386"/>
        <s v="20.97811371"/>
        <s v="20.99289971"/>
        <s v="20.97145943"/>
        <s v="20.96244414"/>
        <s v="20.95629757"/>
        <m/>
      </sharedItems>
    </cacheField>
    <cacheField name="Y">
      <sharedItems containsBlank="1" containsMixedTypes="1" containsNumber="1">
        <s v="52.234700679368"/>
        <s v="52.234440065375"/>
        <s v="52.234904418475"/>
        <s v="52.234219349103"/>
        <s v="52.233746780445"/>
        <s v="52.233587809876"/>
        <s v="52.238762245092"/>
        <s v="52.239042325812"/>
        <s v="52.235948218891"/>
        <s v="52.236352606825"/>
        <s v="52.23667515067"/>
        <s v="52.237255689104"/>
        <s v="52.235932852301"/>
        <s v="52.236918823792"/>
        <s v="52.237499829539"/>
        <s v="52.236796020633"/>
        <s v="52.236881337901"/>
        <s v="52.240000342683"/>
        <s v="52.239278507684"/>
        <s v="52.238582926177"/>
        <s v="52.238093167776"/>
        <s v="52.237675114911"/>
        <s v="52.237425459041"/>
        <s v="52.244617803301"/>
        <s v="52.244329135711"/>
        <s v="52.244111913418"/>
        <s v="52.242580036821"/>
        <s v="52.243026148434"/>
        <s v="52.245849271706"/>
        <s v="52.244825761656"/>
        <s v="52.245465502323"/>
        <s v="52.244409219899"/>
        <s v="52.244368256981"/>
        <s v="52.243800295588"/>
        <s v="52.244083959509"/>
        <s v="52.24185838492"/>
        <s v="52.24402796547"/>
        <s v="52.24360025618"/>
        <s v="52.243401168501"/>
        <s v="52.24340765325"/>
        <s v="52.239724406679"/>
        <s v="52.237614594926"/>
        <s v="52.237370484621"/>
        <s v="52.236962030687"/>
        <s v="52.234626005034"/>
        <s v="52.239091041007"/>
        <s v="52.237664850814"/>
        <s v="52.237818743124"/>
        <s v="52.236332608578"/>
        <s v="52.235813505135"/>
        <s v="52.235556631361"/>
        <s v="52.235760962465"/>
        <s v="52.236388666098"/>
        <s v="52.234680894387"/>
        <s v="52.233981763382"/>
        <s v="52.23407781581"/>
        <s v="52.240299086417"/>
        <s v="52.242457309493"/>
        <s v="52.242919121634"/>
        <s v="52.242963939872"/>
        <s v="52.242346701797"/>
        <s v="52.241426440772"/>
        <s v="52.241804727822"/>
        <s v="52.243561063967"/>
        <s v="52.243730921755"/>
        <s v="52.244143159772"/>
        <s v="52.243830116387"/>
        <s v="52.241702947609"/>
        <s v="52.241012953239"/>
        <s v="52.241437705819"/>
        <s v="52.239907415922"/>
        <s v="52.239392759925"/>
        <s v="52.239731704827"/>
        <s v="52.240506436265"/>
        <s v="52.221589446332"/>
        <s v="52.221007384997"/>
        <s v="52.220893316148"/>
        <s v="52.220414059878"/>
        <s v="52.221847852228"/>
        <s v="52.221599671161"/>
        <s v="52.221229673404"/>
        <s v="52.221131395628"/>
        <s v="52.2203671849"/>
        <s v="52.220693436035"/>
        <s v="52.220547763072"/>
        <s v="52.220415800452"/>
        <s v="52.221229200005"/>
        <s v="52.220871247279"/>
        <s v="52.222665464672"/>
        <s v="52.219842372926"/>
        <s v="52.218689668481"/>
        <s v="52.219774845445"/>
        <s v="52.219897909135"/>
        <s v="52.219707878727"/>
        <s v="52.219633202976"/>
        <s v="52.219864278712"/>
        <s v="52.219636035433"/>
        <s v="52.218698356929"/>
        <s v="52.233240041067"/>
        <s v="52.233133629747"/>
        <s v="52.2332663"/>
        <s v="52.2331951"/>
        <s v="52.233025888949"/>
        <s v="52.2325781"/>
        <s v="52.2322076"/>
        <s v="52.234255968344"/>
        <s v="52.234978721252"/>
        <s v="52.235686242462"/>
        <s v="52.23757718597"/>
        <s v="52.237909881537"/>
        <s v="52.238425041968"/>
        <s v="52.242062187681"/>
        <s v="52.242231881131"/>
        <s v="52.242647850728"/>
        <s v="52.244915709224"/>
        <s v="52.22421282663"/>
        <s v="52.230919857267"/>
        <s v="52.2213061"/>
        <s v="52.227778352727"/>
        <s v="52.227988841853"/>
        <s v="52.227773354054"/>
        <s v="52.22796326241"/>
        <s v="52.226266219118"/>
        <s v="52.24535598052"/>
        <s v="52.246106631039"/>
        <s v="52.245768579181"/>
        <s v="52.246318556368"/>
        <s v="52.247712459046"/>
        <s v="52.246162444281"/>
        <s v="52.24593560196"/>
        <s v="52.226573707097"/>
        <s v="52.2261028"/>
        <s v="52.226264457699"/>
        <s v="52.22573434935"/>
        <s v="52.225763009791"/>
        <s v="52.225476494681"/>
        <s v="52.225454086267"/>
        <s v="52.226428473673"/>
        <s v="52.226697845965"/>
        <s v="52.226931194559"/>
        <s v="52.223783856444"/>
        <s v="52.223686243467"/>
        <s v="52.223974271081"/>
        <s v="52.224573884012"/>
        <s v="52.22342849863"/>
        <s v="52.2203877"/>
        <s v="52.2208957"/>
        <s v="52.222479981802"/>
        <s v="52.219922762741"/>
        <s v="52.219897543612"/>
        <s v="52.218406611497"/>
        <s v="52.218878344437"/>
        <s v="52.218896453471"/>
        <s v="52.219252986728"/>
        <s v="52.221359879703"/>
        <s v="52.2219842"/>
        <s v="52.2211694"/>
        <s v="52.220360632393"/>
        <s v="52.220798304646"/>
        <s v="52.220760474689"/>
        <s v="52.220007228598"/>
        <s v="52.220017895067"/>
        <s v="52.24164602174"/>
        <s v="52.241387534506"/>
        <s v="52.2400951"/>
        <s v="52.240446864999"/>
        <s v="52.240661576536"/>
        <s v="52.240447726039"/>
        <s v="52.239935996819"/>
        <s v="52.239848594762"/>
        <s v="52.239638706806"/>
        <s v="52.239017182313"/>
        <s v="52.238880414872"/>
        <s v="52.23814183047"/>
        <s v="52.238124163639"/>
        <s v="52.2410025"/>
        <s v="52.240349"/>
        <s v="52.239304141362"/>
        <s v="52.238730919722"/>
        <s v="52.236939805366"/>
        <s v="52.238027291799"/>
        <s v="52.237774745902"/>
        <s v="52.237110511296"/>
        <s v="52.236726541642"/>
        <s v="52.23754136964"/>
        <s v="52.236049948158"/>
        <s v="52.236737287197"/>
        <s v="52.236154050575"/>
        <s v="52.235373674471"/>
        <s v="52.235578635231"/>
        <s v="52.234311717985"/>
        <s v="52.233456074197"/>
        <s v="52.233577051587"/>
        <s v="52.233923910629"/>
        <s v="52.234533085562"/>
        <s v="52.235475763719"/>
        <s v="52.233997499245"/>
        <s v="52.234794546841"/>
        <s v="52.231455848736"/>
        <s v="52.231869150091"/>
        <s v="52.231774596292"/>
        <s v="52.231383009369"/>
        <s v="52.230990187079"/>
        <s v="52.230522147636"/>
        <s v="52.229935164397"/>
        <s v="52.230463965265"/>
        <s v="52.232241099984"/>
        <s v="52.2274492"/>
        <s v="52.227249057917"/>
        <s v="52.229253604863"/>
        <s v="52.229514749832"/>
        <s v="52.229685414078"/>
        <s v="52.214654303922"/>
        <s v="52.215586379181"/>
        <s v="52.216863994295"/>
        <s v="52.215915998872"/>
        <s v="52.215295702234"/>
        <s v="52.214172088008"/>
        <s v="52.21431785521"/>
        <s v="52.216896183551"/>
        <s v="52.214333307933"/>
        <s v="52.213723710507"/>
        <s v="52.213573775313"/>
        <s v="52.213584753013"/>
        <s v="52.213754890219"/>
        <s v="52.21754057343"/>
        <s v="52.213013740108"/>
        <s v="52.212125641284"/>
        <s v="52.211656914413"/>
        <s v="52.213376943192"/>
        <s v="52.208793316266"/>
        <s v="52.20813682673"/>
        <s v="52.207710442246"/>
        <s v="52.207300740373"/>
        <s v="52.206988974047"/>
        <s v="52.207272889773"/>
        <s v="52.207194115056"/>
        <s v="52.205803450832"/>
        <s v="52.206558470714"/>
        <s v="52.20801545537"/>
        <s v="52.209066595017"/>
        <s v="52.208888351155"/>
        <s v="52.208353500038"/>
        <s v="52.208769612877"/>
        <s v="52.20747498293"/>
        <s v="52.221811993109"/>
        <s v="52.222172138585"/>
        <s v="52.220852342478"/>
        <s v="52.219971136216"/>
        <s v="52.250526334737"/>
        <s v="52.251654864189"/>
        <s v="52.252274254903"/>
        <s v="52.252309821768"/>
        <s v="52.252936369821"/>
        <s v="52.253934459724"/>
        <s v="52.253358705479"/>
        <s v="52.253073969838"/>
        <s v="52.252793835133"/>
        <s v="52.252552268788"/>
        <s v="52.252180343263"/>
        <s v="52.252462742681"/>
        <s v="52.252586151971"/>
        <s v="52.253089998491"/>
        <s v="52.253403306151"/>
        <s v="52.251888116926"/>
        <s v="52.250093117366"/>
        <s v="52.250504331966"/>
        <s v="52.250813557222"/>
        <s v="52.25032568022"/>
        <s v="52.2486626957"/>
        <s v="52.248946482555"/>
        <s v="52.249061772858"/>
        <s v="52.24908457675"/>
        <s v="52.250469995628"/>
        <s v="52.250348723028"/>
        <s v="52.250912929532"/>
        <s v="52.250952743505"/>
        <s v="52.249468270563"/>
        <s v="52.249520353522"/>
        <s v="52.25050330388"/>
        <s v="52.250351238984"/>
        <s v="52.251177570634"/>
        <s v="52.24913774776"/>
        <s v="52.248933230167"/>
        <s v="52.221587007814"/>
        <s v="52.220056859019"/>
        <s v="52.221186843822"/>
        <s v="52.2204161"/>
        <s v="52.220195506905"/>
        <s v="52.220090611681"/>
        <s v="52.219461721679"/>
        <s v="52.218883326619"/>
        <s v="52.22267550857"/>
        <s v="52.220430272241"/>
        <s v="52.2229835"/>
        <s v="52.2230171"/>
        <s v="52.222634232221"/>
        <s v="52.204025189524"/>
        <s v="52.202390344589"/>
        <s v="52.202024353569"/>
        <s v="52.203167065887"/>
        <s v="52.201646354641"/>
        <s v="52.201077255878"/>
        <s v="52.20091196065"/>
        <s v="52.200985313154"/>
        <s v="52.201533072425"/>
        <s v="52.19983442657"/>
        <s v="52.200545966283"/>
        <s v="52.203616832723"/>
        <s v="52.2255682384"/>
        <s v="52.225645116101"/>
        <s v="52.224137174944"/>
        <s v="52.224152679275"/>
        <s v="52.224945181375"/>
        <s v="52.224821147168"/>
        <s v="52.223523560748"/>
        <s v="52.220549943897"/>
        <s v="52.221596653545"/>
        <s v="52.220543248268"/>
        <s v="52.2204902"/>
        <s v="52.220425183152"/>
        <s v="52.2192574671"/>
        <s v="52.21906927714"/>
        <s v="52.218852746064"/>
        <s v="52.218925807088"/>
        <s v="52.218114138612"/>
        <s v="52.22893464111643"/>
        <s v="52.228664524819"/>
        <s v="52.249483246816"/>
        <s v="52.250580663749"/>
        <s v="52.250339033512"/>
        <s v="52.249488207641"/>
        <s v="52.248781133418"/>
        <s v="52.24833330306"/>
        <s v="52.247904383699"/>
        <s v="52.247534646686"/>
        <s v="52.247410490076"/>
        <s v="52.231516473629"/>
        <s v="52.232113106519"/>
        <s v="52.232503015721"/>
        <s v="52.232225892487"/>
        <s v="52.232184570062"/>
        <s v="52.232290901483"/>
        <s v="52.2330531"/>
        <s v="52.233182327018"/>
        <s v="52.229967648348"/>
        <s v="52.2289252"/>
        <s v="52.229139"/>
        <s v="52.229336"/>
        <s v="52.2289211"/>
        <s v="52.229281955607"/>
        <s v="52.230644761966"/>
        <s v="52.231032573494"/>
        <s v="52.229074020202"/>
        <s v="52.259913610256"/>
        <s v="52.25962017785"/>
        <s v="52.25510502"/>
        <s v="52.255493207714"/>
        <s v="52.25617232997"/>
        <s v="52.252472207019"/>
        <s v="52.252533038152"/>
        <s v="52.253758040133"/>
        <s v="52.2523179881"/>
        <s v="52.252482294169"/>
        <s v="52.25425105805"/>
        <s v="52.253750054101"/>
        <s v="52.254078623783"/>
        <s v="52.252994879621"/>
        <s v="52.252263326631"/>
        <s v="52.250588487963"/>
        <s v="52.250760088954"/>
        <s v="52.25199316905"/>
        <s v="52.251307601315"/>
        <s v="52.250854087226"/>
        <s v="52.251207051808"/>
        <s v="52.251328453248"/>
        <s v="52.250334110711"/>
        <s v="52.250682097178"/>
        <s v="52.250095063484"/>
        <s v="52.250578123401"/>
        <s v="52.251331057083"/>
        <s v="52.250473666528"/>
        <s v="52.251832874318"/>
        <s v="52.25109408826"/>
        <s v="52.244412260734"/>
        <s v="52.242278668235"/>
        <s v="52.242620370051"/>
        <s v="52.241913563363"/>
        <s v="52.243811636491"/>
        <s v="52.243206199155"/>
        <s v="52.242581068742"/>
        <s v="52.242322365696"/>
        <s v="52.241724264611"/>
        <s v="52.242417388504"/>
        <s v="52.243426132311"/>
        <s v="52.241617103049"/>
        <s v="52.241132204494"/>
        <s v="52.240650258403"/>
        <s v="52.239345993482"/>
        <s v="52.239523498897"/>
        <s v="52.239223847074"/>
        <s v="52.239410042014"/>
        <s v="52.23807985089"/>
        <s v="52.237052808911"/>
        <s v="52.237419131974"/>
        <s v="52.237324752909"/>
        <s v="52.236602399227"/>
        <s v="52.236476577368"/>
        <s v="52.236739372271"/>
        <s v="52.237127111773"/>
        <s v="52.235612097075"/>
        <s v="52.235550252353"/>
        <s v="52.23564697463"/>
        <s v="52.232297921666"/>
        <s v="52.231949155427"/>
        <s v="52.229718559911"/>
        <s v="52.229299610625"/>
        <s v="52.229990905719"/>
        <s v="52.229228832729"/>
        <s v="52.226443690278"/>
        <s v="52.225344808495"/>
        <s v="52.226627161337"/>
        <s v="52.22401997822"/>
        <s v="52.223046538772"/>
        <s v="52.223748087676"/>
        <s v="52.222912077986"/>
        <s v="52.223033070438"/>
        <s v="52.221690665923"/>
        <s v="52.219841685091"/>
        <s v="52.221465819953"/>
        <s v="52.217929034933"/>
        <s v="52.219173204789"/>
        <s v="52.217499908321"/>
        <s v="52.216877795755"/>
        <s v="52.214813790889"/>
        <s v="52.255092777076"/>
        <s v="52.216883983639"/>
        <s v="52.240958723839"/>
        <s v="52.238720579197"/>
        <s v="52.230003764332"/>
        <s v="52.224912183128"/>
        <s v="52.215358702577"/>
        <s v="52.252186261195"/>
        <s v="52.253165653636"/>
        <s v="52.217158003827"/>
        <s v="52.217023346698"/>
        <s v="52.218164717952"/>
        <s v="52.218598352878"/>
        <s v="52.2175788"/>
        <s v="52.2186365"/>
        <s v="52.2189909"/>
        <s v="52.2185685"/>
        <s v="52.2188764"/>
        <s v="52.2188376"/>
        <s v="52.2199094"/>
        <s v="52.2206449"/>
        <s v="52.217863178611"/>
        <s v="52.250460968484"/>
        <s v="52.250820080363"/>
        <s v="52.249929966152"/>
        <s v="52.249291017439"/>
        <s v="52.251441904845"/>
        <s v="52.230375861438"/>
        <s v="52.230465003262"/>
        <s v="52.230710704066"/>
        <s v="52.230927201335"/>
        <s v="52.231203746057"/>
        <s v="52.231207428362"/>
        <s v="52.230351407303"/>
        <s v="52.229772944179"/>
        <s v="52.229914359641"/>
        <s v="52.227490126476"/>
        <s v="52.227581426511"/>
        <s v="52.227289489101"/>
        <s v="52.227115136533"/>
        <s v="52.226597237839"/>
        <s v="52.226598575721"/>
        <s v="52.228445980712"/>
        <s v="52.237788240569"/>
        <s v="52.237410606402"/>
        <s v="52.237864437483"/>
        <s v="52.23776498123"/>
        <s v="52.238287346964"/>
        <s v="52.235566957832"/>
        <s v="52.236271083393"/>
        <s v="52.236653881597"/>
        <s v="52.236552948899"/>
        <s v="52.235645487377"/>
        <s v="52.234647850772"/>
        <s v="52.232588958667"/>
        <s v="52.232079999106"/>
        <s v="52.232257631717"/>
        <s v="52.232522257666"/>
        <s v="52.232872524399"/>
        <s v="52.232860646986"/>
        <n v="52.2317823"/>
        <s v="52.236852740184"/>
        <s v="52.246775893494"/>
        <s v="52.244087333214"/>
        <s v="52.2443414"/>
        <s v="52.243834787888"/>
        <s v="52.2429542"/>
        <s v="52.243065305082"/>
        <s v="52.2429183"/>
        <s v="52.242165134479"/>
        <s v="52.24245531556"/>
        <s v="52.242928529538"/>
        <s v="52.2430754"/>
        <s v="52.243699713688"/>
        <s v="52.24375147039"/>
        <s v="52.244376188174"/>
        <s v="52.242210962267"/>
        <s v="52.24157972036"/>
        <s v="52.241372148289"/>
        <s v="52.240966732914"/>
        <s v="52.240262161335"/>
        <s v="52.239942689127"/>
        <s v="52.2387952"/>
        <s v="52.240189145348"/>
        <s v="52.240161258611"/>
        <s v="52.24273401676"/>
        <s v="52.247846329615"/>
        <s v="52.2471889"/>
        <s v="52.24663"/>
        <s v="52.2474796"/>
        <s v="52.248650106708"/>
        <s v="52.255850628361"/>
        <s v="52.255146441053"/>
        <s v="52.254381537014"/>
        <s v="52.254715691651"/>
        <s v="52.255613011337"/>
        <s v="52.253750778385"/>
        <s v="52.253837372927"/>
        <s v="52.252678810657"/>
        <s v="52.253174713972"/>
        <s v="52.255435353169"/>
        <s v="52.255290286429"/>
        <s v="52.254393888958"/>
        <s v="52.252953617229"/>
        <s v="52.252617808269"/>
        <s v="52.251904644871"/>
        <s v="52.252889465722"/>
        <s v="52.251935454428"/>
        <s v="52.251449395956"/>
        <s v="52.25133837783"/>
        <s v="52.251190313938"/>
        <s v="52.251036088976"/>
        <s v="52.250748639005"/>
        <s v="52.249549335953"/>
        <s v="52.250050653336"/>
        <s v="52.249682733637"/>
        <s v="52.248946883955"/>
        <s v="52.247899242046"/>
        <s v="52.247637098348"/>
        <s v="52.2481341"/>
        <s v="52.248064714535"/>
        <s v="52.247017224803"/>
        <s v="52.247159901423"/>
        <s v="52.247389944185"/>
        <s v="52.246555300592"/>
        <s v="52.246168643893"/>
        <s v="52.246084771614"/>
        <s v="52.245395997544"/>
        <s v="52.246097698202"/>
        <s v="52.246476882609"/>
        <s v="52.24645550686"/>
        <s v="52.244801678752"/>
        <s v="52.24448074857"/>
        <s v="52.243922620484"/>
        <s v="52.246553070552"/>
        <s v="52.235773"/>
        <s v="52.2318257"/>
        <s v="52.2314709"/>
        <s v="52.230759"/>
        <s v="52.2305816"/>
        <s v="52.2304173"/>
        <s v="52.2308302"/>
        <s v="52.2311486"/>
        <s v="52.2315285"/>
        <s v="52.231562499441"/>
        <s v="52.2362694"/>
        <s v="52.2303995"/>
        <s v="52.2302399"/>
        <s v="52.2294317"/>
        <s v="52.228968"/>
        <s v="52.2292492"/>
        <s v="52.2294596"/>
        <s v="52.2291579"/>
        <s v="52.228383656586"/>
        <s v="52.2281683"/>
        <s v="52.2282777"/>
        <s v="52.2287308"/>
        <s v="52.2296203"/>
        <s v="52.2307614"/>
        <s v="52.2298587"/>
        <s v="52.2306297"/>
        <s v="52.2310015"/>
        <s v="52.2300566"/>
        <s v="52.2303676"/>
        <s v="52.2298674"/>
        <s v="52.2301246"/>
        <s v="52.2300476"/>
        <s v="52.2293606"/>
        <s v="52.2291665"/>
        <s v="52.2289714"/>
        <s v="52.2290367"/>
        <s v="52.2282075"/>
        <s v="52.2284374"/>
        <s v="52.228343"/>
        <s v="52.2276632"/>
        <s v="52.2278403"/>
        <s v="52.2273736"/>
        <s v="52.2275841"/>
        <s v="52.227188"/>
        <s v="52.2273923"/>
        <s v="52.2275521"/>
        <s v="52.2275183"/>
        <s v="52.226781"/>
        <s v="52.22654888314"/>
        <s v="52.2263238"/>
        <s v="52.2268273"/>
        <s v="52.2266342"/>
        <s v="52.2260919"/>
        <s v="52.225443347448"/>
        <s v="52.2252844"/>
        <s v="52.2249871"/>
        <s v="52.2252418"/>
        <s v="52.225542"/>
        <s v="52.2258481"/>
        <s v="52.2258591"/>
        <s v="52.2262911"/>
        <s v="52.2257995"/>
        <s v="52.2284251"/>
        <s v="52.2289335"/>
        <s v="52.2291486"/>
        <s v="52.2292781"/>
        <s v="52.2279257"/>
        <s v="52.2276797"/>
        <s v="52.2272196"/>
        <s v="52.2274451"/>
        <s v="52.22766562655"/>
        <s v="52.2269087"/>
        <s v="52.2266205"/>
        <s v="52.2264575"/>
        <s v="52.2274734"/>
        <s v="52.2268449"/>
        <s v="52.2260118"/>
        <s v="52.2256978"/>
        <s v="52.2259853"/>
        <s v="52.226583"/>
        <s v="52.2273957"/>
        <s v="52.2249745"/>
        <s v="52.2252802"/>
        <s v="52.2248096"/>
        <s v="52.2236381"/>
        <s v="52.2238617"/>
        <s v="52.2244886"/>
        <s v="52.2257531"/>
        <s v="52.2260593"/>
        <s v="52.225765"/>
        <s v="52.2261622"/>
        <s v="52.2255383"/>
        <s v="52.2250749"/>
        <s v="52.2244986"/>
        <s v="52.2244275"/>
        <s v="52.2238033"/>
        <s v="52.223850410539"/>
        <s v="52.2245082"/>
        <s v="52.2249091"/>
        <s v="52.2276772"/>
        <s v="52.235666"/>
        <s v="52.236534257519"/>
        <s v="52.2262708"/>
        <s v="52.2256288"/>
        <s v="52.2257425"/>
        <s v="52.2264194"/>
        <s v="52.2268156"/>
        <s v="52.2269766"/>
        <s v="52.2272132"/>
        <s v="52.2272809"/>
        <s v="52.2282373"/>
        <s v="52.2290987"/>
        <s v="52.2288026"/>
        <s v="52.2283057"/>
        <s v="52.228122"/>
        <s v="52.2270736"/>
        <s v="52.2274087"/>
        <s v="52.2276732"/>
        <s v="52.2279341"/>
        <s v="52.2281774"/>
        <s v="52.2280594"/>
        <s v="52.2269734"/>
        <s v="52.2270506"/>
        <s v="52.2268666"/>
        <s v="52.2271163"/>
        <s v="52.2268733"/>
        <s v="52.2259787"/>
        <s v="52.226787019664"/>
        <s v="52.2274387"/>
        <s v="52.227628544313"/>
        <s v="52.2279422"/>
        <s v="52.2284864"/>
        <s v="52.2285939"/>
        <s v="52.2279168"/>
        <s v="52.22710785439"/>
        <s v="52.2285515"/>
        <s v="52.2285067"/>
        <s v="52.2285918"/>
        <s v="52.2280073"/>
        <s v="52.227665"/>
        <s v="52.2277192"/>
        <s v="52.2274474"/>
        <s v="52.2269558"/>
        <s v="52.2267838"/>
        <s v="52.2269545"/>
        <s v="52.2253992"/>
        <s v="52.2258686"/>
        <s v="52.225854"/>
        <s v="52.2262223"/>
        <s v="52.2261168"/>
        <s v="52.2263287"/>
        <s v="52.22661"/>
        <s v="52.226568515293"/>
        <s v="52.2254782"/>
        <s v="52.2253572"/>
        <s v="52.2252101"/>
        <s v="52.2252267"/>
        <s v="52.2248684"/>
        <s v="52.223556615336"/>
        <s v="52.224814324947"/>
        <s v="52.2243551"/>
        <s v="52.225242"/>
        <s v="52.224471725363"/>
        <s v="52.2241567"/>
        <s v="52.2245963"/>
        <s v="52.223253867273"/>
        <s v="52.2246618"/>
        <s v="52.2245155"/>
        <s v="52.2235064"/>
        <s v="52.224112456287"/>
        <s v="52.2242322"/>
        <s v="52.226846"/>
        <s v="52.2263849"/>
        <s v="52.225932"/>
        <s v="52.2257399"/>
        <s v="52.2250061"/>
        <s v="52.2244153"/>
        <s v="52.2230969"/>
        <s v="52.2233515"/>
        <s v="52.2235986"/>
        <s v="52.2237068"/>
        <s v="52.2238639"/>
        <s v="52.2240839"/>
        <s v="52.2240198"/>
        <s v="52.2237008"/>
        <s v="52.2242315"/>
        <s v="52.2244634"/>
        <s v="52.2242239"/>
        <s v="52.2237885"/>
        <s v="52.2229277"/>
        <s v="52.2227266"/>
        <s v="52.2226697"/>
        <s v="52.2226849"/>
        <s v="52.2226678"/>
        <s v="52.2229219"/>
        <s v="52.222914"/>
        <s v="52.2230438"/>
        <s v="52.2232564"/>
        <s v="52.222919484094"/>
        <s v="52.2233674"/>
        <s v="52.222861"/>
        <s v="52.222195131831"/>
        <s v="52.222302242273"/>
        <s v="52.2221885"/>
        <s v="52.2217876"/>
        <s v="52.221597"/>
        <s v="52.2219913"/>
        <s v="52.2223676"/>
        <s v="52.2228326"/>
        <s v="52.2235874"/>
        <s v="52.2230491"/>
        <s v="52.2227292"/>
        <s v="52.2226284"/>
        <s v="52.2227787"/>
        <s v="52.2226988"/>
        <s v="52.2219958"/>
        <s v="52.223735984711"/>
        <s v="52.223161339455"/>
        <s v="52.227049400252"/>
        <s v="52.2342385"/>
        <s v="52.2344868"/>
        <s v="52.2320503"/>
        <s v="52.234440870683"/>
        <s v="52.2346678"/>
        <s v="52.233637017946"/>
        <s v="52.2338163"/>
        <s v="52.2229291"/>
        <s v="52.2228499"/>
        <s v="52.222548503555"/>
        <s v="52.2226119"/>
        <s v="52.260407526874"/>
        <s v="52.215945907676"/>
        <s v="52.2106079"/>
        <s v="52.20960165"/>
        <s v="52.20746077"/>
        <s v="52.20590729"/>
        <s v="52.20620165"/>
        <s v="52.20644494"/>
        <s v="52.204393879624"/>
        <s v="52.204582873472"/>
        <s v="52.203549763195"/>
        <s v="52.204314841988"/>
        <s v="52.204245101783"/>
        <s v="52.202482113878"/>
        <s v="52.201823486836"/>
        <s v="52.21000173"/>
        <s v="52.210236395039"/>
        <s v="52.20960981"/>
        <s v="52.209894531963"/>
        <s v="52.20621317"/>
        <s v="52.20681486"/>
        <s v="52.20598809"/>
        <s v="52.20664447"/>
        <s v="52.205371115591"/>
        <s v="52.20507043"/>
        <s v="52.203594468673"/>
        <s v="52.20398945038"/>
        <s v="52.203059327637"/>
        <s v="52.201906312185"/>
        <s v="52.202065377459"/>
        <s v="52.201284117055"/>
        <s v="52.20827577"/>
        <s v="52.212342896387"/>
        <s v="52.21090282"/>
        <s v="52.26140882"/>
        <s v="52.2598031"/>
        <s v="52.25789539"/>
        <s v="52.25927704"/>
        <s v="52.2620962"/>
        <s v="52.26456733"/>
        <s v="52.25393105"/>
        <s v="52.25867129"/>
        <s v="52.2547766"/>
        <s v="52.2522701"/>
        <s v="52.255999377459"/>
        <s v="52.2273575"/>
        <s v="52.22322219"/>
        <s v="52.23276731"/>
        <s v="52.2331303"/>
        <s v="52.23355085"/>
        <s v="52.23498628"/>
        <s v="52.23430304"/>
        <s v="52.23184474"/>
        <s v="52.23155767"/>
        <s v="52.23071933"/>
        <s v="52.229411276877"/>
        <s v="52.23502424"/>
        <s v="52.23513354"/>
        <s v="52.2343562"/>
        <s v="52.23542092"/>
        <s v="52.23607705"/>
        <s v="52.23764099"/>
        <s v="52.24107156"/>
        <s v="52.24054946"/>
        <s v="52.23710804"/>
        <s v="52.24046009"/>
        <s v="52.24311571"/>
        <s v="52.24252934"/>
        <s v="52.24058134"/>
        <s v="52.23874655"/>
        <s v="52.2434608"/>
        <s v="52.2443928"/>
        <s v="52.24501719"/>
        <s v="52.25126538"/>
        <s v="52.25347365"/>
        <s v="52.253592"/>
        <s v="52.25493791"/>
        <s v="52.20946378"/>
        <s v="52.21668689"/>
        <s v="52.20958571"/>
        <s v="52.20909444"/>
        <s v="52.21710565"/>
        <s v="52.2192419"/>
        <s v="52.20889205"/>
        <s v="52.20780043"/>
        <s v="52.21735722"/>
        <s v="52.20702636"/>
        <s v="52.21893242"/>
        <s v="52.21886611"/>
        <s v="52.22015097"/>
        <s v="52.20519831"/>
        <s v="52.21889238"/>
        <s v="52.21220158"/>
        <s v="52.20590999"/>
        <s v="52.21916977"/>
        <s v="52.21777859"/>
        <s v="52.21912224"/>
        <s v="52.21296989"/>
        <s v="52.21838148"/>
        <s v="52.21810932"/>
        <s v="52.20649223"/>
        <s v="52.21850078"/>
        <s v="52.21225549"/>
        <s v="52.21735738"/>
        <s v="52.21790103"/>
        <s v="52.20599697"/>
        <s v="52.2184473"/>
        <s v="52.21877365"/>
        <s v="52.21252364"/>
        <s v="52.21729256"/>
        <s v="52.21817008"/>
        <s v="52.21230214"/>
        <s v="52.2032493"/>
        <s v="52.21849541"/>
        <s v="52.21821543"/>
        <s v="52.21309342"/>
        <s v="52.20201471"/>
        <s v="52.22154208"/>
        <s v="52.22163243"/>
        <s v="52.20598454"/>
        <s v="52.22229389"/>
        <s v="52.22172125"/>
        <s v="52.22240776"/>
        <s v="52.2025285"/>
        <s v="52.20446863"/>
        <s v="52.22243133"/>
        <s v="52.20458338"/>
        <s v="52.20222831"/>
        <s v="52.21093642"/>
        <s v="52.20538707"/>
        <s v="52.2247292"/>
        <s v="52.20313155"/>
        <s v="52.2110136"/>
        <s v="52.22457098"/>
        <s v="52.2052644"/>
        <s v="52.20524668"/>
        <s v="52.2191622"/>
        <s v="52.20545212"/>
        <s v="52.223996"/>
        <s v="52.20383636"/>
        <s v="52.20075933"/>
        <s v="52.21972487"/>
        <s v="52.22506671"/>
        <s v="52.20394885"/>
        <s v="52.2033727"/>
        <s v="52.20270004"/>
        <s v="52.22475637"/>
        <s v="52.22112236"/>
        <s v="52.20351401"/>
        <s v="52.225786"/>
        <s v="52.20273776"/>
        <s v="52.20345643"/>
        <s v="52.21895121"/>
        <s v="52.22762514"/>
        <s v="52.20439084"/>
        <s v="52.21023633"/>
        <s v="52.22759897"/>
        <s v="52.21887913"/>
        <s v="52.20892582"/>
        <s v="52.20717096"/>
        <s v="52.22841121"/>
        <s v="52.20788875"/>
        <s v="52.2029287"/>
        <s v="52.21794249"/>
        <s v="52.20840682"/>
        <s v="52.23009572"/>
        <s v="52.209593"/>
        <s v="52.20919028"/>
        <s v="52.20834664"/>
        <s v="52.21688152"/>
        <s v="52.21604046"/>
        <s v="52.20734128"/>
        <s v="52.23109837"/>
        <s v="52.20542421"/>
        <s v="52.21448236"/>
        <s v="52.22476871"/>
        <s v="52.22518692"/>
        <s v="52.22485675"/>
        <s v="52.2056793"/>
        <s v="52.20536549"/>
        <s v="52.21695989"/>
        <s v="52.22570967"/>
        <s v="52.22396709"/>
        <s v="52.21577288"/>
        <s v="52.21050748"/>
        <s v="52.24052708"/>
        <s v="52.2254795"/>
        <s v="52.21007702"/>
        <s v="52.221735"/>
        <s v="52.21702767"/>
        <s v="52.22440002"/>
        <s v="52.22648331"/>
        <s v="52.21984583"/>
        <s v="52.22220263"/>
        <s v="52.21915257"/>
        <s v="52.22704104"/>
        <s v="52.21828901"/>
        <s v="52.2206758"/>
        <s v="52.22345903"/>
        <s v="52.22118016"/>
        <s v="52.23304616"/>
        <s v="52.20673059"/>
        <s v="52.2028074"/>
        <s v="52.2076278"/>
        <s v="52.23274873"/>
        <s v="52.20882567"/>
        <s v="52.22484855"/>
        <s v="52.23232874"/>
        <s v="52.20694944"/>
        <s v="52.22319489"/>
        <s v="52.22335784"/>
        <s v="52.2253657"/>
        <s v="52.23013227"/>
        <s v="52.22370666"/>
        <s v="52.22422529"/>
        <s v="52.22365356"/>
        <s v="52.22423494"/>
        <s v="52.21782509"/>
        <s v="52.22350719"/>
        <s v="52.22930807"/>
        <s v="52.2276015"/>
        <s v="52.21812191"/>
        <s v="52.23664896"/>
        <s v="52.22831416"/>
        <s v="52.22743186"/>
        <s v="52.21813239"/>
        <s v="52.22963289"/>
        <s v="52.23018445"/>
        <s v="52.23591192"/>
        <s v="52.2273283"/>
        <s v="52.2291652"/>
        <s v="52.23047849"/>
        <s v="52.22727902"/>
        <s v="52.219782"/>
        <s v="52.22770159"/>
        <s v="52.23010359"/>
        <s v="52.22739788"/>
        <s v="52.22037553"/>
        <s v="52.22787618"/>
        <s v="52.22881705"/>
        <s v="52.23160042"/>
        <s v="52.2352968"/>
        <s v="52.22118942"/>
        <s v="52.2303015"/>
        <s v="52.23199253"/>
        <s v="52.22159177"/>
        <s v="52.23225116"/>
        <s v="52.23448003"/>
        <s v="52.22152478"/>
        <s v="52.2317647"/>
        <s v="52.23338521"/>
        <s v="52.23668338"/>
        <s v="52.23077438"/>
        <s v="52.23587445"/>
        <s v="52.22995755"/>
        <s v="52.22068836"/>
        <s v="52.23370431"/>
        <s v="52.23454396"/>
        <s v="52.23447857"/>
        <s v="52.22030446"/>
        <s v="52.23409942"/>
        <s v="52.23612762"/>
        <s v="52.23453427"/>
        <s v="52.22191424"/>
        <s v="52.2270448"/>
        <s v="52.22799872"/>
        <s v="52.23684822"/>
        <s v="52.22280791"/>
        <s v="52.22589126"/>
        <s v="52.22625443"/>
        <s v="52.22698092"/>
        <s v="52.2232046"/>
        <s v="52.22363468"/>
        <s v="52.2226295"/>
        <s v="52.22223012"/>
        <s v="52.22275093"/>
        <s v="52.22940383"/>
        <s v="52.23338824"/>
        <s v="52.21858372"/>
        <s v="52.23010607"/>
        <s v="52.23315135"/>
        <s v="52.22914545"/>
        <s v="52.21813437"/>
        <s v="52.23438516"/>
        <s v="52.23062624"/>
        <s v="52.23084885"/>
        <s v="52.23569438"/>
        <s v="52.2371801"/>
        <s v="52.21819165"/>
        <s v="52.23657653"/>
        <s v="52.23771709"/>
        <s v="52.23103646"/>
        <s v="52.22041988"/>
        <s v="52.24009381"/>
        <s v="52.24017927"/>
        <s v="52.23747137"/>
        <s v="52.22248187"/>
        <s v="52.23056329"/>
        <s v="52.23924115"/>
        <s v="52.23165126"/>
        <s v="52.23786776"/>
        <s v="52.24232767"/>
        <s v="52.22257699"/>
        <s v="52.24344305"/>
        <s v="52.23868077"/>
        <s v="52.23045959"/>
        <s v="52.24156799"/>
        <s v="52.24230088"/>
        <s v="52.23881932"/>
        <s v="52.24332722"/>
        <s v="52.22990234"/>
        <s v="52.22570013"/>
        <s v="52.22882274"/>
        <s v="52.23141311"/>
        <s v="52.23961763"/>
        <s v="52.22418958"/>
        <s v="52.23245121"/>
        <s v="52.23403353"/>
        <s v="52.23100841"/>
        <s v="52.23521549"/>
        <s v="52.22086744"/>
        <s v="52.24723428"/>
        <s v="52.23534022"/>
        <s v="52.23248842"/>
        <s v="52.23842737"/>
        <s v="52.22112621"/>
        <s v="52.22681569"/>
        <s v="52.24662439"/>
        <s v="52.23654988"/>
        <s v="52.22589676"/>
        <s v="52.22165926"/>
        <s v="52.24468505"/>
        <s v="52.23442501"/>
        <s v="52.22473569"/>
        <s v="52.24370044"/>
        <s v="52.23540474"/>
        <s v="52.22444404"/>
        <s v="52.23629132"/>
        <s v="52.22716749"/>
        <s v="52.23701439"/>
        <s v="52.22469167"/>
        <s v="52.23371414"/>
        <s v="52.23587122"/>
        <s v="52.22550188"/>
        <s v="52.23423216"/>
        <s v="52.22311129"/>
        <s v="52.22424002"/>
        <s v="52.20637505"/>
        <s v="52.20857951"/>
        <s v="52.21940698"/>
        <s v="52.23496253"/>
        <s v="52.25566967"/>
        <s v="52.24944222"/>
        <s v="52.2459198"/>
        <s v="52.23869722"/>
        <s v="52.24297054"/>
        <s v="52.24587932"/>
        <s v="52.23714271"/>
        <s v="52.24710991"/>
        <s v="52.23812774"/>
        <s v="52.23818243"/>
        <s v="52.24249163"/>
        <s v="52.24673836"/>
        <s v="52.2385455"/>
        <s v="52.23847399"/>
        <s v="52.23701068"/>
        <s v="52.24095399"/>
        <s v="52.24890231"/>
        <s v="52.24915373"/>
        <s v="52.23808891"/>
        <s v="52.23792934"/>
        <s v="52.25001305"/>
        <s v="52.23736826"/>
        <s v="52.23917661"/>
        <s v="52.2505489"/>
        <s v="52.2378439"/>
        <s v="52.23999591"/>
        <s v="52.23654857"/>
        <s v="52.23643855"/>
        <s v="52.2358389"/>
        <s v="52.23383084"/>
        <s v="52.2432509"/>
        <s v="52.23579489"/>
        <s v="52.23406741"/>
        <s v="52.25087002"/>
        <s v="52.2363391"/>
        <s v="52.23648616"/>
        <s v="52.23522274"/>
        <s v="52.23529426"/>
        <s v="52.21656804"/>
        <s v="52.25267797"/>
        <s v="52.23445253"/>
        <s v="52.23778338"/>
        <s v="52.25343001"/>
        <s v="52.23142106"/>
        <s v="52.2318392"/>
        <s v="52.21553743"/>
        <s v="52.23245817"/>
        <s v="52.25432417"/>
        <s v="52.21636865"/>
        <s v="52.25451308"/>
        <s v="52.23920056"/>
        <s v="52.23274942"/>
        <s v="52.25627833"/>
        <s v="52.21836693"/>
        <s v="52.2615802"/>
        <s v="52.2394096"/>
        <s v="52.23263012"/>
        <s v="52.2606548"/>
        <s v="52.24901013"/>
        <s v="52.22083742"/>
        <s v="52.24016829"/>
        <s v="52.25230032"/>
        <s v="52.24039305"/>
        <s v="52.25120932"/>
        <s v="52.23614045"/>
        <s v="52.21938101"/>
        <s v="52.23575697"/>
        <s v="52.24083731"/>
        <s v="52.25169565"/>
        <s v="52.2549817"/>
        <s v="52.23545702"/>
        <s v="52.24043467"/>
        <s v="52.25102761"/>
        <s v="52.23358222"/>
        <s v="52.25432212"/>
        <s v="52.21997817"/>
        <s v="52.24932811"/>
        <s v="52.25439427"/>
        <s v="52.24778669"/>
        <s v="52.21870931"/>
        <s v="52.25186537"/>
        <s v="52.25203018"/>
        <s v="52.24446425"/>
        <s v="52.25084312"/>
        <s v="52.24479382"/>
        <s v="52.23681134"/>
        <s v="52.2453718"/>
        <s v="52.24501502"/>
        <s v="52.22828043"/>
        <s v="52.24621679"/>
        <s v="52.22997015"/>
        <s v="52.24645532"/>
        <s v="52.2428061"/>
        <s v="52.23886795"/>
        <s v="52.23486334"/>
        <s v="52.23896031"/>
        <s v="52.23918056"/>
        <s v="52.25445638"/>
        <s v="52.2511645"/>
        <s v="52.24331778"/>
        <s v="52.25267754"/>
        <s v="52.24049293"/>
        <s v="52.25457443"/>
        <s v="52.2407264"/>
        <s v="52.24311892"/>
        <s v="52.25540124"/>
        <s v="52.26196829"/>
        <s v="52.24167821"/>
        <s v="52.25626614"/>
        <s v="52.24295057"/>
        <s v="52.2421919"/>
        <s v="52.24305654"/>
        <s v="52.25894202"/>
        <s v="52.25793865"/>
        <s v="52.24410792"/>
        <s v="52.25806384"/>
        <s v="52.24347605"/>
        <s v="52.26115863"/>
        <s v="52.24346508"/>
        <s v="52.24065658"/>
        <s v="52.26022473"/>
        <s v="52.25913076"/>
        <s v="52.23996322"/>
        <s v="52.25818719"/>
        <s v="52.23998617"/>
        <s v="52.26521652"/>
        <s v="52.24952243"/>
        <s v="52.26454602"/>
        <s v="52.24102478"/>
        <s v="52.26380996"/>
        <s v="52.24073264"/>
        <s v="52.24950671"/>
        <s v="52.25471514"/>
        <s v="52.25574765"/>
        <s v="52.26116012"/>
        <s v="52.23447046"/>
        <s v="52.24831409"/>
        <s v="52.26176494"/>
        <s v="52.26287073"/>
        <s v="52.25707908"/>
        <s v="52.23545935"/>
        <s v="52.24602464"/>
        <s v="52.23519946"/>
        <s v="52.25737437"/>
        <s v="52.26458985"/>
        <s v="52.23500362"/>
        <s v="52.24547079"/>
        <s v="52.25626454"/>
        <s v="52.23568715"/>
        <s v="52.24514121"/>
        <s v="52.25545303"/>
        <s v="52.26546972"/>
        <s v="52.26670165"/>
        <s v="52.23249709"/>
        <s v="52.25334543"/>
        <s v="52.262107"/>
        <s v="52.25100536"/>
        <s v="52.23142027"/>
        <s v="52.26143467"/>
        <s v="52.251122"/>
        <s v="52.23116098"/>
        <s v="52.25924003"/>
        <s v="52.25498654"/>
        <s v="52.25891628"/>
        <s v="52.25285052"/>
        <s v="52.25823431"/>
        <s v="52.25080027"/>
        <s v="52.2505674"/>
        <s v="52.25296734"/>
        <s v="52.25577205"/>
        <s v="52.25347514"/>
        <s v="52.26014506"/>
        <s v="52.25067412"/>
        <s v="52.25494186"/>
        <s v="52.2515887"/>
        <s v="52.24597383"/>
        <s v="52.25305435"/>
        <s v="52.26226006"/>
        <s v="52.24697309"/>
        <s v="52.25354654"/>
        <s v="52.25684496"/>
        <s v="52.25212976"/>
        <s v="52.24322808"/>
        <s v="52.25129022"/>
        <s v="52.25210198"/>
        <s v="52.2516151"/>
        <s v="52.2415513"/>
        <s v="52.24296367"/>
        <s v="52.25217414"/>
        <s v="52.23861152"/>
        <s v="52.25321255"/>
        <s v="52.25174985"/>
        <s v="52.23779441"/>
        <s v="52.23395738"/>
        <s v="52.23772682"/>
        <s v="52.25494819"/>
        <s v="52.234359"/>
        <s v="52.25378698"/>
        <s v="52.25475637"/>
        <s v="52.23239571"/>
        <s v="52.22832918"/>
        <s v="52.22758053"/>
        <s v="52.24531409"/>
        <s v="52.22778963"/>
        <s v="52.2316202"/>
        <s v="52.22855158"/>
        <s v="52.24753877"/>
        <s v="52.23010538"/>
        <s v="52.22740446"/>
        <s v="52.23417578"/>
        <s v="52.23173485"/>
        <s v="52.22662861"/>
        <s v="52.23538228"/>
        <s v="52.24366663"/>
        <s v="52.22711283"/>
        <s v="52.23129993"/>
        <s v="52.23577838"/>
        <s v="52.24265718"/>
        <s v="52.23168134"/>
        <s v="52.23703136"/>
        <s v="52.23015963"/>
        <s v="52.23950305"/>
        <s v="52.23721631"/>
        <s v="52.23724381"/>
        <s v="52.23547463"/>
        <s v="52.23814577"/>
        <s v="52.23780137"/>
        <s v="52.23903347"/>
        <s v="52.23713255"/>
        <s v="52.23679709"/>
        <s v="52.24625319"/>
        <s v="52.23907432"/>
        <s v="52.23972803"/>
        <s v="52.24135239"/>
        <s v="52.2456358"/>
        <s v="52.23485805"/>
        <s v="52.24930364"/>
        <s v="52.23978243"/>
        <s v="52.24523873"/>
        <s v="52.25030765"/>
        <s v="52.24565442"/>
        <s v="52.24598707"/>
        <s v="52.24223594"/>
        <s v="52.24274869"/>
        <s v="52.25357254"/>
        <s v="52.24729047"/>
        <s v="52.22792719"/>
        <s v="52.22628745"/>
        <s v="52.25594348"/>
        <s v="52.22808217"/>
        <s v="52.23685665"/>
        <s v="52.22452659"/>
        <s v="52.2263847"/>
        <s v="52.22923123"/>
        <s v="52.248420"/>
        <s v="52.2416621"/>
        <s v="52.25528693"/>
        <s v="52.24796189"/>
        <s v="52.25503665"/>
        <s v="52.25490947"/>
        <s v="52.25136208"/>
        <s v="52.24955666"/>
        <s v="52.2457157"/>
        <s v="52.24498678"/>
        <s v="52.243386"/>
        <s v="52.24501043"/>
        <s v="52.24526155"/>
        <s v="52.23751174"/>
        <s v="52.23818793"/>
        <s v="52.23240039"/>
        <s v="52.22202274"/>
        <s v="52.21810436"/>
        <s v="52.21790072"/>
        <s v="52.21322007"/>
        <s v="52.2602748"/>
        <s v="52.26057529"/>
        <s v="52.26186389"/>
        <s v="52.22234992"/>
        <s v="52.22107181"/>
        <s v="52.22456297"/>
        <s v="52.23715567"/>
        <s v="52.23757372"/>
        <s v="52.23328234"/>
        <m/>
      </sharedItems>
    </cacheField>
    <cacheField name="Adres" numFmtId="0">
      <sharedItems containsBlank="1">
        <s v="ul. Warecka - pl. Powstańców"/>
        <s v="ul. Tuwima/Górskiego 4"/>
        <s v="ul. Baczyńskiego 4"/>
        <s v="ul. Baczyńskiego 2"/>
        <s v="ul. Górskiego 7"/>
        <s v="ul. Górskiego 8"/>
        <s v="ul. Królewska 27"/>
        <s v="ul. Marszałkowska 138"/>
        <s v="ul. Rysia 1"/>
        <s v="ul. Marszałkowska 140"/>
        <s v="ul. Szkolna 2"/>
        <s v="pl. Dąbrowskiego 5"/>
        <s v="pl. Dąbrowskiego 12"/>
        <s v="pl. Dąbrowskiego 1"/>
        <s v="pl. Dąbrowskiego 2-4"/>
        <s v="ul. Pasaż Niżyńskiego"/>
        <s v="ul. Czackiego 21-23"/>
        <s v="ul. Czackiego 15-17"/>
        <s v="ul. Czackiego 7-11"/>
        <s v="al. Solidarności 77"/>
        <s v="ul. Corazziego 2"/>
        <s v="ul. Corazziego 5"/>
        <s v="ul. Senatorska 37"/>
        <s v="ul. Canaletta v/v 4"/>
        <s v="al. Solidarności 71"/>
        <s v="ul. Bielańska 10"/>
        <s v="ul. Hipoteczna"/>
        <s v="pl. Teatralny"/>
        <s v="ul. Moliera 5"/>
        <s v="pl. Piłsudskiego 1"/>
        <s v="ul. Moliera 6"/>
        <s v="ul. Moliera 2"/>
        <s v="ul. Trębacka 4"/>
        <s v="ul. Trębacka 3"/>
        <s v="ul. Ptasia 3"/>
        <s v="ul. Królewska"/>
        <s v="ul. Grzybowska 4"/>
        <s v="al. Jana Pawła II 26"/>
        <s v="ul. Twarda 14"/>
        <s v="pl. Mirowski"/>
        <s v="ul. Królewska 43"/>
        <s v="ul. Królewska 29-41"/>
        <s v="pl. Grzybowski 4"/>
        <s v="pl. Grzybowski 2"/>
        <s v="ul. Bagno vis/vis 7"/>
        <s v="ul. Zielna 37"/>
        <s v="ul. Zielna 39"/>
        <s v="ul. Emilii Plater 55"/>
        <s v="ul. Mariańska"/>
        <s v="ul. Twarda 15"/>
        <s v="ul. Elektoralna 12"/>
        <s v="al. Solidarności 113"/>
        <s v="al. Solidarności 95"/>
        <s v="ul. Orla 8"/>
        <s v="ul. Orla 6"/>
        <s v="ul. Orla 5"/>
        <s v="ul. Elektoralna 2"/>
        <s v="pl. Bankowy 3-5"/>
        <s v="al. Solidarności 83"/>
        <s v="al. Solidarności 72"/>
        <s v="ul. Marszałkowska 117"/>
        <s v="ul. Marszałkowska 113"/>
        <s v="ul. Elektoralna 5"/>
        <s v="ul. Elektoralna 21-23"/>
        <s v="pl. Mirowski 1"/>
        <s v="pl. Mirowski-Zimna"/>
        <s v="ul. Marszałkowska 115"/>
        <s v="ul. Mokotowska 31"/>
        <s v="ul. Mokotowska 23"/>
        <s v="ul. Waryńskiego 28"/>
        <s v="ul. Waryńskiego 26"/>
        <s v="al. Róż 6"/>
        <s v="al. Róż-Koszykowa"/>
        <s v="ul. Koszykowa 3"/>
        <s v="ul. Koszykowa 14"/>
        <s v="ul. Służewska 2"/>
        <s v="ul. Służewska 2 - Koszykowa"/>
        <s v="ul. Koszykowa 6"/>
        <s v="ul. Koszykowa 1"/>
        <s v="ul. Natolińska 2"/>
        <s v="ul. Natolińska 3"/>
        <s v="Al. Ujazdowskie 19"/>
        <s v="ul. Nowowiejska 3"/>
        <s v="ul. Mokotowska 9"/>
        <s v="al. Wyzwolenia 15"/>
        <s v="al. Wyzwolenia 10-12"/>
        <s v="al. Wyzwolenia 9"/>
        <s v="al. Wyzwolenia 8"/>
        <s v="al. Wyzwolenia 3"/>
        <s v="ul. Sempołowskiej 3"/>
        <s v="ul. Smolna 30"/>
        <s v="ul. Smolna 9"/>
        <s v="ul. Smolna 8"/>
        <s v="Al. Jerozolimskie (parking Dw. Powiśle)"/>
        <s v="Al. Jerozolimskie - Smolna"/>
        <s v="Al. Jerozolimskie 6"/>
        <s v="Al. Jerozolimskie (skwer)"/>
        <s v="ul. Foksal 8"/>
        <s v="ul. Kopernika 8"/>
        <s v="ul. Kopernika - Ordynacka"/>
        <s v="ul. Bartoszewicza 1b"/>
        <s v="ul. Bartoszewicza - Sewerynów"/>
        <s v="pl. Osterwy 1"/>
        <s v="ul. Karowa (Bristol)"/>
        <s v="ul. Karowa 20"/>
        <s v="ul. Karowa 18"/>
        <s v="ul. Krakowskie Przedmieście 62"/>
        <s v="ul. Piękna 1"/>
        <s v="ul. Nowy Świat 6/12"/>
        <s v="ul. Jazdów"/>
        <s v="al. Na skarpie 21"/>
        <s v="ul. Prusa (teatr)"/>
        <s v="ul. Prusa (park)"/>
        <s v="ul. Konopnickiej 6"/>
        <s v="ul. Wiejska 11"/>
        <s v="ul. Długa (metro)"/>
        <s v="ul. Stare Nalewki 4"/>
        <s v="ul. Długa (Bielańska)"/>
        <s v="ul. Długa 50"/>
        <s v="ul. Schillera 4"/>
        <s v="al. Solidarności - Schillera"/>
        <s v="al. Solidarności 60a"/>
        <s v="ul. Nowogrodzka 62b"/>
        <s v="ul. Nowogrodzka v-vis 64"/>
        <s v="ul. Nowogrodzka 64"/>
        <s v="ul. Nowogrodzka v-vis 66"/>
        <s v="ul. Nowogrodzka 68"/>
        <s v="ul. Nowogrodzka v-vis 68"/>
        <s v="ul. Nowogrodzka - Lindleya"/>
        <s v="Al. Jerozolimskie 101"/>
        <s v="Al. Jerozolimskie 97"/>
        <s v="Al. Jerozolimskie 91"/>
        <s v="ul. Lindleya 4"/>
        <s v="ul. Oczki 3"/>
        <s v="ul. Oczki 4"/>
        <s v="ul. Chałubińskiego 3A"/>
        <s v="al. Niepodległości 235"/>
        <s v="ul. Noakowskiego (Skwer)"/>
        <s v="ul. Nowowiejska 21-25"/>
        <s v="ul. Nowowiejska 25"/>
        <s v="ul. Polna 13 (bazar)"/>
        <s v="ul. Polna - Podoskich"/>
        <s v="ul. Polna 46"/>
        <s v="ul. Polna 50"/>
        <s v="ul. Noakowskiego 12"/>
        <s v="ul. Lwowska 13"/>
        <s v="ul. Lwowska 9"/>
        <s v="ul. Śniadeckich 21"/>
        <s v="ul. Śniadeckich 17"/>
        <s v="ul. Śniadeckich 12-16"/>
        <s v="ul. Nowowiejska 10"/>
        <s v="ul. Nowowiejska 12-18"/>
        <s v="al. Solidarności(sąd)"/>
        <s v="al. Solidarności 84"/>
        <s v="al. Solidarności 145"/>
        <s v="al. Solidarności 129"/>
        <s v="ul. Dobrzańskiego"/>
        <s v="ul. Ogrodowa 4"/>
        <s v="ul. Ogrodowa 6"/>
        <s v="ul. Ogrodowa 8"/>
        <s v="ul. Ogrodowa 11"/>
        <s v="ul. Ogrodowa 32"/>
        <s v="ul. Żelazna 76"/>
        <s v="ul. Żelazna 83"/>
        <s v="al. Solidarności 86"/>
        <s v="al. Solidarności 88"/>
        <s v="ul. Elektoralna 24"/>
        <s v="ul. Elektoralna 26"/>
        <s v="ul. Waliców 25"/>
        <s v="ul. Chłodna (park)"/>
        <s v="ul. Ciepła - Atrium"/>
        <s v="ul. Krochmalna 1"/>
        <s v="ul. Krochmalna vis/vis 32"/>
        <s v="ul. Chłodna 22"/>
        <s v="ul. Ciepła"/>
        <s v="ul. Waliców vis/vis 19"/>
        <s v="ul. Waliców 13"/>
        <s v="ul. Żelazna 67"/>
        <s v="ul. Żelazna 56"/>
        <s v="ul. Pereca 16"/>
        <s v="ul. Pereca 13-19"/>
        <s v="ul. Pereca 4"/>
        <s v="ul. Pereca - Ciepła"/>
        <s v="ul. Ciepła - Grzybowska"/>
        <s v="ul. Pereca 1"/>
        <s v="ul. Żelazna 63"/>
        <s v="ul. Pańska 65"/>
        <s v="ul. Pańska 61"/>
        <s v="ul. Twarda"/>
        <s v="ul. Śliska 60"/>
        <s v="ul. Sienna 61"/>
        <s v="ul. Sienna 73"/>
        <s v="ul. Twarda (szkoła)"/>
        <s v="ul. Sienna"/>
        <s v="ul. Pańska 57"/>
        <s v="Al. Jerozolimskie v-v 87"/>
        <s v="Al. Jerozolimskie 56c"/>
        <s v="ul. Złota 79"/>
        <s v="ul. Złota 69"/>
        <s v="ul. Polna 3"/>
        <s v="ul. Polna 7"/>
        <s v="ul. Oleandrów 4"/>
        <s v="ul. Polna 18"/>
        <s v="ul. Polna 10-14"/>
        <s v="ul. Polna 2"/>
        <s v="ul. Marszałkowska 4"/>
        <s v="ul. Litewska 11-13"/>
        <s v="al. Szucha 1"/>
        <s v="ul. Bagatela 10"/>
        <s v="ul. Bagatela 11"/>
        <s v="ul. Bagatela 5"/>
        <s v="ul. Bagatela v-v 3"/>
        <s v="al. Szucha 25"/>
        <s v="ul. Chocimska - Klonowa"/>
        <s v="ul. Chocimska 35"/>
        <s v="ul. Skolimowska 3"/>
        <s v="ul. Boya - Żeleńskiego 4"/>
        <s v="ul. Olszewska 20"/>
        <s v="ul. Rejtana 2"/>
        <s v="ul. Rejtana 9a"/>
        <s v="ul. Sandomierska (szkoła)"/>
        <s v="ul. Narbutta 7"/>
        <s v="ul. Narbutta 4"/>
        <s v="ul. Narbutta 1"/>
        <s v="ul. Puławska (park)"/>
        <s v="ul. Puławska 43"/>
        <s v="ul. Puławska 33"/>
        <s v="ul. Olszewska 7-9"/>
        <s v="ul. Chocimska 9"/>
        <s v="ul. Chocimska 6"/>
        <s v="ul. Słoneczna 25"/>
        <s v="ul. Belwederska 26-30"/>
        <s v="ul. Daleka 1-3"/>
        <s v="ul. Daleka 4"/>
        <s v="ul. Niemcewicza 4-6"/>
        <s v="ul. Asnyka 6"/>
        <s v="ul. Sierakowskiego/Kłopotow."/>
        <s v="ul. Jagiellońska 15"/>
        <s v="ul. Kłopotowskiego 38"/>
        <s v="ul. Kłopotowskiego 33"/>
        <s v="ul. Targowa 61"/>
        <s v="al. Solidarności 51"/>
        <s v="ul. Jagiellońska 27"/>
        <s v="ul. Jagiellońska 36"/>
        <s v="ul. Jagiellońska 23"/>
        <s v="ul. Jagiellońska 30"/>
        <s v="ul. Jagiellońska 17"/>
        <s v="al. Solidarności (ZOO)"/>
        <s v="al. Solidarności - Floriań."/>
        <s v="al. Solidarności"/>
        <s v="al. Solidarności 53"/>
        <s v="ul. Sierakowskiego"/>
        <s v="ul. Okrzei 18"/>
        <s v="ul. Okrzei/Wrzesińska"/>
        <s v="ul. Targowa 39"/>
        <s v="ul. Targowa 33"/>
        <s v="ul. Marcinkowskiego 7"/>
        <s v="ul. Jagiellońska 2"/>
        <s v="ul. Jagiellońska 3"/>
        <s v="ul. Wrzesińska 2"/>
        <s v="ul. Kępna 13"/>
        <s v="ul. Jagiellońska 14"/>
        <s v="ul. Jagiellońska 20"/>
        <s v="ul. Jagiellońska 11"/>
        <s v="ul. Kępna v-v 2b"/>
        <s v="ul. Marcinkowskiego 13"/>
        <s v="ul. Okrzei 23"/>
        <s v="ul. Targowa 34"/>
        <s v="ul. Targowa 48"/>
        <s v="ul. Targowa 18"/>
        <s v="ul. Sprzeczna 8"/>
        <s v="ul. Grójecka 22-24"/>
        <s v="ul. Słupecka 3"/>
        <s v="ul. Kaliska 22"/>
        <s v="ul. Słupecka 8"/>
        <s v="ul. Słupecka 7"/>
        <s v="ul. Kaliska 13"/>
        <s v="ul. Kaliska 11"/>
        <s v="ul. Barska 5"/>
        <s v="Al. Jerozolimskie 139"/>
        <s v="ul. Poniecka"/>
        <s v="Al. Jerozolimskie 92"/>
        <s v="Al. Jerozolimskie 94"/>
        <s v="ul. Puławska 40"/>
        <s v="ul. Dąbrowskiego 11"/>
        <s v="ul. Bałuckiego 27"/>
        <s v="ul. Różana 11"/>
        <s v="ul. Odolańska 5"/>
        <s v="ul. Bałuckiego 19"/>
        <s v="ul. Wiktorska 10"/>
        <s v="ul. Wiktorska 3"/>
        <s v="ul. Puławska 54-56"/>
        <s v="ul. Racławicka 9"/>
        <s v="ul. Puławska 87-91"/>
        <s v="ul. Grażyny 13"/>
        <s v="Al. Jerozolimskie 113-117"/>
        <s v="Al. Jerozolimskie 113-117 Parking"/>
        <s v="ul. Nowogrodzka 84"/>
        <s v="ul. Nowogrodzka 77"/>
        <s v="ul. Nowogrodzka 74"/>
        <s v="ul. Nowogrodzka 73"/>
        <s v="ul. Koszykowa v-v 86"/>
        <s v="ul. Sękocińska 17"/>
        <s v="Al. Jerozolimskie 147"/>
        <s v="ul. Sękocińska 4"/>
        <s v="ul. Sękocińska 13"/>
        <s v="ul. Sękocińska 7"/>
        <s v="ul. Szczęśliwicka - Grzymały"/>
        <s v="ul. Barska 32"/>
        <s v="ul. Barska Park"/>
        <s v="ul. Barska 29"/>
        <s v="ul. Węgierska 5/7/9"/>
        <s v="Al. Jerozolimskie 53"/>
        <s v="Al. Jerozolimskie 57"/>
        <s v="ul. Długa 16"/>
        <s v="ul. Długa 6"/>
        <s v="ul. Długa 5"/>
        <s v="ul. Kilińskiego"/>
        <s v="ul. Podwale 17"/>
        <s v="ul. Podwale 13"/>
        <s v="ul. Podwale"/>
        <s v="ul. Podwale 5"/>
        <s v="ul. Sienna - Jana Pawła"/>
        <s v="ul. Śliska 3"/>
        <s v="ul. Śliska (Apteka)"/>
        <s v="ul. Śliska 8"/>
        <s v="ul. Śliska 10"/>
        <s v="ul. Sosnowa - Sienna"/>
        <s v="ul. Pańska 7"/>
        <s v="ul. Pańska 5"/>
        <s v="al. Jana Pawła II-Złota 59"/>
        <s v="Al. Jerozolimskie"/>
        <s v="ul. Emilii Plater Dw. Centralny"/>
        <s v="ul. Złota 48/54"/>
        <s v="ul. Złota 44"/>
        <s v="ul. Słomińskiego rej. Mostu Gd"/>
        <s v="ul. Słomińskiego rej. Wyb. Gd."/>
        <s v="ul. Konwiktorska 4"/>
        <s v="ul. Konwiktorska 3-5"/>
        <s v="ul. Sanguszki 35"/>
        <s v="ul. Andersa 33"/>
        <s v="ul. Sapieżyńska 13"/>
        <s v="ul. Sapieżyńska 1"/>
        <s v="ul. Franciszkańska 7"/>
        <s v="ul. Ciasna 15"/>
        <s v="ul. Przyrynek - Kościół"/>
        <s v="ul. Kościelna 10"/>
        <s v="ul. Kościelna Kościół"/>
        <s v="ul. Koźla 5"/>
        <s v="ul. Koźla 1"/>
        <s v="ul. Andersa 10"/>
        <s v="ul. Andersa 21b"/>
        <s v="ul. Andersa 29"/>
        <s v="ul. Ciasna 6"/>
        <s v="ul. Świętojerska 12a"/>
        <s v="ul. Świętojerska 3-5-7"/>
        <s v="ul. Brzozowa 39-41"/>
        <s v="ul. Bugaj rej. nr 14"/>
        <s v="ul. Wałowa rej. nr 5"/>
        <s v="ul. Wałowa rej. nr 3"/>
        <s v="ul. Świętojerska 9"/>
        <s v="ul. Bonifraterska 1"/>
        <s v="ul. Bonifraterska rej. Świętoj"/>
        <s v="ul. Nowiniarska 12"/>
        <s v="ul. Gomulickiego"/>
        <s v="ul. Karowa 2"/>
        <s v="ul. Gęsta - Park"/>
        <s v="ul. Gęsta 1"/>
        <s v="ul. Wiślana v-v 6"/>
        <s v="ul. Dobra 72"/>
        <s v="ul. Dobra 68-70"/>
        <s v="ul. Dobra 56-66"/>
        <s v="ul. Wiślana 2"/>
        <s v="ul. Lipowa nr 3"/>
        <s v="ul. Lipowa rej. Wyb. Kościuszk."/>
        <s v="ul. Wyb. Kościuszkowskie 47"/>
        <s v="ul. Wyb. Kościuszkowskie 45"/>
        <s v="ul. Radna 6"/>
        <s v="ul. Radna 17"/>
        <s v="ul. Drewniana 10-16"/>
        <s v="ul. Drewniana 7"/>
        <s v="ul. Dobra 33-35"/>
        <s v="ul. Zajęcza - Elektryczna"/>
        <s v="ul. Dobra 22-24"/>
        <s v="ul. Solec 58-60"/>
        <s v="ul. Solec 117"/>
        <s v="ul. Dobra 15"/>
        <s v="ul. Dobra 6"/>
        <s v="ul. Solec vis-vis nr 54"/>
        <s v="ul. Jaracza 6"/>
        <s v="ul. Jaracza 3"/>
        <s v="ul. Czerwonego Krzyża 4"/>
        <s v="ul. Czerwonego Krzyża 1"/>
        <s v="ul. Solec 93"/>
        <s v="ul. Solec 18/20"/>
        <s v="Rynek Solecki"/>
        <s v="ul. Czerniakowska 231"/>
        <s v="ul. Czerniakowska - Park 1"/>
        <s v="ul. Okrąg 3c"/>
        <s v="ul. Okrąg 1"/>
        <s v="ul. Rozbrat 5"/>
        <s v="ul. Rozbrat vis-vis nr 26"/>
        <s v="ul. Zagórna 12a"/>
        <s v="ul. Hoene-Wrońskiego rej. ul. Prof.."/>
        <s v="ul. Hoene-Wrońskiego vis-vis nr 1"/>
        <s v="ul. Koźmińska v-v 1B"/>
        <s v="ul. Przemysłowa 38"/>
        <s v="ul. Przemysłowa 26"/>
        <s v="ul. Łazienkowska 6A"/>
        <s v="ul. Myśliwiecka rej. Kusoci."/>
        <s v="ul. Łazienkowska-Stadion 2"/>
        <s v="ul. Myśliwiecka 2"/>
        <s v="ul. Myśliwiecka-Kanał Pias. 2"/>
        <s v="ul. Kawalerii-Park"/>
        <s v="ul. Kawalerii rej. kortu"/>
        <s v="ul. 29- go Listopada"/>
        <s v="ul. Przyrynek 9"/>
        <s v="Szwoleżerów 10"/>
        <s v="ul. Wyb. Kościuszkowskie-Zaj."/>
        <s v="ul. Dobra 28"/>
        <s v="ul. Książęca"/>
        <s v="ul. Górnośląska 29"/>
        <s v="ul. 29-go Listopada 18"/>
        <s v="ul. Bonifraterska 3/11"/>
        <s v="ul. Bonifraterska 13"/>
        <s v="ul. Mochnackiego - Grójecka 41"/>
        <s v="ul. Uniwersytecka vis-vis1"/>
        <s v="ul. Mochnackiego 4"/>
        <s v="ul. Rapackiego - Mianowskiego"/>
        <s v="ul. Raszyńska 54"/>
        <s v="ul. Kromera 3"/>
        <s v="ul. Filtrowa 67"/>
        <s v="ul. Warszewickiego 3"/>
        <s v="ul. Filtrowa 63"/>
        <s v="ul. Filtrowa 59"/>
        <s v="ul. Sędziowska/Nowowiejska 37"/>
        <s v="ul. Krzywickiego/Nowowiejska 28"/>
        <s v="ul. Krzywickiego 9"/>
        <s v="ul. Olszowa"/>
        <s v="ul. Panieńska 9"/>
        <s v="ul. Kłopotowskiego 14"/>
        <s v="ul. Okrzei 7"/>
        <s v="ul. Pańska vis-vis 101"/>
        <s v="ul. Pańska 97"/>
        <s v="ul. Pańska 98"/>
        <s v="ul. Pańska 81-83"/>
        <s v="ul. Pańska vis-vis 77-79"/>
        <s v="ul. Pańska 75"/>
        <s v="ul. Miedziana 18"/>
        <s v="ul. Sienna 90"/>
        <s v="ul. Sienna 87"/>
        <s v="ul. Srebrna 3"/>
        <s v="ul. Srebrna 6"/>
        <s v="ul. Srebrna 16"/>
        <s v="ul. Platynowa 10"/>
        <s v="ul. Platynowa 8"/>
        <s v="ul. Platynowa 1"/>
        <s v="ul. Twarda 51"/>
        <s v="ul. Wronia/Ogrodowa 52/54"/>
        <s v="ul. Ogrodowa 56"/>
        <s v="ul. Ogrodowa 50"/>
        <s v="ul. Ogrodowa 51"/>
        <s v="ul. Ogrodowa 39-41"/>
        <s v="ul. Chłodna 51"/>
        <s v="ul. Chłodna 41"/>
        <s v="ul. Chłodna 36-46"/>
        <s v="ul. Chłodna 35-37"/>
        <s v="ul. Wronia/Krochmalna"/>
        <s v="ul. Grzybowska 50"/>
        <s v="ul. Wronia vis-vis 31A"/>
        <s v="ul. Łucka 17-23"/>
        <s v="ul. Łucka 15"/>
        <s v="ul. Łucka 14A"/>
        <s v="ul. Łucka 2-4-6"/>
        <s v="ul. Łucka 1-3-5"/>
        <s v="ul. Prosta 28"/>
        <s v="ul. Chłodna 29"/>
        <s v="ul. Anielewicza 23A"/>
        <s v="ul. Esperanto vis-vis 5"/>
        <s v="Skwer Apfelbauma"/>
        <s v="ul. Dzielna 15"/>
        <s v="ul. Dzielna vis-vis 74-76"/>
        <s v="ul. Pawia Dzielna 78"/>
        <s v="ul. Bellottiego 5"/>
        <s v="ul. Nowolipki 36"/>
        <s v="ul. Nowolipki 27"/>
        <s v="ul. Nowolipki 26"/>
        <s v="ul. Nowolipki 25"/>
        <s v="ul. Smocza - Nowolipki"/>
        <s v="ul. Nowolipki 21"/>
        <s v="ul. Nowolipki 19"/>
        <s v="ul. Nowolipie 25"/>
        <s v="ul. Nowolipie 26"/>
        <s v="ul. Nowolipie 31"/>
        <s v="ul. Żytnia - Żelazna"/>
        <s v="Skwer Wyszyńskiego 9"/>
        <s v="ul. Żytnia 15"/>
        <s v="ul. Leszno 8"/>
        <s v="ul. Żelazna - al. Solidarności 92"/>
        <s v="ul. Żelazna - al. Solidarności"/>
        <s v="ul. Dzielna vis-vis 78"/>
        <s v="ul. Smocza 21"/>
        <s v="ul. Anielewicza 18"/>
        <s v="ul. Anielewicza 22"/>
        <s v="ul. Smocza vis-vis 19"/>
        <s v="ul. Miła 29"/>
        <s v="ul. Słomińskiego 17"/>
        <s v="ul. Inflancka 8"/>
        <s v="ul. Inflancka vis-vis 15"/>
        <s v="ul. Inflancka 6"/>
        <s v="ul. Inflancka v/v 4"/>
        <s v="ul. Stawki 2"/>
        <s v="ul. Stawki 2A"/>
        <s v="ul. Dzika 13"/>
        <s v="ul. Dzika 15"/>
        <s v="ul. Słomińskiego"/>
        <s v="ul. Inflancka 4B"/>
        <s v="ul. Inflancka / ujęcie wody"/>
        <s v="ul. Dubois 9"/>
        <s v="ul. Dubois 10"/>
        <s v="ul. Dubois - Miłej"/>
        <s v="ul. Lewartowskiego 3"/>
        <s v="ul. Lewartowskiego 5"/>
        <s v="ul. Lewartowskiego- Dubois"/>
        <s v="ul. Dubois 4"/>
        <s v="ul. Dubois 2"/>
        <s v="ul. Miła 7"/>
        <s v="ul. Miła vis-vis 9"/>
        <s v="ul. Miła 19"/>
        <s v="ul. Miła 15"/>
        <s v="ul. Lewartowskiego vis/vis nr 12"/>
        <s v="ul. Anielewicza 3-5"/>
        <s v="ul. Anielewicza 15"/>
        <s v="ul. Pawia 6"/>
        <s v="ul. Pawia"/>
        <s v="ul. Zamenhofa 5"/>
        <s v="ul. Dzielna 5"/>
        <s v="ul. Nowolipki- Andersa"/>
        <s v="ul. Zamenhofa Skwer Więźniów"/>
        <s v="ul. Nowolipki 6"/>
        <s v="ul. Nowolipki 11"/>
        <s v="ul. Karmelicka 10"/>
        <s v="ul. Nowolipki 10"/>
        <s v="ul. Dzielna 7"/>
        <s v="ul. Dzielna vis-vis7"/>
        <s v="ul. Karmelicka 11"/>
        <s v="ul. Karmelicka 3"/>
        <s v="ul. Nowolipie 7A"/>
        <s v="ul. Nowolipie vis-vis 13-15"/>
        <s v="ul. Nowolipki 9"/>
        <s v="ul. Świętokrzyska vis/vis 18"/>
        <s v="ul. Krucza 51"/>
        <s v="ul. Krucza 51b"/>
        <s v="Al. Jerozolimskie 42a"/>
        <s v="Al. Jerozolimskie 42b"/>
        <s v="Al. Jerozolimskie 42c"/>
        <s v="ul. Widok 21"/>
        <s v="ul. Widok vis/vis 16"/>
        <s v="ul. Widok 8"/>
        <s v="Al. Jerozolimskie 30"/>
        <s v="ul. Świętokrzyska 11/21"/>
        <s v="Al. Jerozolimskie 25"/>
        <s v="ul. Krucza 47"/>
        <s v="ul. Nowogrodzka 18"/>
        <s v="ul. Nowogrodzka 31"/>
        <s v="ul. Nowogrodzka 25"/>
        <s v="ul. Nowogrodzka 19"/>
        <s v="ul. Krucza"/>
        <s v="ul. Żurawia 24"/>
        <s v="ul. Żurawia 36"/>
        <s v="ul. Marszałkowska 84"/>
        <s v="ul. Parkingowa 27"/>
        <s v="ul. Nowogrodzka 15"/>
        <s v="Al. Jerozolimskie 17"/>
        <s v="ul. Bracka 4"/>
        <s v="ul. Mysia 2"/>
        <s v="ul. Bracka 11"/>
        <s v="ul. Nowogrodzka 6"/>
        <s v="ul. Krucza 46"/>
        <s v="ul. Nowogrodzka 11"/>
        <s v="ul. Nowogrodzka 5"/>
        <s v="ul. Bracka 3"/>
        <s v="ul. Żurawia 4"/>
        <s v="ul. Żurawia 6"/>
        <s v="ul. Żurawia 8"/>
        <s v="ul. Krucza 38"/>
        <s v="ul. Żurawia 31"/>
        <s v="ul. Żurawia 19/31"/>
        <s v="ul. Wspólna 30"/>
        <s v="ul. Parkingowa 1"/>
        <s v="ul. Wspólna"/>
        <s v="ul. Marszałkowska 82"/>
        <s v="ul. Wspólna 41"/>
        <s v="ul. Wspólna 33"/>
        <s v="ul. Wspólna 27"/>
        <s v="ul. Krucza 23"/>
        <s v="ul. Hoża 38"/>
        <s v="ul. Hoża 40"/>
        <s v="ul. Hoża 31"/>
        <s v="ul. Hoża 21"/>
        <s v="ul. Krucza 21"/>
        <s v="ul. Krucza 17"/>
        <s v="ul. Wilcza 22"/>
        <s v="ul. Wilcza 26"/>
        <s v="ul. Wilcza 32"/>
        <s v="ul. Marszałkowska 68"/>
        <s v="ul. Skorupki 2"/>
        <s v="ul. Skorupki 5"/>
        <s v="ul. Marszałkowska 72"/>
        <s v="ul. Skorupki 3"/>
        <s v="ul. Skorupki 8"/>
        <s v="ul. Krucza 36"/>
        <s v="ul. Żurawia 7"/>
        <s v="ul. Żurawia 5"/>
        <s v="ul. Żurawia 3"/>
        <s v="ul. Hoża 18"/>
        <s v="ul. Hoża 20"/>
        <s v="ul. Hoża 15"/>
        <s v="ul. Hoża 9"/>
        <s v="ul. Hoża 3"/>
        <s v="ul. Mokotowska 66"/>
        <s v="Al. Ujazdowskie 43"/>
        <s v="ul. Wilcza 2"/>
        <s v="ul. Mokotowska 71"/>
        <s v="ul. Mokotowska 65"/>
        <s v="ul. Wilcza 12"/>
        <s v="ul. Wilcza 20"/>
        <s v="ul. Krucza 16"/>
        <s v="ul. Krucza 24"/>
        <s v="ul. Wilcza 29"/>
        <s v="ul. Krucza 13"/>
        <s v="ul. Krucza 5/11"/>
        <s v="ul. Piękna 28a"/>
        <s v="ul. Marszałkowska 60"/>
        <s v="ul. Marszałkowska 62"/>
        <s v="ul. Wilcza 11"/>
        <s v="ul. Wilcza 5"/>
        <s v="Al. Ujazdowskie 39"/>
        <s v="ul. Mokotowska 54"/>
        <s v="ul. Mokotowska 50"/>
        <s v="ul. Mokotowska 55"/>
        <s v="ul. Mokotowska 44"/>
        <s v="ul. Mokotowska 49"/>
        <s v="ul. Piękna 16"/>
        <s v="ul. Mokotowska/Piękna 16b"/>
        <s v="ul. Krucza 6/14"/>
        <s v="ul. Krucza 28"/>
        <s v="ul. Świętokrzyska 20"/>
        <s v="ul. Świętokrzyska 14"/>
        <s v="ul. Emilii Plater 27"/>
        <s v="ul. Wspólna 68"/>
        <s v="ul. Chałubińskiego 8"/>
        <s v="ul. Nowogrodzka (bank)"/>
        <s v="ul. Nowogrodzka (LOT)"/>
        <s v="ul. Nowogrodzka 53"/>
        <s v="ul. Pankiewicza 4"/>
        <s v="Al. Jerozolimskie 49"/>
        <s v="ul. Poznańska 37"/>
        <s v="ul. Nowogrodzka 42"/>
        <s v="ul. Nowogrodzka 46"/>
        <s v="Św. Barbary Zaułek"/>
        <s v="ul. Nowogrodzka (Teatr ROMA)"/>
        <s v="ul. Nowogrodzka 47"/>
        <s v="ul. Nowogrodzka 45"/>
        <s v="ul. Poznańska (telekom)"/>
        <s v="Św. Barbary (Teatr ROMA)"/>
        <s v="Św. Barbary skwer"/>
        <s v="Św. Barbary 6"/>
        <s v="ul. Poznańska - Skwer"/>
        <s v="ul. Emilii Plater / Wspólna"/>
        <s v="ul. Emilii Plater (Kościół)"/>
        <s v="ul. Nowogrodzka 51"/>
        <s v="ul. Nowogrodzka 56"/>
        <s v="ul. Emilii Plater 30"/>
        <s v="Al. Jerozolimskie 59"/>
        <s v="ul. Pankiewicza 3"/>
        <s v="ul. Nowogrodzka 54"/>
        <s v="ul. Emilii Plater / Nowogrodzka"/>
        <s v="ul. Poznańska 38"/>
        <s v="ul. Nowogrodzka 40"/>
        <s v="ul. Nowogrodzka 41"/>
        <s v="ul. Poznańska 32"/>
        <s v="ul. Żurawia 45"/>
        <s v="ul. Marszałkowska 87"/>
        <s v="ul. Wspólna 50"/>
        <s v="ul. Wspólna 52"/>
        <s v="ul. Poznańska 26"/>
        <s v="ul. Emilii Plater 20"/>
        <s v="ul. Wspólna 66"/>
        <s v="ul. Wspólna 67"/>
        <s v="ul. Wspólna 62"/>
        <s v="ul. Wspólna 63"/>
        <s v="ul. Wspólna 61"/>
        <s v="ul. Poznańska 23"/>
        <s v="ul. Hoża 43"/>
        <s v="ul. Hoża 66"/>
        <s v="ul. Hoża 51"/>
        <s v="ul. Hoża 70"/>
        <s v="ul. Hoża 76/78"/>
        <s v="ul. Chałubińskiego 4"/>
        <s v="ul. Chałubińskiego 6"/>
        <s v="ul. Wspólna 75"/>
        <s v="ul. Hoża 88"/>
        <s v="ul. Hoża 71"/>
        <s v="ul. Hoża 65"/>
        <s v="ul. Wilcza 70"/>
        <s v="ul. Poznańska 13"/>
        <s v="ul. Poznańska 12"/>
        <s v="ul. Emilii Plater 8 / Wilcza"/>
        <s v="ul. Emilii Plater 13"/>
        <s v="ul. Emilii Plater 14"/>
        <s v="ul. Marszałkowska 85"/>
        <s v="ul. Hoża 37"/>
        <s v="ul. Marszałkowska 83"/>
        <s v="ul. Marszałkowska 77"/>
        <s v="ul. Wilcza 44"/>
        <s v="ul. Emilii Plater 4"/>
        <s v="ul. Wilcza 69"/>
        <s v="ul. Wilcza 62"/>
        <s v="ul. Wilcza 55"/>
        <s v="ul. Wilcza 51"/>
        <s v="ul. Wilcza"/>
        <s v="ul. Poznańska vis/vis 3"/>
        <s v="ul. Wilcza 45"/>
        <s v="ul. Marszałkowska 55"/>
        <s v="ul. Koszykowa 34"/>
        <s v="ul. Koszykowa 50"/>
        <s v="ul. Koszykowa 58"/>
        <s v="ul. Koszykowa 60"/>
        <s v="ul. Lwowska 19"/>
        <s v="ul. Piękna 66"/>
        <s v="ul. Piękna 45"/>
        <s v="ul. Piękna 56"/>
        <s v="ul. Poznańska 1"/>
        <s v="ul. Koszykowa/Wilcza 73"/>
        <s v="ul. Piękna 17"/>
        <s v="ul. Mokotowska 41"/>
        <s v="ul. Koszykowa 31"/>
        <s v="ul. Koszykowa 28"/>
        <s v="pl. Konstytucji MDM"/>
        <s v="pl. Konstytucji 2 MDM"/>
        <s v="pl. Konstytucji 1 MDM"/>
        <s v="pl. Konstytucji"/>
        <s v="ul. Piękna 7-9"/>
        <s v="ul. Calinescu"/>
        <s v="ul. Chopina - Mokotowska"/>
        <s v="ul. Chopina 5b"/>
        <s v="ul. Chopina"/>
        <s v="ul. Chopina (Skwer)"/>
        <s v="ul. Koszykowa 20"/>
        <s v="ul. Piękna 3a"/>
        <s v="ul. Mokotowska vis a vis 45"/>
        <s v="Al. Ujazdowskie"/>
        <s v="ul. Świętokrzyska vis/vis 32"/>
        <s v="ul. Świętokrzyska vis/vis 30"/>
        <s v="ul. Marszałkowska Pl.Defilad"/>
        <s v="ul. Świętokrzyska 32"/>
        <s v="ul. Świętokrzyska 30"/>
        <s v="ul. Świętokrzyska 36"/>
        <s v="ul. Świętokrzyska 34"/>
        <s v="ul. Koszykowa 77"/>
        <s v="ul. Koszykowa 75"/>
        <s v="ul. Koszykowa 59"/>
        <s v="ul. Koszykowa 53"/>
        <s v="ul. B. Brechta 13"/>
        <s v="ul. Żwirki i Wigury 105"/>
        <s v="ul. Wiśniowa 69"/>
        <s v="ul. Wiśniowa 54"/>
        <s v="ul. Kazimierzowska 79"/>
        <s v="ul. L. Narbutta 38"/>
        <s v="ul. L. Narbutta 32"/>
        <s v="ul. L. Narbutta 26"/>
        <s v="ul. Kwiatowa 24B"/>
        <s v="ul. Kazimierzowska 53/55"/>
        <s v="ul. A. J. Madalińskiego 55"/>
        <s v="ul. A. J. Madalińskiego 31/33"/>
        <s v="ul. Wiśniowa 37"/>
        <s v="al. Niepodległości 120"/>
        <s v="al. Niepodległości 118"/>
        <s v="ul. S. Batorego 18"/>
        <s v="ul. S. Batorego 16"/>
        <s v="ul. S. Batorego 20"/>
        <s v="ul. S. Batorego vis a vis 16"/>
        <s v="ul. Rakowiecka 61"/>
        <s v="ul. Rakowiecka 47"/>
        <s v="ul. Łowicka 53"/>
        <s v="ul. Asfaltowa 15"/>
        <s v="ul. Kielecka 34"/>
        <s v="ul. Opoczyńska 2A"/>
        <s v="ul. Łowicka 46"/>
        <s v="ul. Kielecka 20"/>
        <s v="ul. Łowicka 42A"/>
        <s v="ul. A. J. Madalińskiego 106"/>
        <s v="ul. A. J. Madalińskiego 100"/>
        <s v="ul. M. Karłowicza 12"/>
        <s v="ul. Podchorążych 27/29"/>
        <s v="ul. A. Suligowskiego 3/5"/>
        <s v="ul. A. Suligowskiego 19"/>
        <s v="ul. Jagiellonska vis-a-vis 62"/>
        <s v="ul. Ratuszowa 17/19"/>
        <s v="ul. Ratuszowa 11"/>
        <s v="ul. 11 Listopada 22"/>
        <s v="ul. Kowienska / 11 Listopada 42"/>
        <s v="ul. 11 Listopada 54"/>
        <s v="ul. Bialostocka vis-a-vis 4"/>
        <s v="ul. Radzyminska 35"/>
        <s v="ul. Zabkowska 31"/>
        <s v="ul. Brzeska 19"/>
        <s v="ul. Tarchomińska 4"/>
        <s v="ul. Szarych Szeregow / M. Kasprzaka 17A"/>
        <s v="al. Prymasa Tysiaclecia 46"/>
        <s v="ul. Wolska 75"/>
        <s v="ul. Wolska 67"/>
        <s v="ul. Wolska / Skierniewicka 21"/>
        <s v="ul. Towarowa 35"/>
        <s v="ul. Jaktorowska 5"/>
        <s v="ul. Siedmiogrodzka 4"/>
        <s v="ul. Siedmiogrodzka 5"/>
        <s v="ul. Rogalinska 2"/>
        <s v="ul. M. Kasprzaka 4"/>
        <s v="al. Prymasa Tysiaclecia 62"/>
        <s v="ul. Plocka 22A"/>
        <s v="ul. Plocka 25"/>
        <s v="ul. Dzialdowska / H. Wawelberga"/>
        <s v="ul. Dzialdowska 12"/>
        <s v="ul. Leszno 15"/>
        <s v="ul. E. Gibalskiego / H. Barona"/>
        <s v="ul. Okopowa 20"/>
        <s v="ul. Gorczewska 12"/>
        <s v="ul. E. Tyszkiewicza / J. Dlugosza"/>
        <s v="ul. Plocka 48"/>
        <s v="ul. Plocka 57"/>
        <s v="ul. Plocka 51"/>
        <s v="ul. Plocka / Zytnia"/>
        <s v="ul. Zawiszy / Radziwie"/>
        <s v="ul. Banderii 2A"/>
        <s v="ul. Radziwie / Banderii 4"/>
        <s v="ul. J. Ostroroga vis-a-vis 35A"/>
        <s v="ul. Powazkowska (Brama II)"/>
        <s v="ul. Powazkowska 12"/>
        <s v="ul. Burakowska 12"/>
        <s v="ul. G. Bruna 2"/>
        <s v="ul. Grójecka 43"/>
        <s v="ul. Chocimska 15"/>
        <s v="ul. G. Bruna 14"/>
        <s v="ul. M. Mochnackiego 10"/>
        <s v="ul. Sędziowska vis-a-vis boiska"/>
        <s v="ul. G. Bruna 20"/>
        <s v="ul. Chocimska 3A"/>
        <s v="ul. M. Mochnackiego 8"/>
        <s v="ul. Chocimska 2A"/>
        <s v="ul. Akademicka / Filtrowa 83"/>
        <s v="ul. Filtrowa 28"/>
        <s v="ul. Nowowiejska 37A"/>
        <s v="ul. Łowicka 58"/>
        <s v="ul. Filtrowa 36"/>
        <s v="ul. Puławska 5"/>
        <s v="ul. Kielecka 43"/>
        <s v="ul. Filtrowa 81"/>
        <s v="ul. Krzywickiego 14"/>
        <s v="ul. Filtrowa 79"/>
        <s v="ul. Puławska 1A"/>
        <s v="ul. Solariego 10"/>
        <s v="ul. J. Mianowskiego 12"/>
        <s v="ul. Opoczyńska 10"/>
        <s v="ul. Rudawska 3"/>
        <s v="ul. Chocimska 28"/>
        <s v="ul. Uniwersytecka 6"/>
        <s v="ul. Ładysława 9/11"/>
        <s v="ul. Opoczyńska 11"/>
        <s v="ul. Orzechowska 4"/>
        <s v="ul. Raszyńska / Filtrowa 75"/>
        <s v="ul. Klonowa vis-a-vis 16"/>
        <s v="ul. M. Reja 4"/>
        <s v="ul. Langiewicza 6"/>
        <s v="ul. Klonowa"/>
        <s v="ul. Kielecka 18"/>
        <s v="ul. Ł. Górnickiego 3"/>
        <s v="ul. Langiewicza 18"/>
        <s v="ul. Klonowa 20"/>
        <s v="ul. Różana 36"/>
        <s v="ul. Krzywickiego 34"/>
        <s v="ul. Grójecka 17B"/>
        <s v="ul. Asfaltowa 10"/>
        <s v="ul. Grójecka 17"/>
        <s v="ul. Tarczyńska 22"/>
        <s v="ul. Krzywickiego vis-a-vis 34"/>
        <s v="ul. Króżańska 10"/>
        <s v="ul. Olesińska 10A"/>
        <s v="al. Niepodległości 245"/>
        <s v="ul. Olesińska 6 / Sandomierska"/>
        <s v="ul. Kwiatowa 1/3/5"/>
        <s v="ul. Dobosza 1"/>
        <s v="ul. Sandomierska - Madalińskiego"/>
        <s v="ul. Lindleya vis-a-vis 4"/>
        <s v="ul. Falęcka 10"/>
        <s v="ul. Dunajecka 1A"/>
        <s v="ul. Madalińskiego 3/5"/>
        <s v="ul. Wiśniowa 41"/>
        <s v="ul. Białobrzeska 53"/>
        <s v="ul. Madalińskiego - Puławska 28"/>
        <s v="pl. Starynkiewicza vis-a-vis 1/3"/>
        <s v="ul. Olesińska 21"/>
        <s v="ul. Puławska 62/64"/>
        <s v="ul. T. Joteyki 20"/>
        <s v="pl. Starynkiewicza / Nowogrodzka"/>
        <s v="ul. Grażyny 10"/>
        <s v="ul. Różana vis-a-vis 8"/>
        <s v="ul. Belgijska 12"/>
        <s v="Al. Jerozolimskie 125/127"/>
        <s v="ul. Białobrzeska 68"/>
        <s v="ul. Puławska / Morskie Oko"/>
        <s v="pl. Starynkiewicza 7/9"/>
        <s v="ul. Dąbrowskiego vis-a-vis 3"/>
        <s v="ul. Puławska / Różana 1"/>
        <s v="ul. Barska 16/20"/>
        <s v="ul. Chmielna 132/134"/>
        <s v="ul. Puławska 53"/>
        <s v="ul. A. Sulkiewicza 9"/>
        <s v="Skwer Chrobry II"/>
        <s v="ul. Barska 2"/>
        <s v="ul. Lądowa 5/11"/>
        <s v="ul. Iwicka 36"/>
        <s v="ul. Twarda 60"/>
        <s v="ul. Słoneczna / Willowa"/>
        <s v="ul. Bałuckiego 34"/>
        <s v="ul. Grójecka 42"/>
        <s v="ul. Stępińska 36/46"/>
        <s v="ul. Złota 64/66"/>
        <s v="ul. Podchorążych 69"/>
        <s v="ul. Podchorążych 73"/>
        <s v="ul. Humańska 8"/>
        <s v="ul. Grójecka 46/50"/>
        <s v="ul. Szwoleżerów 1"/>
        <s v="ul. Willowa 8/10"/>
        <s v="ul. Sienna 59"/>
        <s v="ul. A. Grottgera 12"/>
        <s v="al. J. C.Szucha 2/4"/>
        <s v="ul. J. Matejki / Al. Ujazdowskie"/>
        <s v="ul. Górnośląska 10"/>
        <s v="ul. J. Matejki"/>
        <s v="ul. Pogodna 6"/>
        <s v="ul. Dworkowa 7"/>
        <s v="al. Szucha 16"/>
        <s v="ul. Górnośląska 2"/>
        <s v="ul. Piękna 1a"/>
        <s v="al. J.C. Szucha 13/15"/>
        <s v="ul. Chocimska vis-a-vis 24"/>
        <s v="ul. Okopowa 29"/>
        <s v="ul. Górnośląska 4A"/>
        <s v="ul. Chocimska 22"/>
        <s v="ul. Koszykowa 5/27"/>
        <s v="ul. Litewska 14"/>
        <s v="ul. Myśliwiecka"/>
        <s v="ul. Czerniakowska 201"/>
        <s v="al. Wyzwolenia 10"/>
        <s v="ul. Noakowskiego 24"/>
        <s v="ul. Mokotowska 15"/>
        <s v="ul. Czerniakowska 203"/>
        <s v="ul. Mokotowska 4/6"/>
        <s v="ul. Lwowska 2"/>
        <s v="ul. Myśliwiecka 10"/>
        <s v="ul. Śniadeckich 1/15"/>
        <s v="ul. Grzybowska 92"/>
        <s v="ul. Kazimierzowska 71/75"/>
        <s v="ul. Sanocka 1/3"/>
        <s v="ul. T. Rejtana 14A"/>
        <s v="ul. Skierniewicka 21"/>
        <s v="ul. Olszewska 15"/>
        <s v="ul. Zwrotnicza / Kolejowa"/>
        <s v="ul. Skierniewicka"/>
        <s v="ul. Puławska 24"/>
        <s v="ul. Rozbrat 10/14"/>
        <s v="ul. Rozbrat"/>
        <s v="ul. Kolejowa 37/39"/>
        <s v="ul. Skierniewicka 11"/>
        <s v="ul. F. S. Jezierskiego"/>
        <s v="ul. Sławińska"/>
        <s v="ul. Brylowska 2"/>
        <s v="ul. Fabryczna 28/30"/>
        <s v="ul. Kaliska 8/10"/>
        <s v="ul. I. Prądzyńskiego 1/3"/>
        <s v="ul. Płocka 2C"/>
        <s v="ul. J. Bema 73/75"/>
        <s v="ul. Węgierska - Kaliska"/>
        <s v="ul. Wybrzeże Kościuszkowskie"/>
        <s v="ul. M. Kasprzaka"/>
        <s v="ul. S. Krzyżanowskiego 40A"/>
        <s v="ul. Białobrzeska / Węgierska"/>
        <s v="ul. Ludwiki / Płocka"/>
        <s v="ul. Wyb. Kościuszk. 17"/>
        <s v="ul. Szarych Szeregów / E. Zegadłowicza"/>
        <s v="ul. Płocka 8"/>
        <s v="ul. Szarych Szeregów 6"/>
        <s v="ul. Szczęśliwicka 4"/>
        <s v="ul. Rozbrat 9"/>
        <s v="ul. Ludwiki / S. Klonowicza"/>
        <s v="ul. Szarych Szeregów 4"/>
        <s v="Al. Jerozolimskie 157"/>
        <s v="ul. Karolkowa 22/24"/>
        <s v="J. Bema 70"/>
        <s v="ul. Siedmiogrodzka"/>
        <s v="ul Potockiego 4"/>
        <s v="Al. Jerozolimskie 153"/>
        <s v="ul. J. Bema / Ludwiki"/>
        <s v="ul. Siedmiogrodzka 3"/>
        <s v="ul. J. U. Niemcewicza 25 / Kaliska"/>
        <s v="ul. Wioślarska"/>
        <s v="ul. J. U. Niemcewicza 19"/>
        <s v="ul. Karolkowa"/>
        <s v="ul. Solec 24"/>
        <s v="ul. Górczewska 5/7/9"/>
        <s v="al. 3 Maja 3"/>
        <s v="ul. Karolkowa 28"/>
        <s v="ul. S. Staszica"/>
        <s v="ul. Karolkowa / Hrubieszowska"/>
        <s v="ul. Grójecka 28/30"/>
        <s v="ul. Solec 79"/>
        <s v="ul. Wolska 40"/>
        <s v="ul. Wronia 50"/>
        <s v="ul. Grójecka 32"/>
        <s v="ul. Wolska 50A"/>
        <s v="ul. Chłodna 52"/>
        <s v="ul. Działdowska 6"/>
        <s v="ul. Spiska 1"/>
        <s v="ul. Rozbrat / Szara"/>
        <s v="ul. Rozbrat 44A"/>
        <s v="ul. Górczewska 17"/>
        <s v="ul. Spiska / Al. Jerozolimskie 135"/>
        <s v="ul. K. F. Dmochowskiego 2"/>
        <s v="ul. Koźmińska 18"/>
        <s v="ul. C. Śniegockiej 4-6"/>
        <s v="Al. Jerozolimskie 135"/>
        <s v="Al. Jerozolimskie 133"/>
        <s v="Al. Jerozolimskie 98"/>
        <s v="al. Prymasa Tysiąclecia 44"/>
        <s v="ul. Grabowska 3"/>
        <s v="ul. Wolska 64"/>
        <s v="ul. Sz. Zimorowicza 7"/>
        <s v="ul. Ludna / Czerniakowska"/>
        <s v="ul. Wolska 68/72"/>
        <s v="ul. Tylna"/>
        <s v="ul. J. Dantyszka / Sz. Zimorowica 2"/>
        <s v="ul. Sokołowska 4"/>
        <s v="ul. Wolska 105/107"/>
        <s v="ul. Orłowicza 10"/>
        <s v="ul. Sokołowska 10"/>
        <s v="ul. Górczewska 25"/>
        <s v="ul. J. Dantyszka 20"/>
        <s v="ul. Syreny / Rabsztyńska"/>
        <s v="ul. Płocka 41"/>
        <s v="ul. Ludna 8"/>
        <s v="ul. Raszyńska / J. U. Niemcewicza 1"/>
        <s v="ul. Grenady / Syreny"/>
        <s v="ul. Sokołowska 41"/>
        <s v="ul. Górczewska 39"/>
        <s v="ul. Daleka / Grójecka 17"/>
        <s v="ul. Ludna 10"/>
        <s v="ul. Sokołowska / Żytnia"/>
        <s v="ul. Ludna 7"/>
        <s v="ul. E. Tyszkiewicza 6"/>
        <s v="ul. Syreny 39"/>
        <s v="ul. Raszyńska 14"/>
        <s v="ul. Zawiszy / Syreny"/>
        <s v="ul. Żytnia / E. Tyszkiewicza"/>
        <s v="ul. Wilanowska 5"/>
        <s v="ul. Syreny / Agawy"/>
        <s v="ul. Agawy / Złocienia"/>
        <s v="ul. Żytnia 57"/>
        <s v="ul. Zawiszy / Agawy"/>
        <s v="ul. Wilanowska / al. Zgrup. AK"/>
        <s v="Al. Jerozolimskie PKP Ochota"/>
        <s v="ul. Wilanowska"/>
        <s v="ul. Przyokopowa"/>
        <s v="ul. E. Tyszkiewicza 13"/>
        <s v="ul. Grójecka / pl. Zawiszy"/>
        <s v="ul. Jaktorowska / Karolkowa"/>
        <s v="ul. Okrąg 7"/>
        <s v="ul. Karolkowa 50 / Wolska"/>
        <s v="Al. Jerozolimskie 134"/>
        <s v="ul. św. Stanisława / Wawrzyszewska"/>
        <s v="ul. Wolska 15"/>
        <s v="ul. Ludna 1A"/>
        <s v="ul. Okopowa / Leszno"/>
        <s v="Al. Jerozolimskie 132"/>
        <s v="ul. Zagórna 1"/>
        <s v="ul. J. Ostroroga 20"/>
        <s v="Al. &quot;Solidarności&quot; / Okopowa"/>
        <s v="ul. Górnośląska 1"/>
        <s v="Al. Jerozolimskie 120"/>
        <s v="ul. J. Ostroroga / K. Sołtyka"/>
        <s v="ul. Grzybowska 47"/>
        <s v="ul. Fabryczna 6"/>
        <s v="ul. Młynarska 60"/>
        <s v="ul. Żelazna 58/62"/>
        <s v="ul. Fabryczna 19"/>
        <s v="ul. Krochmalna 46"/>
        <s v="Al. Jerozolimskie 87"/>
        <s v="ul. Waliców"/>
        <s v="ul. Koźmińska / Fabryczna"/>
        <s v="ul. Ciepła 3"/>
        <s v="ul. Płocka 37"/>
        <s v="ul. Chałubińskiego 5"/>
        <s v="ul. Wolska 41"/>
        <s v="ul. Koszykowa 79A"/>
        <s v="ul. Oczki 1A"/>
        <s v="ul. Zajączkowska 5"/>
        <s v="ul. Olszewska vis-a-vis 22"/>
        <s v="ul. L. Waryńskiego"/>
        <s v="ul. Gałczyńskiego 12"/>
        <s v="ul. Wójtowska"/>
        <s v="ul. Świętojerska"/>
        <s v="ul. Anielewicza 26"/>
        <s v="ul. Wybrzeże Kościuszkowskie 39"/>
        <s v="ul. Smocza"/>
        <s v="ul. Esperanto 9"/>
        <s v="ul. Smulikowskiego"/>
        <s v="ul. Esperanto 20"/>
        <s v="ul. Wybrzeże Kościuszkowskie 31/33"/>
        <s v="ul. J. Smulikowskiego 9"/>
        <s v="ul. Smocza 1"/>
        <s v="ul. Smocza 18"/>
        <s v="ul. Tamka 6/8"/>
        <s v="ul. Tamka 5"/>
        <s v="ul. Dobra 11"/>
        <s v="ul. Wolność 1/3"/>
        <s v="ul. Smocza 26"/>
        <s v="ul. Niska 27"/>
        <s v="ul. Zajęcza"/>
        <s v="ul. Tamka 14"/>
        <s v="ul. Stawki 27"/>
        <s v="ul. Cicha 1"/>
        <s v="ul. Karolkowa 63"/>
        <s v="ul. Stawki 21"/>
        <s v="ul. Tamka 15"/>
        <s v="ul. L. Kruczkowskiego 16"/>
        <s v="ul. Kruczkowskiego"/>
        <s v="ul. L. Kruczkowskiego"/>
        <s v="al. 3 Maja 7"/>
        <s v="ul. E. Gibalskiego"/>
        <s v="ul. L. Kruczkowskiego 12B"/>
        <s v="al. 3 Maja 5"/>
        <s v="ul. Stawki"/>
        <s v="ul. Solec 50"/>
        <s v="ul. Karolkowa 56"/>
        <s v="ul. Solec 85"/>
        <s v="ul. Solec 38"/>
        <s v="ul. Polna 24"/>
        <s v="ul. Dzika 4"/>
        <s v="al. 3 Maja 12"/>
        <s v="ul. Leszno 9"/>
        <s v="ul. Dzika 6"/>
        <s v="ul. Nowy Świat / Al. Jerozolimskie"/>
        <s v="ul. Kruczkowskiego 6"/>
        <s v="ul. Marszałkowska 10/16"/>
        <s v="Burakowska 8/10"/>
        <s v="ul. Marszałkowska 20/22"/>
        <s v="ul. Słodowiecka"/>
        <s v="ul. Topiel / Drewniana"/>
        <s v="Al. Jerozolimskie 2"/>
        <s v="ul. Burakowska / Piaskowa"/>
        <s v="ul. Marszałkowska 28"/>
        <s v="ul. Z. Krasińskiego 54"/>
        <s v="ul. Topiel 25"/>
        <s v="ul. Smolna 23"/>
        <s v="ul. Z. Krasińskiego 58"/>
        <s v="ul. Miła 16"/>
        <s v="ul. Marszałkowska 34/50"/>
        <s v="ul. Leszczyńska 10"/>
        <s v="ul. Stawki 5/7"/>
        <s v="ul. Leszczyńska 1"/>
        <s v="ul. L. Zamenhofa"/>
        <s v="ul. Kubusia Puchatka"/>
        <s v="ul. Polna"/>
        <s v="ul. Dobra / Leszczyńska"/>
        <s v="ul. Niska 5"/>
        <s v="ul. S. Dygata 4"/>
        <s v="ul. Kubusia Puchatka / Warecka"/>
        <s v="ul. Browarna"/>
        <s v="ul. Niska 12"/>
        <s v="ul. W. Górskiego 9"/>
        <s v="ul. Tatarska 2"/>
        <s v="ul. Nowowiejska 27"/>
        <s v="ul. J. Lewartowskiego 17"/>
        <s v="ul. Powązkowska"/>
        <s v="ul. Karmelicka 15"/>
        <s v="ul. Filtrowa / Lekarska"/>
        <s v="ul. Spokojna 13"/>
        <s v="ul. Spokojna 15"/>
        <s v="ul. Furmańska"/>
        <s v="ul. Kolska"/>
        <s v="ul. Furmańska / Mularska"/>
        <s v="ul. Żelazna 68"/>
        <s v="ul. Bednarska 10"/>
        <s v="ul. Dobra"/>
        <s v="ul. Żelazna 27"/>
        <s v="ul. Mariensztat 8"/>
        <s v="ul. Żelazna 28/30"/>
        <s v="ul. Garbarska 7"/>
        <s v="Al. Jana Pawła II 46/48"/>
        <s v="ul. Traugutta"/>
        <s v="al. Jana Pawła II 20"/>
        <s v="ul. Traugutta 5"/>
        <s v="ul. Traugutta 3"/>
        <s v="ul. Konwiktorska 7"/>
        <s v="ul. Kijowska 10/12A"/>
        <s v="ul. Senatorska 30"/>
        <s v="ul. Kijowska 20"/>
        <s v="ul. Królewska 1/7"/>
        <s v="ul. Konwiktorska"/>
        <s v="ul. Królewska 2"/>
        <s v="ul. Senatorska 38"/>
        <s v="ul. Zakroczymska 13"/>
        <s v="ul. Radzymińska 76"/>
        <s v="ul. Gen. M. Tokarzewskiego - Karasz."/>
        <s v="ul. R. Sanguszki 1"/>
        <s v="ul. Senatorska 31"/>
        <s v="ul. Ossolińskich 3"/>
        <s v="ul. Senatorska 28"/>
        <s v="ul. Białostocka vis-a-vis 53"/>
        <s v="ul. Szymanowska"/>
        <s v="ul. Białostocka 11"/>
        <s v="ul. Senatorska 22"/>
        <s v="ul. Jagiellońska 62"/>
        <s v="ul. Senatorska / Canaletta"/>
        <s v="ul. Przechodnia 2"/>
        <s v="ul. Jagiellońska vis-a-vis 58"/>
        <s v="ul. Groszkowskiego"/>
        <s v="ul. Ptasia 2"/>
        <s v="ul. Białostocka 48"/>
        <s v="pl. Żelaznej Bramy"/>
        <s v="ul. K. Darwina 18"/>
        <s v="ul. Kilińskiego 3"/>
        <s v="ul. K. Darwina 11"/>
        <s v="ul. Elektoralna 13"/>
        <s v="ul. K. Darwina 5"/>
        <s v="ul. Elektoralna 8/10"/>
        <s v="ul. Długa 9"/>
        <s v="ul. T. Korsaka 7"/>
        <s v="ul. Kawęczyńska 4B"/>
        <s v="ul. Strzelecka 7/9"/>
        <s v="ul. Emilii Plater 36"/>
        <s v="ul. Długa 24"/>
        <s v="ul. Strzelecka / Kowelska 2"/>
        <s v="ul. Strzelecka / Szwedzka"/>
        <s v="ul. Radzymińska / Folwarczna"/>
        <s v="ul. Twarda 2"/>
        <s v="ul. Długa 44/50"/>
        <s v="ul. Twarda 1"/>
        <s v="ul. Białostocka 9"/>
        <s v="ul. Bródnowska 22"/>
        <s v="ul. R. Wallenberga"/>
        <s v="ul. Bielańska"/>
        <s v="ul. Białostocka 7"/>
        <s v="ul. Bagno 5"/>
        <s v="al. Solidarności 68"/>
        <s v="ul. Białostocka / Markowska"/>
        <s v="ul. Kamienna / Szwedzka 43"/>
        <s v="ul. 11 Listopada 66A"/>
        <s v="ul. E. Plater 49"/>
        <s v="ul. Brzeska / Ząbkowska 18"/>
        <s v="ul. Szwedzka 11"/>
        <s v="ul. Bonifraterska 6"/>
        <s v="ul. Emilii Plater 47"/>
        <s v="ul. Stalowa 49"/>
        <s v="ul. Brzeska 4"/>
        <s v="al. Jana Pawła II("/>
        <s v="ul. Stalowa 14 / Konopacka"/>
        <s v="ul. Ząbkowska 37"/>
        <s v="ul. Stalowa 11"/>
        <s v="ul. Ząbkowska 6"/>
        <s v="ul. Stalowa 2"/>
        <s v="ul. Nowiniarska 8"/>
        <s v="ul. Jasińskiego Szpital Praski"/>
        <s v="ul. Franciszkańska 3"/>
        <s v="ul. Targowa 76"/>
        <s v="ul. Sapieżyńska 3"/>
        <s v="ul. Wileńska 63"/>
        <s v="ul. Kępna 8"/>
        <s v="ul. św. Cyryla i Metodego 4"/>
        <s v="ul. Okrzei 30"/>
        <s v="ul. Senatorska 6"/>
        <s v="ul. Sapieżyńska 7"/>
        <s v="ul. K. Szymanowskiego 8 / Harnasie"/>
        <s v="ul. Nowy Zjazd"/>
        <s v="ul. W. Dolańskiego 2"/>
        <s v="ul. Gen. W. Andersa"/>
        <s v="ul. Floriańska 12"/>
        <s v="ul. Stawki 14"/>
        <s v="ul. Floriańska 8"/>
        <s v="ul. Wałowa 6"/>
        <s v="ul. Lipowa"/>
        <s v="ul. Browarna / Karowa"/>
        <s v="ul. Boleść / Rybaki"/>
        <s v="ul. K. Karasia 2"/>
        <s v="ul. Bonifraterska 10c"/>
        <s v="ul. Bugaj / Mostowa"/>
        <s v="ul. J. Bartoszewicza 11"/>
        <s v="ul. M. Kopernika / Foksal"/>
        <s v="ul. Bartoszewicza 1"/>
        <s v="ul. A. Krywulta 2"/>
        <s v="ul. Zakroczymska 1"/>
        <s v="ul. Zakroczymska 9"/>
        <s v="Al. Jerozolimskie 8"/>
        <s v="ul. J. Korczaka 3"/>
        <s v="ul. B. Prusa / Wiejska"/>
        <s v="ul. Nowolipki 15"/>
        <s v="ul. Prusa (Hotel)"/>
        <s v="al. Na skarpie 20/26"/>
        <s v="ul. Dzielna 4"/>
        <s v="ul. Złota 61"/>
        <s v="ul. Wiejska 21"/>
        <s v="ul. K. I. Gałczyńskiego / Przybosia"/>
        <s v="ul. Sienna 43"/>
        <s v="ul. Frascati 1"/>
        <s v="ul. Okólnik 2"/>
        <s v="al. Jana Pawła II 43A"/>
        <s v="ul. Frascati 6"/>
        <s v="ul. Prosta 32"/>
        <s v="ul. Ordynacka 14"/>
        <s v="al. Jana Pawła II 41A"/>
        <s v="ul. Łucka"/>
        <s v="ul. Świętokrzyska 3"/>
        <s v="ul. Hrubieszowska / Przyokopowa"/>
        <s v="Skwer kard. S. Wyszyńskiego 3"/>
        <s v="ul. M. Kopernika 30"/>
        <s v="ul. Dowcip"/>
        <s v="Al. &quot;Solidarności&quot;"/>
        <s v="ul. Kredytowa 1"/>
        <s v="ul. Kredytowa 7"/>
        <s v="ul. Żelazna 89"/>
        <s v="ul. Ogrodowa 58"/>
        <s v="ul. Boczna 3"/>
        <s v="al. Solidarności 94"/>
        <s v="al. Solidarności 119/125"/>
        <s v="ul. Sowia 4"/>
        <s v="ul. Grzybowska"/>
        <s v="ul. M. Anielewicza 2"/>
        <s v="al. Jana Pawła II"/>
        <s v="ul. Nalewki 8"/>
        <s v="ul. Wybrz. Kościuszkowskie 51"/>
        <s v="ul. Dobra 87"/>
        <s v="ul. A. Fredry"/>
        <s v="ul. Karowa"/>
        <s v="ul. Stawki 3"/>
        <s v="ul. Nowy Zjazd 1"/>
        <s v="ul. Czerniakowska"/>
        <s v="ul. C. Śniegockiej"/>
        <s v="Al. Jerozolimskie 65"/>
        <s v="ul. E. Konopczyńskiego"/>
        <s v="ul. Rozbrat 22/24"/>
        <s v="ul. Chałubińskiego / Nowogrodzka"/>
        <s v="ul. Anielewicza 9"/>
        <s v="ul. Płocka 42"/>
        <s v="ul. Anielewicza 10"/>
        <s v="ul. Konwiktorska 5/7"/>
        <s v="ul. Bonifraterska"/>
        <s v="ul. Franciszkańska 18"/>
        <s v="ul. Świętojerska / Wałowa"/>
        <s v="ul. Nowy Przejazd"/>
        <s v="ul. Bednarska 19/19A"/>
        <s v="Skwer A. Mickiewicza"/>
        <s v="ul. Daniłowiczowska / Hipoteczna"/>
        <s v="ul. Graniczna / Królewska"/>
        <s v="ul. Sewerynów 4"/>
        <s v="ul. Myśliwiecka 6a"/>
        <s v="ul. Kawalerii"/>
        <s v="ul. Kawalerii 5"/>
        <s v="ul. J. Jeziorańskiego"/>
        <s v="ul. Stalowa 28 / Czynszowa"/>
        <s v="ul. K. Szymanowskiego 6"/>
        <s v="Al. Jerozolimskie - Niemcewicza 26"/>
        <s v="ul. Białobrzeska / Al. Jerozolimskie 149"/>
        <s v="ul. Nowogrodzka 76"/>
        <s v="ul. Górczewska 4"/>
        <s v="ul. Górczewska 22"/>
        <s v="al. Prymasa Tysiąclecia 58"/>
        <m/>
      </sharedItems>
    </cacheField>
    <cacheField name="Strefa">
      <sharedItems containsBlank="1" containsMixedTypes="1" containsNumber="1" containsInteger="1">
        <s v="odtworzony"/>
        <s v="jest na zero"/>
        <s v="wyrwany do odtworzenia"/>
        <n v="0.0"/>
        <s v="odtworzony do poprawy"/>
        <s v="wystaje kwadrat"/>
        <s v="Wycięte szpilki"/>
        <s v="stoi na starym adapter"/>
        <s v="stoi na starym"/>
        <s v="adapter"/>
        <m/>
      </sharedItems>
    </cacheField>
    <cacheField name="stan" numFmtId="0">
      <sharedItems containsBlank="1">
        <s v="odtworzony"/>
        <s v="brak"/>
        <m/>
      </sharedItems>
    </cacheField>
    <cacheField name=" ">
      <sharedItems containsBlank="1" containsMixedTypes="1" containsNumber="1" containsInteger="1">
        <s v="odtworzony"/>
        <s v="jest na zero"/>
        <s v="wyrwany do odtworzenia"/>
        <n v="0.0"/>
        <s v="Wycięte szpilki"/>
        <s v="odtworzony do poprawy"/>
        <s v="wystaje kwadrat"/>
        <s v="stoi na starym adapter"/>
        <s v="adapter"/>
        <s v="stoi na starym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 1" cacheId="0" dataCaption="" compact="0" compactData="0">
  <location ref="A1:B5" firstHeaderRow="0" firstDataRow="1" firstDataCol="0"/>
  <pivotFields>
    <pivotField name="Ko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t="default"/>
      </items>
    </pivotField>
    <pivotField name="Nu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t="default"/>
      </items>
    </pivotField>
    <pivotField name="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t="default"/>
      </items>
    </pivotField>
    <pivotField name="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t="default"/>
      </items>
    </pivotField>
    <pivotField name="Ad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t="default"/>
      </items>
    </pivotField>
    <pivotField name="Stref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an" axis="axisRow" compact="0" outline="0" multipleItemSelectionAllowed="1" showAll="0" sortType="ascending">
      <items>
        <item x="2"/>
        <item x="1"/>
        <item x="0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6"/>
  </rowFields>
  <dataFields>
    <dataField name="COUNTA of Ko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4.38"/>
    <col customWidth="1" min="5" max="5" width="3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>
      <c r="A2" s="1" t="s">
        <v>8</v>
      </c>
      <c r="B2" s="4">
        <v>1010313.0</v>
      </c>
      <c r="C2" s="1" t="s">
        <v>9</v>
      </c>
      <c r="D2" s="1" t="s">
        <v>10</v>
      </c>
      <c r="E2" s="1" t="s">
        <v>11</v>
      </c>
      <c r="F2" s="1" t="str">
        <f t="shared" ref="F2:F1440" si="1">IF(G2="odtworzony",G2,H2)</f>
        <v>odtworzony</v>
      </c>
      <c r="G2" s="2" t="str">
        <f>IF(COUNTIF(Arkusz2!A:A, A2)&gt;0, "odtworzony", IF(COUNTIF(Arkusz2!A:A, B2)&gt;0, "odtworzony", "brak"))</f>
        <v>odtworzony</v>
      </c>
      <c r="H2" s="1" t="s">
        <v>12</v>
      </c>
    </row>
    <row r="3">
      <c r="A3" s="1" t="s">
        <v>13</v>
      </c>
      <c r="B3" s="4">
        <v>1010316.0</v>
      </c>
      <c r="C3" s="1" t="s">
        <v>14</v>
      </c>
      <c r="D3" s="1" t="s">
        <v>15</v>
      </c>
      <c r="E3" s="1" t="s">
        <v>16</v>
      </c>
      <c r="F3" s="1" t="str">
        <f t="shared" si="1"/>
        <v>jest na zero</v>
      </c>
      <c r="G3" s="2" t="str">
        <f>IF(COUNTIF(Arkusz2!A:A, A3)&gt;0, "odtworzony", IF(COUNTIF(Arkusz2!A:A, B3)&gt;0, "odtworzony", "brak"))</f>
        <v>brak</v>
      </c>
      <c r="H3" s="1" t="s">
        <v>17</v>
      </c>
    </row>
    <row r="4">
      <c r="A4" s="1" t="s">
        <v>18</v>
      </c>
      <c r="B4" s="4">
        <v>1010318.0</v>
      </c>
      <c r="C4" s="1" t="s">
        <v>19</v>
      </c>
      <c r="D4" s="1" t="s">
        <v>20</v>
      </c>
      <c r="E4" s="1" t="s">
        <v>21</v>
      </c>
      <c r="F4" s="1" t="str">
        <f t="shared" si="1"/>
        <v>wyrwany do odtworzenia</v>
      </c>
      <c r="G4" s="2" t="str">
        <f>IF(COUNTIF(Arkusz2!A:A, A4)&gt;0, "odtworzony", IF(COUNTIF(Arkusz2!A:A, B4)&gt;0, "odtworzony", "brak"))</f>
        <v>brak</v>
      </c>
      <c r="H4" s="1" t="s">
        <v>22</v>
      </c>
    </row>
    <row r="5">
      <c r="A5" s="1" t="s">
        <v>23</v>
      </c>
      <c r="B5" s="4">
        <v>1010319.0</v>
      </c>
      <c r="C5" s="1" t="s">
        <v>24</v>
      </c>
      <c r="D5" s="1" t="s">
        <v>25</v>
      </c>
      <c r="E5" s="1" t="s">
        <v>26</v>
      </c>
      <c r="F5" s="1" t="str">
        <f t="shared" si="1"/>
        <v>odtworzony</v>
      </c>
      <c r="G5" s="2" t="str">
        <f>IF(COUNTIF(Arkusz2!A:A, A5)&gt;0, "odtworzony", IF(COUNTIF(Arkusz2!A:A, B5)&gt;0, "odtworzony", "brak"))</f>
        <v>odtworzony</v>
      </c>
      <c r="H5" s="1" t="s">
        <v>12</v>
      </c>
    </row>
    <row r="6">
      <c r="A6" s="1" t="s">
        <v>27</v>
      </c>
      <c r="B6" s="4">
        <v>1010321.0</v>
      </c>
      <c r="C6" s="1" t="s">
        <v>28</v>
      </c>
      <c r="D6" s="1" t="s">
        <v>29</v>
      </c>
      <c r="E6" s="1" t="s">
        <v>30</v>
      </c>
      <c r="F6" s="1" t="str">
        <f t="shared" si="1"/>
        <v>odtworzony</v>
      </c>
      <c r="G6" s="2" t="str">
        <f>IF(COUNTIF(Arkusz2!A:A, A6)&gt;0, "odtworzony", IF(COUNTIF(Arkusz2!A:A, B6)&gt;0, "odtworzony", "brak"))</f>
        <v>odtworzony</v>
      </c>
      <c r="H6" s="1" t="s">
        <v>12</v>
      </c>
    </row>
    <row r="7">
      <c r="A7" s="1" t="s">
        <v>31</v>
      </c>
      <c r="B7" s="4">
        <v>1010323.0</v>
      </c>
      <c r="C7" s="1" t="s">
        <v>32</v>
      </c>
      <c r="D7" s="1" t="s">
        <v>33</v>
      </c>
      <c r="E7" s="1" t="s">
        <v>34</v>
      </c>
      <c r="F7" s="1" t="str">
        <f t="shared" si="1"/>
        <v>odtworzony</v>
      </c>
      <c r="G7" s="2" t="str">
        <f>IF(COUNTIF(Arkusz2!A:A, A7)&gt;0, "odtworzony", IF(COUNTIF(Arkusz2!A:A, B7)&gt;0, "odtworzony", "brak"))</f>
        <v>odtworzony</v>
      </c>
      <c r="H7" s="1" t="s">
        <v>12</v>
      </c>
    </row>
    <row r="8">
      <c r="A8" s="1" t="s">
        <v>35</v>
      </c>
      <c r="B8" s="4">
        <v>1030102.0</v>
      </c>
      <c r="C8" s="1" t="s">
        <v>36</v>
      </c>
      <c r="D8" s="1" t="s">
        <v>37</v>
      </c>
      <c r="E8" s="1" t="s">
        <v>38</v>
      </c>
      <c r="F8" s="1" t="str">
        <f t="shared" si="1"/>
        <v>odtworzony</v>
      </c>
      <c r="G8" s="2" t="str">
        <f>IF(COUNTIF(Arkusz2!A:A, A8)&gt;0, "odtworzony", IF(COUNTIF(Arkusz2!A:A, B8)&gt;0, "odtworzony", "brak"))</f>
        <v>odtworzony</v>
      </c>
      <c r="H8" s="1" t="s">
        <v>12</v>
      </c>
    </row>
    <row r="9">
      <c r="A9" s="1" t="s">
        <v>39</v>
      </c>
      <c r="B9" s="4">
        <v>1030103.0</v>
      </c>
      <c r="C9" s="1" t="s">
        <v>40</v>
      </c>
      <c r="D9" s="1" t="s">
        <v>41</v>
      </c>
      <c r="E9" s="1" t="s">
        <v>38</v>
      </c>
      <c r="F9" s="1" t="str">
        <f t="shared" si="1"/>
        <v>odtworzony</v>
      </c>
      <c r="G9" s="2" t="str">
        <f>IF(COUNTIF(Arkusz2!A:A, A9)&gt;0, "odtworzony", IF(COUNTIF(Arkusz2!A:A, B9)&gt;0, "odtworzony", "brak"))</f>
        <v>odtworzony</v>
      </c>
      <c r="H9" s="1" t="s">
        <v>12</v>
      </c>
    </row>
    <row r="10">
      <c r="A10" s="1" t="s">
        <v>42</v>
      </c>
      <c r="B10" s="4">
        <v>1030113.0</v>
      </c>
      <c r="C10" s="1" t="s">
        <v>43</v>
      </c>
      <c r="D10" s="1" t="s">
        <v>44</v>
      </c>
      <c r="E10" s="1" t="s">
        <v>45</v>
      </c>
      <c r="F10" s="1" t="str">
        <f t="shared" si="1"/>
        <v>odtworzony</v>
      </c>
      <c r="G10" s="2" t="str">
        <f>IF(COUNTIF(Arkusz2!A:A, A10)&gt;0, "odtworzony", IF(COUNTIF(Arkusz2!A:A, B10)&gt;0, "odtworzony", "brak"))</f>
        <v>odtworzony</v>
      </c>
      <c r="H10" s="1" t="s">
        <v>12</v>
      </c>
    </row>
    <row r="11">
      <c r="A11" s="1" t="s">
        <v>46</v>
      </c>
      <c r="B11" s="4">
        <v>1030114.0</v>
      </c>
      <c r="C11" s="1" t="s">
        <v>47</v>
      </c>
      <c r="D11" s="1" t="s">
        <v>48</v>
      </c>
      <c r="E11" s="1" t="s">
        <v>49</v>
      </c>
      <c r="F11" s="1" t="str">
        <f t="shared" si="1"/>
        <v>odtworzony</v>
      </c>
      <c r="G11" s="2" t="str">
        <f>IF(COUNTIF(Arkusz2!A:A, A11)&gt;0, "odtworzony", IF(COUNTIF(Arkusz2!A:A, B11)&gt;0, "odtworzony", "brak"))</f>
        <v>odtworzony</v>
      </c>
      <c r="H11" s="1" t="s">
        <v>12</v>
      </c>
    </row>
    <row r="12">
      <c r="A12" s="1" t="s">
        <v>50</v>
      </c>
      <c r="B12" s="4">
        <v>1030115.0</v>
      </c>
      <c r="C12" s="1" t="s">
        <v>51</v>
      </c>
      <c r="D12" s="1" t="s">
        <v>52</v>
      </c>
      <c r="E12" s="1" t="s">
        <v>53</v>
      </c>
      <c r="F12" s="1" t="str">
        <f t="shared" si="1"/>
        <v>jest na zero</v>
      </c>
      <c r="G12" s="2" t="str">
        <f>IF(COUNTIF(Arkusz2!A:A, A12)&gt;0, "odtworzony", IF(COUNTIF(Arkusz2!A:A, B12)&gt;0, "odtworzony", "brak"))</f>
        <v>brak</v>
      </c>
      <c r="H12" s="1" t="s">
        <v>17</v>
      </c>
    </row>
    <row r="13">
      <c r="A13" s="1" t="s">
        <v>54</v>
      </c>
      <c r="B13" s="4">
        <v>1030116.0</v>
      </c>
      <c r="C13" s="1" t="s">
        <v>55</v>
      </c>
      <c r="D13" s="1" t="s">
        <v>56</v>
      </c>
      <c r="E13" s="1" t="s">
        <v>53</v>
      </c>
      <c r="F13" s="1" t="str">
        <f t="shared" si="1"/>
        <v>odtworzony</v>
      </c>
      <c r="G13" s="2" t="str">
        <f>IF(COUNTIF(Arkusz2!A:A, A13)&gt;0, "odtworzony", IF(COUNTIF(Arkusz2!A:A, B13)&gt;0, "odtworzony", "brak"))</f>
        <v>odtworzony</v>
      </c>
      <c r="H13" s="1" t="s">
        <v>12</v>
      </c>
    </row>
    <row r="14">
      <c r="A14" s="1" t="s">
        <v>57</v>
      </c>
      <c r="B14" s="4">
        <v>1030201.0</v>
      </c>
      <c r="C14" s="1" t="s">
        <v>58</v>
      </c>
      <c r="D14" s="1" t="s">
        <v>59</v>
      </c>
      <c r="E14" s="1" t="s">
        <v>60</v>
      </c>
      <c r="F14" s="1" t="str">
        <f t="shared" si="1"/>
        <v>odtworzony</v>
      </c>
      <c r="G14" s="2" t="str">
        <f>IF(COUNTIF(Arkusz2!A:A, A14)&gt;0, "odtworzony", IF(COUNTIF(Arkusz2!A:A, B14)&gt;0, "odtworzony", "brak"))</f>
        <v>odtworzony</v>
      </c>
      <c r="H14" s="1" t="s">
        <v>12</v>
      </c>
    </row>
    <row r="15">
      <c r="A15" s="1" t="s">
        <v>61</v>
      </c>
      <c r="B15" s="4">
        <v>1030203.0</v>
      </c>
      <c r="C15" s="1" t="s">
        <v>62</v>
      </c>
      <c r="D15" s="1" t="s">
        <v>63</v>
      </c>
      <c r="E15" s="1" t="s">
        <v>64</v>
      </c>
      <c r="F15" s="1" t="str">
        <f t="shared" si="1"/>
        <v>odtworzony</v>
      </c>
      <c r="G15" s="2" t="str">
        <f>IF(COUNTIF(Arkusz2!A:A, A15)&gt;0, "odtworzony", IF(COUNTIF(Arkusz2!A:A, B15)&gt;0, "odtworzony", "brak"))</f>
        <v>odtworzony</v>
      </c>
      <c r="H15" s="1" t="s">
        <v>12</v>
      </c>
    </row>
    <row r="16">
      <c r="A16" s="1" t="s">
        <v>65</v>
      </c>
      <c r="B16" s="4">
        <v>1030204.0</v>
      </c>
      <c r="C16" s="1" t="s">
        <v>66</v>
      </c>
      <c r="D16" s="1" t="s">
        <v>67</v>
      </c>
      <c r="E16" s="1" t="s">
        <v>68</v>
      </c>
      <c r="F16" s="1" t="str">
        <f t="shared" si="1"/>
        <v>odtworzony</v>
      </c>
      <c r="G16" s="2" t="str">
        <f>IF(COUNTIF(Arkusz2!A:A, A16)&gt;0, "odtworzony", IF(COUNTIF(Arkusz2!A:A, B16)&gt;0, "odtworzony", "brak"))</f>
        <v>odtworzony</v>
      </c>
      <c r="H16" s="1" t="s">
        <v>12</v>
      </c>
    </row>
    <row r="17">
      <c r="A17" s="1" t="s">
        <v>69</v>
      </c>
      <c r="B17" s="4">
        <v>1030215.0</v>
      </c>
      <c r="C17" s="1" t="s">
        <v>70</v>
      </c>
      <c r="D17" s="1" t="s">
        <v>71</v>
      </c>
      <c r="E17" s="1" t="s">
        <v>72</v>
      </c>
      <c r="F17" s="1" t="str">
        <f t="shared" si="1"/>
        <v>odtworzony</v>
      </c>
      <c r="G17" s="2" t="str">
        <f>IF(COUNTIF(Arkusz2!A:A, A17)&gt;0, "odtworzony", IF(COUNTIF(Arkusz2!A:A, B17)&gt;0, "odtworzony", "brak"))</f>
        <v>odtworzony</v>
      </c>
      <c r="H17" s="1" t="s">
        <v>12</v>
      </c>
    </row>
    <row r="18">
      <c r="A18" s="1" t="s">
        <v>73</v>
      </c>
      <c r="B18" s="4">
        <v>1030216.0</v>
      </c>
      <c r="C18" s="1" t="s">
        <v>74</v>
      </c>
      <c r="D18" s="1" t="s">
        <v>75</v>
      </c>
      <c r="E18" s="1" t="s">
        <v>76</v>
      </c>
      <c r="F18" s="1" t="str">
        <f t="shared" si="1"/>
        <v>jest na zero</v>
      </c>
      <c r="G18" s="2" t="str">
        <f>IF(COUNTIF(Arkusz2!A:A, A18)&gt;0, "odtworzony", IF(COUNTIF(Arkusz2!A:A, B18)&gt;0, "odtworzony", "brak"))</f>
        <v>brak</v>
      </c>
      <c r="H18" s="1" t="s">
        <v>17</v>
      </c>
    </row>
    <row r="19">
      <c r="A19" s="1" t="s">
        <v>77</v>
      </c>
      <c r="B19" s="4">
        <v>1030308.0</v>
      </c>
      <c r="C19" s="1" t="s">
        <v>78</v>
      </c>
      <c r="D19" s="1" t="s">
        <v>79</v>
      </c>
      <c r="E19" s="1" t="s">
        <v>80</v>
      </c>
      <c r="F19" s="1" t="str">
        <f t="shared" si="1"/>
        <v>odtworzony</v>
      </c>
      <c r="G19" s="2" t="str">
        <f>IF(COUNTIF(Arkusz2!A:A, A19)&gt;0, "odtworzony", IF(COUNTIF(Arkusz2!A:A, B19)&gt;0, "odtworzony", "brak"))</f>
        <v>odtworzony</v>
      </c>
      <c r="H19" s="1" t="s">
        <v>12</v>
      </c>
    </row>
    <row r="20">
      <c r="A20" s="1" t="s">
        <v>81</v>
      </c>
      <c r="B20" s="4">
        <v>1030309.0</v>
      </c>
      <c r="C20" s="1" t="s">
        <v>82</v>
      </c>
      <c r="D20" s="1" t="s">
        <v>83</v>
      </c>
      <c r="E20" s="1" t="s">
        <v>80</v>
      </c>
      <c r="F20" s="1" t="str">
        <f t="shared" si="1"/>
        <v>odtworzony</v>
      </c>
      <c r="G20" s="2" t="str">
        <f>IF(COUNTIF(Arkusz2!A:A, A20)&gt;0, "odtworzony", IF(COUNTIF(Arkusz2!A:A, B20)&gt;0, "odtworzony", "brak"))</f>
        <v>odtworzony</v>
      </c>
      <c r="H20" s="1" t="s">
        <v>12</v>
      </c>
    </row>
    <row r="21">
      <c r="A21" s="1" t="s">
        <v>84</v>
      </c>
      <c r="B21" s="4">
        <v>1030403.0</v>
      </c>
      <c r="C21" s="1" t="s">
        <v>85</v>
      </c>
      <c r="D21" s="1" t="s">
        <v>86</v>
      </c>
      <c r="E21" s="1" t="s">
        <v>87</v>
      </c>
      <c r="F21" s="1" t="str">
        <f t="shared" si="1"/>
        <v>odtworzony</v>
      </c>
      <c r="G21" s="2" t="str">
        <f>IF(COUNTIF(Arkusz2!A:A, A21)&gt;0, "odtworzony", IF(COUNTIF(Arkusz2!A:A, B21)&gt;0, "odtworzony", "brak"))</f>
        <v>odtworzony</v>
      </c>
      <c r="H21" s="1" t="s">
        <v>12</v>
      </c>
    </row>
    <row r="22">
      <c r="A22" s="1" t="s">
        <v>88</v>
      </c>
      <c r="B22" s="4">
        <v>1030405.0</v>
      </c>
      <c r="C22" s="1" t="s">
        <v>89</v>
      </c>
      <c r="D22" s="1" t="s">
        <v>90</v>
      </c>
      <c r="E22" s="1" t="s">
        <v>87</v>
      </c>
      <c r="F22" s="1" t="str">
        <f t="shared" si="1"/>
        <v>odtworzony</v>
      </c>
      <c r="G22" s="2" t="str">
        <f>IF(COUNTIF(Arkusz2!A:A, A22)&gt;0, "odtworzony", IF(COUNTIF(Arkusz2!A:A, B22)&gt;0, "odtworzony", "brak"))</f>
        <v>odtworzony</v>
      </c>
      <c r="H22" s="1" t="s">
        <v>12</v>
      </c>
    </row>
    <row r="23">
      <c r="A23" s="1" t="s">
        <v>91</v>
      </c>
      <c r="B23" s="4">
        <v>1030406.0</v>
      </c>
      <c r="C23" s="1" t="s">
        <v>92</v>
      </c>
      <c r="D23" s="1" t="s">
        <v>93</v>
      </c>
      <c r="E23" s="1" t="s">
        <v>94</v>
      </c>
      <c r="F23" s="1" t="str">
        <f t="shared" si="1"/>
        <v>odtworzony</v>
      </c>
      <c r="G23" s="2" t="str">
        <f>IF(COUNTIF(Arkusz2!A:A, A23)&gt;0, "odtworzony", IF(COUNTIF(Arkusz2!A:A, B23)&gt;0, "odtworzony", "brak"))</f>
        <v>odtworzony</v>
      </c>
      <c r="H23" s="1" t="s">
        <v>12</v>
      </c>
    </row>
    <row r="24">
      <c r="A24" s="1" t="s">
        <v>95</v>
      </c>
      <c r="B24" s="4">
        <v>1030407.0</v>
      </c>
      <c r="C24" s="1" t="s">
        <v>96</v>
      </c>
      <c r="D24" s="1" t="s">
        <v>97</v>
      </c>
      <c r="E24" s="1" t="s">
        <v>98</v>
      </c>
      <c r="F24" s="1" t="str">
        <f t="shared" si="1"/>
        <v>odtworzony</v>
      </c>
      <c r="G24" s="2" t="str">
        <f>IF(COUNTIF(Arkusz2!A:A, A24)&gt;0, "odtworzony", IF(COUNTIF(Arkusz2!A:A, B24)&gt;0, "odtworzony", "brak"))</f>
        <v>odtworzony</v>
      </c>
      <c r="H24" s="1" t="s">
        <v>12</v>
      </c>
    </row>
    <row r="25">
      <c r="A25" s="1" t="s">
        <v>99</v>
      </c>
      <c r="B25" s="4">
        <v>1070101.0</v>
      </c>
      <c r="C25" s="1" t="s">
        <v>100</v>
      </c>
      <c r="D25" s="1" t="s">
        <v>101</v>
      </c>
      <c r="E25" s="1" t="s">
        <v>102</v>
      </c>
      <c r="F25" s="1" t="str">
        <f t="shared" si="1"/>
        <v>odtworzony</v>
      </c>
      <c r="G25" s="2" t="str">
        <f>IF(COUNTIF(Arkusz2!A:A, A25)&gt;0, "odtworzony", IF(COUNTIF(Arkusz2!A:A, B25)&gt;0, "odtworzony", "brak"))</f>
        <v>odtworzony</v>
      </c>
      <c r="H25" s="1" t="s">
        <v>17</v>
      </c>
    </row>
    <row r="26">
      <c r="A26" s="1" t="s">
        <v>103</v>
      </c>
      <c r="B26" s="4">
        <v>1070104.0</v>
      </c>
      <c r="C26" s="1" t="s">
        <v>104</v>
      </c>
      <c r="D26" s="1" t="s">
        <v>105</v>
      </c>
      <c r="E26" s="1" t="s">
        <v>106</v>
      </c>
      <c r="F26" s="1" t="str">
        <f t="shared" si="1"/>
        <v>odtworzony</v>
      </c>
      <c r="G26" s="2" t="str">
        <f>IF(COUNTIF(Arkusz2!A:A, A26)&gt;0, "odtworzony", IF(COUNTIF(Arkusz2!A:A, B26)&gt;0, "odtworzony", "brak"))</f>
        <v>odtworzony</v>
      </c>
      <c r="H26" s="1" t="s">
        <v>12</v>
      </c>
    </row>
    <row r="27">
      <c r="A27" s="1" t="s">
        <v>107</v>
      </c>
      <c r="B27" s="4">
        <v>1070105.0</v>
      </c>
      <c r="C27" s="1" t="s">
        <v>108</v>
      </c>
      <c r="D27" s="1" t="s">
        <v>109</v>
      </c>
      <c r="E27" s="1" t="s">
        <v>110</v>
      </c>
      <c r="F27" s="1" t="str">
        <f t="shared" si="1"/>
        <v>odtworzony</v>
      </c>
      <c r="G27" s="2" t="str">
        <f>IF(COUNTIF(Arkusz2!A:A, A27)&gt;0, "odtworzony", IF(COUNTIF(Arkusz2!A:A, B27)&gt;0, "odtworzony", "brak"))</f>
        <v>odtworzony</v>
      </c>
      <c r="H27" s="1" t="s">
        <v>12</v>
      </c>
    </row>
    <row r="28">
      <c r="A28" s="1" t="s">
        <v>111</v>
      </c>
      <c r="B28" s="4">
        <v>1070116.0</v>
      </c>
      <c r="C28" s="1" t="s">
        <v>112</v>
      </c>
      <c r="D28" s="1" t="s">
        <v>113</v>
      </c>
      <c r="E28" s="1" t="s">
        <v>114</v>
      </c>
      <c r="F28" s="1" t="str">
        <f t="shared" si="1"/>
        <v>odtworzony</v>
      </c>
      <c r="G28" s="2" t="str">
        <f>IF(COUNTIF(Arkusz2!A:A, A28)&gt;0, "odtworzony", IF(COUNTIF(Arkusz2!A:A, B28)&gt;0, "odtworzony", "brak"))</f>
        <v>odtworzony</v>
      </c>
      <c r="H28" s="1" t="s">
        <v>12</v>
      </c>
    </row>
    <row r="29">
      <c r="A29" s="1" t="s">
        <v>115</v>
      </c>
      <c r="B29" s="4">
        <v>1070123.0</v>
      </c>
      <c r="C29" s="1" t="s">
        <v>116</v>
      </c>
      <c r="D29" s="1" t="s">
        <v>117</v>
      </c>
      <c r="E29" s="1" t="s">
        <v>118</v>
      </c>
      <c r="F29" s="1" t="str">
        <f t="shared" si="1"/>
        <v>odtworzony</v>
      </c>
      <c r="G29" s="2" t="str">
        <f>IF(COUNTIF(Arkusz2!A:A, A29)&gt;0, "odtworzony", IF(COUNTIF(Arkusz2!A:A, B29)&gt;0, "odtworzony", "brak"))</f>
        <v>odtworzony</v>
      </c>
      <c r="H29" s="1" t="s">
        <v>12</v>
      </c>
    </row>
    <row r="30">
      <c r="A30" s="1" t="s">
        <v>119</v>
      </c>
      <c r="B30" s="4">
        <v>1070201.0</v>
      </c>
      <c r="C30" s="1" t="s">
        <v>120</v>
      </c>
      <c r="D30" s="1" t="s">
        <v>121</v>
      </c>
      <c r="E30" s="1" t="s">
        <v>122</v>
      </c>
      <c r="F30" s="1" t="str">
        <f t="shared" si="1"/>
        <v>odtworzony</v>
      </c>
      <c r="G30" s="2" t="str">
        <f>IF(COUNTIF(Arkusz2!A:A, A30)&gt;0, "odtworzony", IF(COUNTIF(Arkusz2!A:A, B30)&gt;0, "odtworzony", "brak"))</f>
        <v>odtworzony</v>
      </c>
      <c r="H30" s="1" t="s">
        <v>12</v>
      </c>
    </row>
    <row r="31">
      <c r="A31" s="1" t="s">
        <v>123</v>
      </c>
      <c r="B31" s="4">
        <v>1070204.0</v>
      </c>
      <c r="C31" s="1" t="s">
        <v>124</v>
      </c>
      <c r="D31" s="1" t="s">
        <v>125</v>
      </c>
      <c r="E31" s="1" t="s">
        <v>126</v>
      </c>
      <c r="F31" s="1" t="str">
        <f t="shared" si="1"/>
        <v>odtworzony</v>
      </c>
      <c r="G31" s="2" t="str">
        <f>IF(COUNTIF(Arkusz2!A:A, A31)&gt;0, "odtworzony", IF(COUNTIF(Arkusz2!A:A, B31)&gt;0, "odtworzony", "brak"))</f>
        <v>odtworzony</v>
      </c>
      <c r="H31" s="1" t="s">
        <v>12</v>
      </c>
    </row>
    <row r="32">
      <c r="A32" s="1" t="s">
        <v>127</v>
      </c>
      <c r="B32" s="4">
        <v>1070206.0</v>
      </c>
      <c r="C32" s="1" t="s">
        <v>128</v>
      </c>
      <c r="D32" s="1" t="s">
        <v>129</v>
      </c>
      <c r="E32" s="1" t="s">
        <v>130</v>
      </c>
      <c r="F32" s="1" t="str">
        <f t="shared" si="1"/>
        <v>odtworzony</v>
      </c>
      <c r="G32" s="2" t="str">
        <f>IF(COUNTIF(Arkusz2!A:A, A32)&gt;0, "odtworzony", IF(COUNTIF(Arkusz2!A:A, B32)&gt;0, "odtworzony", "brak"))</f>
        <v>odtworzony</v>
      </c>
      <c r="H32" s="1" t="s">
        <v>12</v>
      </c>
    </row>
    <row r="33">
      <c r="A33" s="1" t="s">
        <v>131</v>
      </c>
      <c r="B33" s="4">
        <v>1070214.0</v>
      </c>
      <c r="C33" s="1" t="s">
        <v>132</v>
      </c>
      <c r="D33" s="1" t="s">
        <v>133</v>
      </c>
      <c r="E33" s="1" t="s">
        <v>134</v>
      </c>
      <c r="F33" s="1" t="str">
        <f t="shared" si="1"/>
        <v>odtworzony</v>
      </c>
      <c r="G33" s="2" t="str">
        <f>IF(COUNTIF(Arkusz2!A:A, A33)&gt;0, "odtworzony", IF(COUNTIF(Arkusz2!A:A, B33)&gt;0, "odtworzony", "brak"))</f>
        <v>odtworzony</v>
      </c>
      <c r="H33" s="1" t="s">
        <v>12</v>
      </c>
    </row>
    <row r="34">
      <c r="A34" s="1" t="s">
        <v>135</v>
      </c>
      <c r="B34" s="4">
        <v>1070215.0</v>
      </c>
      <c r="C34" s="1" t="s">
        <v>136</v>
      </c>
      <c r="D34" s="1" t="s">
        <v>137</v>
      </c>
      <c r="E34" s="1" t="s">
        <v>134</v>
      </c>
      <c r="F34" s="1" t="str">
        <f t="shared" si="1"/>
        <v>odtworzony</v>
      </c>
      <c r="G34" s="2" t="str">
        <f>IF(COUNTIF(Arkusz2!A:A, A34)&gt;0, "odtworzony", IF(COUNTIF(Arkusz2!A:A, B34)&gt;0, "odtworzony", "brak"))</f>
        <v>odtworzony</v>
      </c>
      <c r="H34" s="1" t="s">
        <v>12</v>
      </c>
    </row>
    <row r="35">
      <c r="A35" s="1" t="s">
        <v>138</v>
      </c>
      <c r="B35" s="4">
        <v>1070219.0</v>
      </c>
      <c r="C35" s="1" t="s">
        <v>139</v>
      </c>
      <c r="D35" s="1" t="s">
        <v>140</v>
      </c>
      <c r="E35" s="1" t="s">
        <v>134</v>
      </c>
      <c r="F35" s="1" t="str">
        <f t="shared" si="1"/>
        <v>odtworzony</v>
      </c>
      <c r="G35" s="2" t="str">
        <f>IF(COUNTIF(Arkusz2!A:A, A35)&gt;0, "odtworzony", IF(COUNTIF(Arkusz2!A:A, B35)&gt;0, "odtworzony", "brak"))</f>
        <v>odtworzony</v>
      </c>
      <c r="H35" s="1" t="s">
        <v>12</v>
      </c>
    </row>
    <row r="36">
      <c r="A36" s="1" t="s">
        <v>141</v>
      </c>
      <c r="B36" s="4">
        <v>1070223.0</v>
      </c>
      <c r="C36" s="1" t="s">
        <v>142</v>
      </c>
      <c r="D36" s="1" t="s">
        <v>143</v>
      </c>
      <c r="E36" s="1" t="s">
        <v>144</v>
      </c>
      <c r="F36" s="1" t="str">
        <f t="shared" si="1"/>
        <v>odtworzony</v>
      </c>
      <c r="G36" s="2" t="str">
        <f>IF(COUNTIF(Arkusz2!A:A, A36)&gt;0, "odtworzony", IF(COUNTIF(Arkusz2!A:A, B36)&gt;0, "odtworzony", "brak"))</f>
        <v>odtworzony</v>
      </c>
      <c r="H36" s="1" t="s">
        <v>12</v>
      </c>
    </row>
    <row r="37">
      <c r="A37" s="1" t="s">
        <v>145</v>
      </c>
      <c r="B37" s="4">
        <v>1070226.0</v>
      </c>
      <c r="C37" s="1" t="s">
        <v>146</v>
      </c>
      <c r="D37" s="1" t="s">
        <v>147</v>
      </c>
      <c r="E37" s="1" t="s">
        <v>148</v>
      </c>
      <c r="F37" s="1">
        <f t="shared" si="1"/>
        <v>0</v>
      </c>
      <c r="G37" s="2" t="str">
        <f>IF(COUNTIF(Arkusz2!A:A, A37)&gt;0, "odtworzony", IF(COUNTIF(Arkusz2!A:A, B37)&gt;0, "odtworzony", "brak"))</f>
        <v>brak</v>
      </c>
      <c r="H37" s="1">
        <v>0.0</v>
      </c>
    </row>
    <row r="38">
      <c r="A38" s="1" t="s">
        <v>149</v>
      </c>
      <c r="B38" s="4">
        <v>1070304.0</v>
      </c>
      <c r="C38" s="1" t="s">
        <v>150</v>
      </c>
      <c r="D38" s="1" t="s">
        <v>151</v>
      </c>
      <c r="E38" s="1" t="s">
        <v>152</v>
      </c>
      <c r="F38" s="1" t="str">
        <f t="shared" si="1"/>
        <v>odtworzony</v>
      </c>
      <c r="G38" s="2" t="str">
        <f>IF(COUNTIF(Arkusz2!A:A, A38)&gt;0, "odtworzony", IF(COUNTIF(Arkusz2!A:A, B38)&gt;0, "odtworzony", "brak"))</f>
        <v>odtworzony</v>
      </c>
      <c r="H38" s="1" t="s">
        <v>12</v>
      </c>
    </row>
    <row r="39">
      <c r="A39" s="1" t="s">
        <v>153</v>
      </c>
      <c r="B39" s="4">
        <v>1070305.0</v>
      </c>
      <c r="C39" s="1" t="s">
        <v>154</v>
      </c>
      <c r="D39" s="1" t="s">
        <v>155</v>
      </c>
      <c r="E39" s="1" t="s">
        <v>156</v>
      </c>
      <c r="F39" s="1" t="str">
        <f t="shared" si="1"/>
        <v>odtworzony</v>
      </c>
      <c r="G39" s="2" t="str">
        <f>IF(COUNTIF(Arkusz2!A:A, A39)&gt;0, "odtworzony", IF(COUNTIF(Arkusz2!A:A, B39)&gt;0, "odtworzony", "brak"))</f>
        <v>odtworzony</v>
      </c>
      <c r="H39" s="1" t="s">
        <v>12</v>
      </c>
    </row>
    <row r="40">
      <c r="A40" s="1" t="s">
        <v>157</v>
      </c>
      <c r="B40" s="4">
        <v>1070306.0</v>
      </c>
      <c r="C40" s="1" t="s">
        <v>158</v>
      </c>
      <c r="D40" s="1" t="s">
        <v>159</v>
      </c>
      <c r="E40" s="1" t="s">
        <v>160</v>
      </c>
      <c r="F40" s="1" t="str">
        <f t="shared" si="1"/>
        <v>jest na zero</v>
      </c>
      <c r="G40" s="2" t="str">
        <f>IF(COUNTIF(Arkusz2!A:A, A40)&gt;0, "odtworzony", IF(COUNTIF(Arkusz2!A:A, B40)&gt;0, "odtworzony", "brak"))</f>
        <v>brak</v>
      </c>
      <c r="H40" s="1" t="s">
        <v>17</v>
      </c>
    </row>
    <row r="41">
      <c r="A41" s="1" t="s">
        <v>161</v>
      </c>
      <c r="B41" s="4">
        <v>1070310.0</v>
      </c>
      <c r="C41" s="1" t="s">
        <v>162</v>
      </c>
      <c r="D41" s="1" t="s">
        <v>163</v>
      </c>
      <c r="E41" s="1" t="s">
        <v>164</v>
      </c>
      <c r="F41" s="1" t="str">
        <f t="shared" si="1"/>
        <v>jest na zero</v>
      </c>
      <c r="G41" s="2" t="str">
        <f>IF(COUNTIF(Arkusz2!A:A, A41)&gt;0, "odtworzony", IF(COUNTIF(Arkusz2!A:A, B41)&gt;0, "odtworzony", "brak"))</f>
        <v>brak</v>
      </c>
      <c r="H41" s="1" t="s">
        <v>17</v>
      </c>
    </row>
    <row r="42">
      <c r="A42" s="1" t="s">
        <v>165</v>
      </c>
      <c r="B42" s="4">
        <v>1110103.0</v>
      </c>
      <c r="C42" s="1" t="s">
        <v>166</v>
      </c>
      <c r="D42" s="1" t="s">
        <v>167</v>
      </c>
      <c r="E42" s="1" t="s">
        <v>168</v>
      </c>
      <c r="F42" s="1" t="str">
        <f t="shared" si="1"/>
        <v>odtworzony</v>
      </c>
      <c r="G42" s="2" t="str">
        <f>IF(COUNTIF(Arkusz2!A:A, A42)&gt;0, "odtworzony", IF(COUNTIF(Arkusz2!A:A, B42)&gt;0, "odtworzony", "brak"))</f>
        <v>odtworzony</v>
      </c>
      <c r="H42" s="1" t="s">
        <v>12</v>
      </c>
    </row>
    <row r="43">
      <c r="A43" s="1" t="s">
        <v>169</v>
      </c>
      <c r="B43" s="4">
        <v>1110109.0</v>
      </c>
      <c r="C43" s="1" t="s">
        <v>170</v>
      </c>
      <c r="D43" s="1" t="s">
        <v>171</v>
      </c>
      <c r="E43" s="1" t="s">
        <v>172</v>
      </c>
      <c r="F43" s="1" t="str">
        <f t="shared" si="1"/>
        <v>odtworzony</v>
      </c>
      <c r="G43" s="2" t="str">
        <f>IF(COUNTIF(Arkusz2!A:A, A43)&gt;0, "odtworzony", IF(COUNTIF(Arkusz2!A:A, B43)&gt;0, "odtworzony", "brak"))</f>
        <v>odtworzony</v>
      </c>
      <c r="H43" s="1" t="s">
        <v>12</v>
      </c>
    </row>
    <row r="44">
      <c r="A44" s="1" t="s">
        <v>173</v>
      </c>
      <c r="B44" s="4">
        <v>1110110.0</v>
      </c>
      <c r="C44" s="1" t="s">
        <v>174</v>
      </c>
      <c r="D44" s="1" t="s">
        <v>175</v>
      </c>
      <c r="E44" s="1" t="s">
        <v>176</v>
      </c>
      <c r="F44" s="1" t="str">
        <f t="shared" si="1"/>
        <v>jest na zero</v>
      </c>
      <c r="G44" s="2" t="str">
        <f>IF(COUNTIF(Arkusz2!A:A, A44)&gt;0, "odtworzony", IF(COUNTIF(Arkusz2!A:A, B44)&gt;0, "odtworzony", "brak"))</f>
        <v>brak</v>
      </c>
      <c r="H44" s="1" t="s">
        <v>17</v>
      </c>
    </row>
    <row r="45">
      <c r="A45" s="1" t="s">
        <v>177</v>
      </c>
      <c r="B45" s="4">
        <v>1110118.0</v>
      </c>
      <c r="C45" s="1" t="s">
        <v>178</v>
      </c>
      <c r="D45" s="1" t="s">
        <v>179</v>
      </c>
      <c r="E45" s="1" t="s">
        <v>180</v>
      </c>
      <c r="F45" s="1" t="str">
        <f t="shared" si="1"/>
        <v>odtworzony</v>
      </c>
      <c r="G45" s="2" t="str">
        <f>IF(COUNTIF(Arkusz2!A:A, A45)&gt;0, "odtworzony", IF(COUNTIF(Arkusz2!A:A, B45)&gt;0, "odtworzony", "brak"))</f>
        <v>odtworzony</v>
      </c>
      <c r="H45" s="1" t="s">
        <v>12</v>
      </c>
    </row>
    <row r="46">
      <c r="A46" s="1" t="s">
        <v>181</v>
      </c>
      <c r="B46" s="4">
        <v>1110119.0</v>
      </c>
      <c r="C46" s="1" t="s">
        <v>182</v>
      </c>
      <c r="D46" s="1" t="s">
        <v>183</v>
      </c>
      <c r="E46" s="1" t="s">
        <v>184</v>
      </c>
      <c r="F46" s="1" t="str">
        <f t="shared" si="1"/>
        <v>odtworzony</v>
      </c>
      <c r="G46" s="2" t="str">
        <f>IF(COUNTIF(Arkusz2!A:A, A46)&gt;0, "odtworzony", IF(COUNTIF(Arkusz2!A:A, B46)&gt;0, "odtworzony", "brak"))</f>
        <v>odtworzony</v>
      </c>
      <c r="H46" s="1" t="s">
        <v>185</v>
      </c>
    </row>
    <row r="47">
      <c r="A47" s="1" t="s">
        <v>186</v>
      </c>
      <c r="B47" s="4">
        <v>1110123.0</v>
      </c>
      <c r="C47" s="1" t="s">
        <v>187</v>
      </c>
      <c r="D47" s="1" t="s">
        <v>188</v>
      </c>
      <c r="E47" s="1" t="s">
        <v>189</v>
      </c>
      <c r="F47" s="1" t="str">
        <f t="shared" si="1"/>
        <v>odtworzony</v>
      </c>
      <c r="G47" s="2" t="str">
        <f>IF(COUNTIF(Arkusz2!A:A, A47)&gt;0, "odtworzony", IF(COUNTIF(Arkusz2!A:A, B47)&gt;0, "odtworzony", "brak"))</f>
        <v>odtworzony</v>
      </c>
      <c r="H47" s="1" t="s">
        <v>12</v>
      </c>
    </row>
    <row r="48">
      <c r="A48" s="1" t="s">
        <v>190</v>
      </c>
      <c r="B48" s="4">
        <v>1110202.0</v>
      </c>
      <c r="C48" s="1" t="s">
        <v>191</v>
      </c>
      <c r="D48" s="1" t="s">
        <v>192</v>
      </c>
      <c r="E48" s="1" t="s">
        <v>193</v>
      </c>
      <c r="F48" s="1" t="str">
        <f t="shared" si="1"/>
        <v>odtworzony</v>
      </c>
      <c r="G48" s="2" t="str">
        <f>IF(COUNTIF(Arkusz2!A:A, A48)&gt;0, "odtworzony", IF(COUNTIF(Arkusz2!A:A, B48)&gt;0, "odtworzony", "brak"))</f>
        <v>odtworzony</v>
      </c>
      <c r="H48" s="1" t="s">
        <v>12</v>
      </c>
    </row>
    <row r="49">
      <c r="A49" s="1" t="s">
        <v>194</v>
      </c>
      <c r="B49" s="4">
        <v>1110203.0</v>
      </c>
      <c r="C49" s="1" t="s">
        <v>195</v>
      </c>
      <c r="D49" s="1" t="s">
        <v>196</v>
      </c>
      <c r="E49" s="1" t="s">
        <v>197</v>
      </c>
      <c r="F49" s="1" t="str">
        <f t="shared" si="1"/>
        <v>odtworzony</v>
      </c>
      <c r="G49" s="2" t="str">
        <f>IF(COUNTIF(Arkusz2!A:A, A49)&gt;0, "odtworzony", IF(COUNTIF(Arkusz2!A:A, B49)&gt;0, "odtworzony", "brak"))</f>
        <v>odtworzony</v>
      </c>
      <c r="H49" s="1" t="s">
        <v>12</v>
      </c>
    </row>
    <row r="50">
      <c r="A50" s="1" t="s">
        <v>198</v>
      </c>
      <c r="B50" s="4">
        <v>1110210.0</v>
      </c>
      <c r="C50" s="1" t="s">
        <v>199</v>
      </c>
      <c r="D50" s="1" t="s">
        <v>200</v>
      </c>
      <c r="E50" s="1" t="s">
        <v>201</v>
      </c>
      <c r="F50" s="1" t="str">
        <f t="shared" si="1"/>
        <v>jest na zero</v>
      </c>
      <c r="G50" s="2" t="str">
        <f>IF(COUNTIF(Arkusz2!A:A, A50)&gt;0, "odtworzony", IF(COUNTIF(Arkusz2!A:A, B50)&gt;0, "odtworzony", "brak"))</f>
        <v>brak</v>
      </c>
      <c r="H50" s="1" t="s">
        <v>17</v>
      </c>
    </row>
    <row r="51">
      <c r="A51" s="1" t="s">
        <v>202</v>
      </c>
      <c r="B51" s="4">
        <v>1110214.0</v>
      </c>
      <c r="C51" s="1" t="s">
        <v>203</v>
      </c>
      <c r="D51" s="1" t="s">
        <v>204</v>
      </c>
      <c r="E51" s="1" t="s">
        <v>205</v>
      </c>
      <c r="F51" s="1" t="str">
        <f t="shared" si="1"/>
        <v>jest na zero</v>
      </c>
      <c r="G51" s="2" t="str">
        <f>IF(COUNTIF(Arkusz2!A:A, A51)&gt;0, "odtworzony", IF(COUNTIF(Arkusz2!A:A, B51)&gt;0, "odtworzony", "brak"))</f>
        <v>brak</v>
      </c>
      <c r="H51" s="1" t="s">
        <v>17</v>
      </c>
    </row>
    <row r="52">
      <c r="A52" s="1" t="s">
        <v>206</v>
      </c>
      <c r="B52" s="4">
        <v>1110215.0</v>
      </c>
      <c r="C52" s="1" t="s">
        <v>207</v>
      </c>
      <c r="D52" s="1" t="s">
        <v>208</v>
      </c>
      <c r="E52" s="1" t="s">
        <v>209</v>
      </c>
      <c r="F52" s="1" t="str">
        <f t="shared" si="1"/>
        <v>odtworzony</v>
      </c>
      <c r="G52" s="2" t="str">
        <f>IF(COUNTIF(Arkusz2!A:A, A52)&gt;0, "odtworzony", IF(COUNTIF(Arkusz2!A:A, B52)&gt;0, "odtworzony", "brak"))</f>
        <v>odtworzony</v>
      </c>
      <c r="H52" s="1" t="s">
        <v>17</v>
      </c>
    </row>
    <row r="53">
      <c r="A53" s="1" t="s">
        <v>210</v>
      </c>
      <c r="B53" s="4">
        <v>1110224.0</v>
      </c>
      <c r="C53" s="1" t="s">
        <v>211</v>
      </c>
      <c r="D53" s="1" t="s">
        <v>212</v>
      </c>
      <c r="E53" s="1" t="s">
        <v>213</v>
      </c>
      <c r="F53" s="1" t="str">
        <f t="shared" si="1"/>
        <v>odtworzony</v>
      </c>
      <c r="G53" s="2" t="str">
        <f>IF(COUNTIF(Arkusz2!A:A, A53)&gt;0, "odtworzony", IF(COUNTIF(Arkusz2!A:A, B53)&gt;0, "odtworzony", "brak"))</f>
        <v>odtworzony</v>
      </c>
      <c r="H53" s="1" t="s">
        <v>12</v>
      </c>
    </row>
    <row r="54">
      <c r="A54" s="1" t="s">
        <v>214</v>
      </c>
      <c r="B54" s="4">
        <v>1110234.0</v>
      </c>
      <c r="C54" s="1" t="s">
        <v>215</v>
      </c>
      <c r="D54" s="1" t="s">
        <v>216</v>
      </c>
      <c r="E54" s="1" t="s">
        <v>217</v>
      </c>
      <c r="F54" s="1" t="str">
        <f t="shared" si="1"/>
        <v>odtworzony</v>
      </c>
      <c r="G54" s="2" t="str">
        <f>IF(COUNTIF(Arkusz2!A:A, A54)&gt;0, "odtworzony", IF(COUNTIF(Arkusz2!A:A, B54)&gt;0, "odtworzony", "brak"))</f>
        <v>odtworzony</v>
      </c>
      <c r="H54" s="1" t="s">
        <v>12</v>
      </c>
    </row>
    <row r="55">
      <c r="A55" s="1" t="s">
        <v>218</v>
      </c>
      <c r="B55" s="4">
        <v>1110308.0</v>
      </c>
      <c r="C55" s="1" t="s">
        <v>219</v>
      </c>
      <c r="D55" s="1" t="s">
        <v>220</v>
      </c>
      <c r="E55" s="1" t="s">
        <v>221</v>
      </c>
      <c r="F55" s="1" t="str">
        <f t="shared" si="1"/>
        <v>jest na zero</v>
      </c>
      <c r="G55" s="2" t="str">
        <f>IF(COUNTIF(Arkusz2!A:A, A55)&gt;0, "odtworzony", IF(COUNTIF(Arkusz2!A:A, B55)&gt;0, "odtworzony", "brak"))</f>
        <v>brak</v>
      </c>
      <c r="H55" s="1" t="s">
        <v>17</v>
      </c>
    </row>
    <row r="56">
      <c r="A56" s="1" t="s">
        <v>222</v>
      </c>
      <c r="B56" s="4">
        <v>1110310.0</v>
      </c>
      <c r="C56" s="1" t="s">
        <v>223</v>
      </c>
      <c r="D56" s="1" t="s">
        <v>224</v>
      </c>
      <c r="E56" s="1" t="s">
        <v>225</v>
      </c>
      <c r="F56" s="1" t="str">
        <f t="shared" si="1"/>
        <v>odtworzony</v>
      </c>
      <c r="G56" s="2" t="str">
        <f>IF(COUNTIF(Arkusz2!A:A, A56)&gt;0, "odtworzony", IF(COUNTIF(Arkusz2!A:A, B56)&gt;0, "odtworzony", "brak"))</f>
        <v>odtworzony</v>
      </c>
      <c r="H56" s="1" t="s">
        <v>185</v>
      </c>
    </row>
    <row r="57">
      <c r="A57" s="1" t="s">
        <v>226</v>
      </c>
      <c r="B57" s="4">
        <v>1110312.0</v>
      </c>
      <c r="C57" s="1" t="s">
        <v>227</v>
      </c>
      <c r="D57" s="1" t="s">
        <v>228</v>
      </c>
      <c r="E57" s="1" t="s">
        <v>229</v>
      </c>
      <c r="F57" s="1" t="str">
        <f t="shared" si="1"/>
        <v>jest na zero</v>
      </c>
      <c r="G57" s="2" t="str">
        <f>IF(COUNTIF(Arkusz2!A:A, A57)&gt;0, "odtworzony", IF(COUNTIF(Arkusz2!A:A, B57)&gt;0, "odtworzony", "brak"))</f>
        <v>brak</v>
      </c>
      <c r="H57" s="1" t="s">
        <v>17</v>
      </c>
    </row>
    <row r="58">
      <c r="A58" s="1" t="s">
        <v>230</v>
      </c>
      <c r="B58" s="4">
        <v>1150102.0</v>
      </c>
      <c r="C58" s="1" t="s">
        <v>231</v>
      </c>
      <c r="D58" s="1" t="s">
        <v>232</v>
      </c>
      <c r="E58" s="1" t="s">
        <v>233</v>
      </c>
      <c r="F58" s="1" t="str">
        <f t="shared" si="1"/>
        <v>odtworzony</v>
      </c>
      <c r="G58" s="2" t="str">
        <f>IF(COUNTIF(Arkusz2!A:A, A58)&gt;0, "odtworzony", IF(COUNTIF(Arkusz2!A:A, B58)&gt;0, "odtworzony", "brak"))</f>
        <v>odtworzony</v>
      </c>
      <c r="H58" s="1" t="s">
        <v>12</v>
      </c>
    </row>
    <row r="59">
      <c r="A59" s="1" t="s">
        <v>234</v>
      </c>
      <c r="B59" s="4">
        <v>1150109.0</v>
      </c>
      <c r="C59" s="1" t="s">
        <v>235</v>
      </c>
      <c r="D59" s="1" t="s">
        <v>236</v>
      </c>
      <c r="E59" s="1" t="s">
        <v>237</v>
      </c>
      <c r="F59" s="1" t="str">
        <f t="shared" si="1"/>
        <v>odtworzony</v>
      </c>
      <c r="G59" s="2" t="str">
        <f>IF(COUNTIF(Arkusz2!A:A, A59)&gt;0, "odtworzony", IF(COUNTIF(Arkusz2!A:A, B59)&gt;0, "odtworzony", "brak"))</f>
        <v>odtworzony</v>
      </c>
      <c r="H59" s="1" t="s">
        <v>17</v>
      </c>
    </row>
    <row r="60">
      <c r="A60" s="1" t="s">
        <v>238</v>
      </c>
      <c r="B60" s="4">
        <v>1150110.0</v>
      </c>
      <c r="C60" s="1" t="s">
        <v>239</v>
      </c>
      <c r="D60" s="1" t="s">
        <v>240</v>
      </c>
      <c r="E60" s="1" t="s">
        <v>241</v>
      </c>
      <c r="F60" s="1" t="str">
        <f t="shared" si="1"/>
        <v>odtworzony</v>
      </c>
      <c r="G60" s="2" t="str">
        <f>IF(COUNTIF(Arkusz2!A:A, A60)&gt;0, "odtworzony", IF(COUNTIF(Arkusz2!A:A, B60)&gt;0, "odtworzony", "brak"))</f>
        <v>odtworzony</v>
      </c>
      <c r="H60" s="1" t="s">
        <v>17</v>
      </c>
    </row>
    <row r="61">
      <c r="A61" s="1" t="s">
        <v>242</v>
      </c>
      <c r="B61" s="4">
        <v>1150111.0</v>
      </c>
      <c r="C61" s="1" t="s">
        <v>243</v>
      </c>
      <c r="D61" s="1" t="s">
        <v>244</v>
      </c>
      <c r="E61" s="1" t="s">
        <v>245</v>
      </c>
      <c r="F61" s="1" t="str">
        <f t="shared" si="1"/>
        <v>odtworzony</v>
      </c>
      <c r="G61" s="2" t="str">
        <f>IF(COUNTIF(Arkusz2!A:A, A61)&gt;0, "odtworzony", IF(COUNTIF(Arkusz2!A:A, B61)&gt;0, "odtworzony", "brak"))</f>
        <v>odtworzony</v>
      </c>
      <c r="H61" s="1" t="s">
        <v>12</v>
      </c>
    </row>
    <row r="62">
      <c r="A62" s="1" t="s">
        <v>246</v>
      </c>
      <c r="B62" s="4">
        <v>1150113.0</v>
      </c>
      <c r="C62" s="1" t="s">
        <v>247</v>
      </c>
      <c r="D62" s="1" t="s">
        <v>248</v>
      </c>
      <c r="E62" s="1" t="s">
        <v>249</v>
      </c>
      <c r="F62" s="1" t="str">
        <f t="shared" si="1"/>
        <v>odtworzony</v>
      </c>
      <c r="G62" s="2" t="str">
        <f>IF(COUNTIF(Arkusz2!A:A, A62)&gt;0, "odtworzony", IF(COUNTIF(Arkusz2!A:A, B62)&gt;0, "odtworzony", "brak"))</f>
        <v>odtworzony</v>
      </c>
      <c r="H62" s="1" t="s">
        <v>12</v>
      </c>
    </row>
    <row r="63">
      <c r="A63" s="1" t="s">
        <v>250</v>
      </c>
      <c r="B63" s="4">
        <v>1150115.0</v>
      </c>
      <c r="C63" s="1" t="s">
        <v>251</v>
      </c>
      <c r="D63" s="1" t="s">
        <v>252</v>
      </c>
      <c r="E63" s="1" t="s">
        <v>253</v>
      </c>
      <c r="F63" s="1" t="str">
        <f t="shared" si="1"/>
        <v>odtworzony</v>
      </c>
      <c r="G63" s="2" t="str">
        <f>IF(COUNTIF(Arkusz2!A:A, A63)&gt;0, "odtworzony", IF(COUNTIF(Arkusz2!A:A, B63)&gt;0, "odtworzony", "brak"))</f>
        <v>odtworzony</v>
      </c>
      <c r="H63" s="1" t="s">
        <v>12</v>
      </c>
    </row>
    <row r="64">
      <c r="A64" s="1" t="s">
        <v>254</v>
      </c>
      <c r="B64" s="4">
        <v>1150119.0</v>
      </c>
      <c r="C64" s="1" t="s">
        <v>255</v>
      </c>
      <c r="D64" s="1" t="s">
        <v>256</v>
      </c>
      <c r="E64" s="1" t="s">
        <v>257</v>
      </c>
      <c r="F64" s="1" t="str">
        <f t="shared" si="1"/>
        <v>jest na zero</v>
      </c>
      <c r="G64" s="2" t="str">
        <f>IF(COUNTIF(Arkusz2!A:A, A64)&gt;0, "odtworzony", IF(COUNTIF(Arkusz2!A:A, B64)&gt;0, "odtworzony", "brak"))</f>
        <v>brak</v>
      </c>
      <c r="H64" s="1" t="s">
        <v>17</v>
      </c>
    </row>
    <row r="65">
      <c r="A65" s="1" t="s">
        <v>258</v>
      </c>
      <c r="B65" s="4">
        <v>1150125.0</v>
      </c>
      <c r="C65" s="1" t="s">
        <v>259</v>
      </c>
      <c r="D65" s="1" t="s">
        <v>260</v>
      </c>
      <c r="E65" s="1" t="s">
        <v>261</v>
      </c>
      <c r="F65" s="1" t="str">
        <f t="shared" si="1"/>
        <v>odtworzony</v>
      </c>
      <c r="G65" s="2" t="str">
        <f>IF(COUNTIF(Arkusz2!A:A, A65)&gt;0, "odtworzony", IF(COUNTIF(Arkusz2!A:A, B65)&gt;0, "odtworzony", "brak"))</f>
        <v>odtworzony</v>
      </c>
      <c r="H65" s="1" t="s">
        <v>12</v>
      </c>
    </row>
    <row r="66">
      <c r="A66" s="1" t="s">
        <v>262</v>
      </c>
      <c r="B66" s="4">
        <v>1150126.0</v>
      </c>
      <c r="C66" s="1" t="s">
        <v>263</v>
      </c>
      <c r="D66" s="1" t="s">
        <v>264</v>
      </c>
      <c r="E66" s="1" t="s">
        <v>265</v>
      </c>
      <c r="F66" s="1" t="str">
        <f t="shared" si="1"/>
        <v>jest na zero</v>
      </c>
      <c r="G66" s="2" t="str">
        <f>IF(COUNTIF(Arkusz2!A:A, A66)&gt;0, "odtworzony", IF(COUNTIF(Arkusz2!A:A, B66)&gt;0, "odtworzony", "brak"))</f>
        <v>brak</v>
      </c>
      <c r="H66" s="1" t="s">
        <v>17</v>
      </c>
    </row>
    <row r="67">
      <c r="A67" s="1" t="s">
        <v>266</v>
      </c>
      <c r="B67" s="4">
        <v>1150129.0</v>
      </c>
      <c r="C67" s="1" t="s">
        <v>267</v>
      </c>
      <c r="D67" s="1" t="s">
        <v>268</v>
      </c>
      <c r="E67" s="1" t="s">
        <v>269</v>
      </c>
      <c r="F67" s="1" t="str">
        <f t="shared" si="1"/>
        <v>odtworzony</v>
      </c>
      <c r="G67" s="2" t="str">
        <f>IF(COUNTIF(Arkusz2!A:A, A67)&gt;0, "odtworzony", IF(COUNTIF(Arkusz2!A:A, B67)&gt;0, "odtworzony", "brak"))</f>
        <v>odtworzony</v>
      </c>
      <c r="H67" s="1" t="s">
        <v>12</v>
      </c>
    </row>
    <row r="68">
      <c r="A68" s="1" t="s">
        <v>270</v>
      </c>
      <c r="B68" s="4">
        <v>1150130.0</v>
      </c>
      <c r="C68" s="1" t="s">
        <v>271</v>
      </c>
      <c r="D68" s="1" t="s">
        <v>272</v>
      </c>
      <c r="E68" s="1" t="s">
        <v>269</v>
      </c>
      <c r="F68" s="1" t="str">
        <f t="shared" si="1"/>
        <v>jest na zero</v>
      </c>
      <c r="G68" s="2" t="str">
        <f>IF(COUNTIF(Arkusz2!A:A, A68)&gt;0, "odtworzony", IF(COUNTIF(Arkusz2!A:A, B68)&gt;0, "odtworzony", "brak"))</f>
        <v>brak</v>
      </c>
      <c r="H68" s="1" t="s">
        <v>17</v>
      </c>
    </row>
    <row r="69">
      <c r="A69" s="1" t="s">
        <v>273</v>
      </c>
      <c r="B69" s="4">
        <v>1150201.0</v>
      </c>
      <c r="C69" s="1" t="s">
        <v>274</v>
      </c>
      <c r="D69" s="1" t="s">
        <v>275</v>
      </c>
      <c r="E69" s="1" t="s">
        <v>276</v>
      </c>
      <c r="F69" s="1" t="str">
        <f t="shared" si="1"/>
        <v>odtworzony</v>
      </c>
      <c r="G69" s="2" t="str">
        <f>IF(COUNTIF(Arkusz2!A:A, A69)&gt;0, "odtworzony", IF(COUNTIF(Arkusz2!A:A, B69)&gt;0, "odtworzony", "brak"))</f>
        <v>odtworzony</v>
      </c>
      <c r="H69" s="1" t="s">
        <v>12</v>
      </c>
    </row>
    <row r="70">
      <c r="A70" s="1" t="s">
        <v>277</v>
      </c>
      <c r="B70" s="4">
        <v>1150202.0</v>
      </c>
      <c r="C70" s="1" t="s">
        <v>278</v>
      </c>
      <c r="D70" s="1" t="s">
        <v>279</v>
      </c>
      <c r="E70" s="1" t="s">
        <v>280</v>
      </c>
      <c r="F70" s="1" t="str">
        <f t="shared" si="1"/>
        <v>odtworzony</v>
      </c>
      <c r="G70" s="2" t="str">
        <f>IF(COUNTIF(Arkusz2!A:A, A70)&gt;0, "odtworzony", IF(COUNTIF(Arkusz2!A:A, B70)&gt;0, "odtworzony", "brak"))</f>
        <v>odtworzony</v>
      </c>
      <c r="H70" s="1" t="s">
        <v>12</v>
      </c>
    </row>
    <row r="71">
      <c r="A71" s="1" t="s">
        <v>281</v>
      </c>
      <c r="B71" s="4">
        <v>1150210.0</v>
      </c>
      <c r="C71" s="1" t="s">
        <v>282</v>
      </c>
      <c r="D71" s="1" t="s">
        <v>283</v>
      </c>
      <c r="E71" s="1" t="s">
        <v>284</v>
      </c>
      <c r="F71" s="1" t="str">
        <f t="shared" si="1"/>
        <v>odtworzony</v>
      </c>
      <c r="G71" s="2" t="str">
        <f>IF(COUNTIF(Arkusz2!A:A, A71)&gt;0, "odtworzony", IF(COUNTIF(Arkusz2!A:A, B71)&gt;0, "odtworzony", "brak"))</f>
        <v>odtworzony</v>
      </c>
      <c r="H71" s="1" t="s">
        <v>12</v>
      </c>
    </row>
    <row r="72">
      <c r="A72" s="1" t="s">
        <v>285</v>
      </c>
      <c r="B72" s="4">
        <v>1150213.0</v>
      </c>
      <c r="C72" s="1" t="s">
        <v>286</v>
      </c>
      <c r="D72" s="1" t="s">
        <v>287</v>
      </c>
      <c r="E72" s="1" t="s">
        <v>288</v>
      </c>
      <c r="F72" s="1" t="str">
        <f t="shared" si="1"/>
        <v>wyrwany do odtworzenia</v>
      </c>
      <c r="G72" s="2" t="str">
        <f>IF(COUNTIF(Arkusz2!A:A, A72)&gt;0, "odtworzony", IF(COUNTIF(Arkusz2!A:A, B72)&gt;0, "odtworzony", "brak"))</f>
        <v>brak</v>
      </c>
      <c r="H72" s="1" t="s">
        <v>22</v>
      </c>
    </row>
    <row r="73">
      <c r="A73" s="1" t="s">
        <v>289</v>
      </c>
      <c r="B73" s="4">
        <v>1150216.0</v>
      </c>
      <c r="C73" s="1" t="s">
        <v>290</v>
      </c>
      <c r="D73" s="1" t="s">
        <v>291</v>
      </c>
      <c r="E73" s="1" t="s">
        <v>292</v>
      </c>
      <c r="F73" s="1" t="str">
        <f t="shared" si="1"/>
        <v>odtworzony</v>
      </c>
      <c r="G73" s="2" t="str">
        <f>IF(COUNTIF(Arkusz2!A:A, A73)&gt;0, "odtworzony", IF(COUNTIF(Arkusz2!A:A, B73)&gt;0, "odtworzony", "brak"))</f>
        <v>odtworzony</v>
      </c>
      <c r="H73" s="1" t="s">
        <v>12</v>
      </c>
    </row>
    <row r="74">
      <c r="A74" s="1" t="s">
        <v>293</v>
      </c>
      <c r="B74" s="4">
        <v>1150218.0</v>
      </c>
      <c r="C74" s="1" t="s">
        <v>294</v>
      </c>
      <c r="D74" s="1" t="s">
        <v>295</v>
      </c>
      <c r="E74" s="1" t="s">
        <v>296</v>
      </c>
      <c r="F74" s="1" t="str">
        <f t="shared" si="1"/>
        <v>jest na zero</v>
      </c>
      <c r="G74" s="2" t="str">
        <f>IF(COUNTIF(Arkusz2!A:A, A74)&gt;0, "odtworzony", IF(COUNTIF(Arkusz2!A:A, B74)&gt;0, "odtworzony", "brak"))</f>
        <v>brak</v>
      </c>
      <c r="H74" s="1" t="s">
        <v>17</v>
      </c>
    </row>
    <row r="75">
      <c r="A75" s="1" t="s">
        <v>297</v>
      </c>
      <c r="B75" s="4">
        <v>1150221.0</v>
      </c>
      <c r="C75" s="1" t="s">
        <v>298</v>
      </c>
      <c r="D75" s="1" t="s">
        <v>299</v>
      </c>
      <c r="E75" s="1" t="s">
        <v>300</v>
      </c>
      <c r="F75" s="1" t="str">
        <f t="shared" si="1"/>
        <v>odtworzony</v>
      </c>
      <c r="G75" s="2" t="str">
        <f>IF(COUNTIF(Arkusz2!A:A, A75)&gt;0, "odtworzony", IF(COUNTIF(Arkusz2!A:A, B75)&gt;0, "odtworzony", "brak"))</f>
        <v>odtworzony</v>
      </c>
      <c r="H75" s="1" t="s">
        <v>12</v>
      </c>
    </row>
    <row r="76">
      <c r="A76" s="1" t="s">
        <v>301</v>
      </c>
      <c r="B76" s="4">
        <v>2050111.0</v>
      </c>
      <c r="C76" s="1" t="s">
        <v>302</v>
      </c>
      <c r="D76" s="1" t="s">
        <v>303</v>
      </c>
      <c r="E76" s="1" t="s">
        <v>304</v>
      </c>
      <c r="F76" s="1" t="str">
        <f t="shared" si="1"/>
        <v>odtworzony</v>
      </c>
      <c r="G76" s="2" t="str">
        <f>IF(COUNTIF(Arkusz2!A:A, A76)&gt;0, "odtworzony", IF(COUNTIF(Arkusz2!A:A, B76)&gt;0, "odtworzony", "brak"))</f>
        <v>odtworzony</v>
      </c>
      <c r="H76" s="1" t="s">
        <v>12</v>
      </c>
    </row>
    <row r="77">
      <c r="A77" s="1" t="s">
        <v>305</v>
      </c>
      <c r="B77" s="4">
        <v>2050112.0</v>
      </c>
      <c r="C77" s="1" t="s">
        <v>306</v>
      </c>
      <c r="D77" s="1" t="s">
        <v>307</v>
      </c>
      <c r="E77" s="1" t="s">
        <v>308</v>
      </c>
      <c r="F77" s="1" t="str">
        <f t="shared" si="1"/>
        <v>odtworzony</v>
      </c>
      <c r="G77" s="2" t="str">
        <f>IF(COUNTIF(Arkusz2!A:A, A77)&gt;0, "odtworzony", IF(COUNTIF(Arkusz2!A:A, B77)&gt;0, "odtworzony", "brak"))</f>
        <v>odtworzony</v>
      </c>
      <c r="H77" s="1" t="s">
        <v>12</v>
      </c>
    </row>
    <row r="78">
      <c r="A78" s="1" t="s">
        <v>309</v>
      </c>
      <c r="B78" s="4">
        <v>2050118.0</v>
      </c>
      <c r="C78" s="1" t="s">
        <v>310</v>
      </c>
      <c r="D78" s="1" t="s">
        <v>311</v>
      </c>
      <c r="E78" s="1" t="s">
        <v>312</v>
      </c>
      <c r="F78" s="1" t="str">
        <f t="shared" si="1"/>
        <v>odtworzony</v>
      </c>
      <c r="G78" s="2" t="str">
        <f>IF(COUNTIF(Arkusz2!A:A, A78)&gt;0, "odtworzony", IF(COUNTIF(Arkusz2!A:A, B78)&gt;0, "odtworzony", "brak"))</f>
        <v>odtworzony</v>
      </c>
      <c r="H78" s="1" t="s">
        <v>12</v>
      </c>
    </row>
    <row r="79">
      <c r="A79" s="1" t="s">
        <v>313</v>
      </c>
      <c r="B79" s="4">
        <v>2050119.0</v>
      </c>
      <c r="C79" s="1" t="s">
        <v>314</v>
      </c>
      <c r="D79" s="1" t="s">
        <v>315</v>
      </c>
      <c r="E79" s="1" t="s">
        <v>316</v>
      </c>
      <c r="F79" s="1" t="str">
        <f t="shared" si="1"/>
        <v>odtworzony</v>
      </c>
      <c r="G79" s="2" t="str">
        <f>IF(COUNTIF(Arkusz2!A:A, A79)&gt;0, "odtworzony", IF(COUNTIF(Arkusz2!A:A, B79)&gt;0, "odtworzony", "brak"))</f>
        <v>odtworzony</v>
      </c>
      <c r="H79" s="1" t="s">
        <v>12</v>
      </c>
    </row>
    <row r="80">
      <c r="A80" s="1" t="s">
        <v>317</v>
      </c>
      <c r="B80" s="4">
        <v>2050211.0</v>
      </c>
      <c r="C80" s="1" t="s">
        <v>318</v>
      </c>
      <c r="D80" s="1" t="s">
        <v>319</v>
      </c>
      <c r="E80" s="1" t="s">
        <v>320</v>
      </c>
      <c r="F80" s="1" t="str">
        <f t="shared" si="1"/>
        <v>odtworzony</v>
      </c>
      <c r="G80" s="2" t="str">
        <f>IF(COUNTIF(Arkusz2!A:A, A80)&gt;0, "odtworzony", IF(COUNTIF(Arkusz2!A:A, B80)&gt;0, "odtworzony", "brak"))</f>
        <v>odtworzony</v>
      </c>
      <c r="H80" s="1" t="s">
        <v>12</v>
      </c>
    </row>
    <row r="81">
      <c r="A81" s="1" t="s">
        <v>321</v>
      </c>
      <c r="B81" s="4">
        <v>2050213.0</v>
      </c>
      <c r="C81" s="1" t="s">
        <v>322</v>
      </c>
      <c r="D81" s="1" t="s">
        <v>323</v>
      </c>
      <c r="E81" s="1" t="s">
        <v>324</v>
      </c>
      <c r="F81" s="1" t="str">
        <f t="shared" si="1"/>
        <v>wyrwany do odtworzenia</v>
      </c>
      <c r="G81" s="2" t="str">
        <f>IF(COUNTIF(Arkusz2!A:A, A81)&gt;0, "odtworzony", IF(COUNTIF(Arkusz2!A:A, B81)&gt;0, "odtworzony", "brak"))</f>
        <v>brak</v>
      </c>
      <c r="H81" s="1" t="s">
        <v>22</v>
      </c>
    </row>
    <row r="82">
      <c r="A82" s="1" t="s">
        <v>325</v>
      </c>
      <c r="B82" s="4">
        <v>2050214.0</v>
      </c>
      <c r="C82" s="1" t="s">
        <v>326</v>
      </c>
      <c r="D82" s="1" t="s">
        <v>327</v>
      </c>
      <c r="E82" s="1" t="s">
        <v>328</v>
      </c>
      <c r="F82" s="1" t="str">
        <f t="shared" si="1"/>
        <v>jest na zero</v>
      </c>
      <c r="G82" s="2" t="str">
        <f>IF(COUNTIF(Arkusz2!A:A, A82)&gt;0, "odtworzony", IF(COUNTIF(Arkusz2!A:A, B82)&gt;0, "odtworzony", "brak"))</f>
        <v>brak</v>
      </c>
      <c r="H82" s="1" t="s">
        <v>17</v>
      </c>
    </row>
    <row r="83">
      <c r="A83" s="1" t="s">
        <v>329</v>
      </c>
      <c r="B83" s="4">
        <v>2050215.0</v>
      </c>
      <c r="C83" s="1" t="s">
        <v>330</v>
      </c>
      <c r="D83" s="1" t="s">
        <v>331</v>
      </c>
      <c r="E83" s="1" t="s">
        <v>332</v>
      </c>
      <c r="F83" s="1" t="str">
        <f t="shared" si="1"/>
        <v>odtworzony</v>
      </c>
      <c r="G83" s="2" t="str">
        <f>IF(COUNTIF(Arkusz2!A:A, A83)&gt;0, "odtworzony", IF(COUNTIF(Arkusz2!A:A, B83)&gt;0, "odtworzony", "brak"))</f>
        <v>odtworzony</v>
      </c>
      <c r="H83" s="1" t="s">
        <v>12</v>
      </c>
    </row>
    <row r="84">
      <c r="A84" s="1" t="s">
        <v>333</v>
      </c>
      <c r="B84" s="4">
        <v>2050218.0</v>
      </c>
      <c r="C84" s="1" t="s">
        <v>334</v>
      </c>
      <c r="D84" s="1" t="s">
        <v>335</v>
      </c>
      <c r="E84" s="1" t="s">
        <v>336</v>
      </c>
      <c r="F84" s="1" t="str">
        <f t="shared" si="1"/>
        <v>jest na zero</v>
      </c>
      <c r="G84" s="2" t="str">
        <f>IF(COUNTIF(Arkusz2!A:A, A84)&gt;0, "odtworzony", IF(COUNTIF(Arkusz2!A:A, B84)&gt;0, "odtworzony", "brak"))</f>
        <v>brak</v>
      </c>
      <c r="H84" s="1" t="s">
        <v>17</v>
      </c>
    </row>
    <row r="85">
      <c r="A85" s="1" t="s">
        <v>337</v>
      </c>
      <c r="B85" s="4">
        <v>2050219.0</v>
      </c>
      <c r="C85" s="1" t="s">
        <v>338</v>
      </c>
      <c r="D85" s="1" t="s">
        <v>339</v>
      </c>
      <c r="E85" s="1" t="s">
        <v>340</v>
      </c>
      <c r="F85" s="1" t="str">
        <f t="shared" si="1"/>
        <v>odtworzony do poprawy</v>
      </c>
      <c r="G85" s="2" t="str">
        <f>IF(COUNTIF(Arkusz2!A:A, A85)&gt;0, "odtworzony", IF(COUNTIF(Arkusz2!A:A, B85)&gt;0, "odtworzony", "brak"))</f>
        <v>brak</v>
      </c>
      <c r="H85" s="2" t="s">
        <v>341</v>
      </c>
    </row>
    <row r="86">
      <c r="A86" s="1" t="s">
        <v>342</v>
      </c>
      <c r="B86" s="4">
        <v>2050220.0</v>
      </c>
      <c r="C86" s="1" t="s">
        <v>343</v>
      </c>
      <c r="D86" s="1" t="s">
        <v>344</v>
      </c>
      <c r="E86" s="1" t="s">
        <v>345</v>
      </c>
      <c r="F86" s="1" t="str">
        <f t="shared" si="1"/>
        <v>odtworzony</v>
      </c>
      <c r="G86" s="2" t="str">
        <f>IF(COUNTIF(Arkusz2!A:A, A86)&gt;0, "odtworzony", IF(COUNTIF(Arkusz2!A:A, B86)&gt;0, "odtworzony", "brak"))</f>
        <v>odtworzony</v>
      </c>
      <c r="H86" s="1" t="s">
        <v>12</v>
      </c>
    </row>
    <row r="87">
      <c r="A87" s="1" t="s">
        <v>346</v>
      </c>
      <c r="B87" s="4">
        <v>2050221.0</v>
      </c>
      <c r="C87" s="1" t="s">
        <v>347</v>
      </c>
      <c r="D87" s="1" t="s">
        <v>348</v>
      </c>
      <c r="E87" s="1" t="s">
        <v>349</v>
      </c>
      <c r="F87" s="1" t="str">
        <f t="shared" si="1"/>
        <v>odtworzony</v>
      </c>
      <c r="G87" s="2" t="str">
        <f>IF(COUNTIF(Arkusz2!A:A, A87)&gt;0, "odtworzony", IF(COUNTIF(Arkusz2!A:A, B87)&gt;0, "odtworzony", "brak"))</f>
        <v>odtworzony</v>
      </c>
      <c r="H87" s="1" t="s">
        <v>12</v>
      </c>
    </row>
    <row r="88">
      <c r="A88" s="1" t="s">
        <v>350</v>
      </c>
      <c r="B88" s="4">
        <v>2050226.0</v>
      </c>
      <c r="C88" s="1" t="s">
        <v>351</v>
      </c>
      <c r="D88" s="1" t="s">
        <v>352</v>
      </c>
      <c r="E88" s="1" t="s">
        <v>353</v>
      </c>
      <c r="F88" s="1" t="str">
        <f t="shared" si="1"/>
        <v>jest na zero</v>
      </c>
      <c r="G88" s="2" t="str">
        <f>IF(COUNTIF(Arkusz2!A:A, A88)&gt;0, "odtworzony", IF(COUNTIF(Arkusz2!A:A, B88)&gt;0, "odtworzony", "brak"))</f>
        <v>brak</v>
      </c>
      <c r="H88" s="1" t="s">
        <v>17</v>
      </c>
    </row>
    <row r="89">
      <c r="A89" s="1" t="s">
        <v>354</v>
      </c>
      <c r="B89" s="4">
        <v>2050227.0</v>
      </c>
      <c r="C89" s="1" t="s">
        <v>355</v>
      </c>
      <c r="D89" s="1" t="s">
        <v>356</v>
      </c>
      <c r="E89" s="1" t="s">
        <v>357</v>
      </c>
      <c r="F89" s="1" t="str">
        <f t="shared" si="1"/>
        <v>wystaje kwadrat</v>
      </c>
      <c r="G89" s="2" t="str">
        <f>IF(COUNTIF(Arkusz2!A:A, A89)&gt;0, "odtworzony", IF(COUNTIF(Arkusz2!A:A, B89)&gt;0, "odtworzony", "brak"))</f>
        <v>brak</v>
      </c>
      <c r="H89" s="1" t="s">
        <v>358</v>
      </c>
    </row>
    <row r="90">
      <c r="A90" s="1" t="s">
        <v>359</v>
      </c>
      <c r="B90" s="4">
        <v>2050228.0</v>
      </c>
      <c r="C90" s="1" t="s">
        <v>360</v>
      </c>
      <c r="D90" s="1" t="s">
        <v>361</v>
      </c>
      <c r="E90" s="1" t="s">
        <v>362</v>
      </c>
      <c r="F90" s="1" t="str">
        <f t="shared" si="1"/>
        <v>odtworzony</v>
      </c>
      <c r="G90" s="2" t="str">
        <f>IF(COUNTIF(Arkusz2!A:A, A90)&gt;0, "odtworzony", IF(COUNTIF(Arkusz2!A:A, B90)&gt;0, "odtworzony", "brak"))</f>
        <v>brak</v>
      </c>
      <c r="H90" s="1" t="s">
        <v>12</v>
      </c>
    </row>
    <row r="91">
      <c r="A91" s="1" t="s">
        <v>363</v>
      </c>
      <c r="B91" s="4">
        <v>2050301.0</v>
      </c>
      <c r="C91" s="1" t="s">
        <v>364</v>
      </c>
      <c r="D91" s="1" t="s">
        <v>365</v>
      </c>
      <c r="E91" s="1" t="s">
        <v>366</v>
      </c>
      <c r="F91" s="1" t="str">
        <f t="shared" si="1"/>
        <v>jest na zero</v>
      </c>
      <c r="G91" s="2" t="str">
        <f>IF(COUNTIF(Arkusz2!A:A, A91)&gt;0, "odtworzony", IF(COUNTIF(Arkusz2!A:A, B91)&gt;0, "odtworzony", "brak"))</f>
        <v>brak</v>
      </c>
      <c r="H91" s="1" t="s">
        <v>17</v>
      </c>
    </row>
    <row r="92">
      <c r="A92" s="1" t="s">
        <v>367</v>
      </c>
      <c r="B92" s="4">
        <v>2050306.0</v>
      </c>
      <c r="C92" s="1" t="s">
        <v>368</v>
      </c>
      <c r="D92" s="1" t="s">
        <v>369</v>
      </c>
      <c r="E92" s="1" t="s">
        <v>370</v>
      </c>
      <c r="F92" s="1" t="str">
        <f t="shared" si="1"/>
        <v>jest na zero</v>
      </c>
      <c r="G92" s="2" t="str">
        <f>IF(COUNTIF(Arkusz2!A:A, A92)&gt;0, "odtworzony", IF(COUNTIF(Arkusz2!A:A, B92)&gt;0, "odtworzony", "brak"))</f>
        <v>brak</v>
      </c>
      <c r="H92" s="1" t="s">
        <v>17</v>
      </c>
    </row>
    <row r="93">
      <c r="A93" s="1" t="s">
        <v>371</v>
      </c>
      <c r="B93" s="4">
        <v>2050313.0</v>
      </c>
      <c r="C93" s="1" t="s">
        <v>372</v>
      </c>
      <c r="D93" s="1" t="s">
        <v>373</v>
      </c>
      <c r="E93" s="1" t="s">
        <v>374</v>
      </c>
      <c r="F93" s="1" t="str">
        <f t="shared" si="1"/>
        <v>jest na zero</v>
      </c>
      <c r="G93" s="2" t="str">
        <f>IF(COUNTIF(Arkusz2!A:A, A93)&gt;0, "odtworzony", IF(COUNTIF(Arkusz2!A:A, B93)&gt;0, "odtworzony", "brak"))</f>
        <v>brak</v>
      </c>
      <c r="H93" s="1" t="s">
        <v>17</v>
      </c>
    </row>
    <row r="94">
      <c r="A94" s="1" t="s">
        <v>375</v>
      </c>
      <c r="B94" s="4">
        <v>2050315.0</v>
      </c>
      <c r="C94" s="1" t="s">
        <v>376</v>
      </c>
      <c r="D94" s="1" t="s">
        <v>377</v>
      </c>
      <c r="E94" s="1" t="s">
        <v>378</v>
      </c>
      <c r="F94" s="1" t="str">
        <f t="shared" si="1"/>
        <v>odtworzony</v>
      </c>
      <c r="G94" s="2" t="str">
        <f>IF(COUNTIF(Arkusz2!A:A, A94)&gt;0, "odtworzony", IF(COUNTIF(Arkusz2!A:A, B94)&gt;0, "odtworzony", "brak"))</f>
        <v>odtworzony</v>
      </c>
      <c r="H94" s="1" t="s">
        <v>12</v>
      </c>
    </row>
    <row r="95">
      <c r="A95" s="1" t="s">
        <v>379</v>
      </c>
      <c r="B95" s="4">
        <v>2050317.0</v>
      </c>
      <c r="C95" s="1" t="s">
        <v>380</v>
      </c>
      <c r="D95" s="1" t="s">
        <v>381</v>
      </c>
      <c r="E95" s="1" t="s">
        <v>382</v>
      </c>
      <c r="F95" s="1" t="str">
        <f t="shared" si="1"/>
        <v>odtworzony</v>
      </c>
      <c r="G95" s="2" t="str">
        <f>IF(COUNTIF(Arkusz2!A:A, A95)&gt;0, "odtworzony", IF(COUNTIF(Arkusz2!A:A, B95)&gt;0, "odtworzony", "brak"))</f>
        <v>odtworzony</v>
      </c>
      <c r="H95" s="1" t="s">
        <v>12</v>
      </c>
    </row>
    <row r="96">
      <c r="A96" s="1" t="s">
        <v>383</v>
      </c>
      <c r="B96" s="4">
        <v>2050318.0</v>
      </c>
      <c r="C96" s="1" t="s">
        <v>384</v>
      </c>
      <c r="D96" s="1" t="s">
        <v>385</v>
      </c>
      <c r="E96" s="1" t="s">
        <v>382</v>
      </c>
      <c r="F96" s="1" t="str">
        <f t="shared" si="1"/>
        <v>odtworzony</v>
      </c>
      <c r="G96" s="2" t="str">
        <f>IF(COUNTIF(Arkusz2!A:A, A96)&gt;0, "odtworzony", IF(COUNTIF(Arkusz2!A:A, B96)&gt;0, "odtworzony", "brak"))</f>
        <v>odtworzony</v>
      </c>
      <c r="H96" s="1" t="s">
        <v>12</v>
      </c>
    </row>
    <row r="97">
      <c r="A97" s="1" t="s">
        <v>386</v>
      </c>
      <c r="B97" s="4">
        <v>2050320.0</v>
      </c>
      <c r="C97" s="1" t="s">
        <v>387</v>
      </c>
      <c r="D97" s="1" t="s">
        <v>388</v>
      </c>
      <c r="E97" s="1" t="s">
        <v>389</v>
      </c>
      <c r="F97" s="1" t="str">
        <f t="shared" si="1"/>
        <v>odtworzony</v>
      </c>
      <c r="G97" s="2" t="str">
        <f>IF(COUNTIF(Arkusz2!A:A, A97)&gt;0, "odtworzony", IF(COUNTIF(Arkusz2!A:A, B97)&gt;0, "odtworzony", "brak"))</f>
        <v>odtworzony</v>
      </c>
      <c r="H97" s="1" t="s">
        <v>12</v>
      </c>
    </row>
    <row r="98">
      <c r="A98" s="1" t="s">
        <v>390</v>
      </c>
      <c r="B98" s="4">
        <v>2050322.0</v>
      </c>
      <c r="C98" s="1" t="s">
        <v>391</v>
      </c>
      <c r="D98" s="1" t="s">
        <v>392</v>
      </c>
      <c r="E98" s="1" t="s">
        <v>393</v>
      </c>
      <c r="F98" s="1" t="str">
        <f t="shared" si="1"/>
        <v>odtworzony</v>
      </c>
      <c r="G98" s="2" t="str">
        <f>IF(COUNTIF(Arkusz2!A:A, A98)&gt;0, "odtworzony", IF(COUNTIF(Arkusz2!A:A, B98)&gt;0, "odtworzony", "brak"))</f>
        <v>odtworzony</v>
      </c>
      <c r="H98" s="1" t="s">
        <v>12</v>
      </c>
    </row>
    <row r="99">
      <c r="A99" s="1" t="s">
        <v>394</v>
      </c>
      <c r="B99" s="4">
        <v>2050325.0</v>
      </c>
      <c r="C99" s="1" t="s">
        <v>395</v>
      </c>
      <c r="D99" s="1" t="s">
        <v>396</v>
      </c>
      <c r="E99" s="1" t="s">
        <v>397</v>
      </c>
      <c r="F99" s="1" t="str">
        <f t="shared" si="1"/>
        <v>jest na zero</v>
      </c>
      <c r="G99" s="2" t="str">
        <f>IF(COUNTIF(Arkusz2!A:A, A99)&gt;0, "odtworzony", IF(COUNTIF(Arkusz2!A:A, B99)&gt;0, "odtworzony", "brak"))</f>
        <v>brak</v>
      </c>
      <c r="H99" s="1" t="s">
        <v>17</v>
      </c>
    </row>
    <row r="100">
      <c r="A100" s="1" t="s">
        <v>398</v>
      </c>
      <c r="B100" s="4">
        <v>2060106.0</v>
      </c>
      <c r="C100" s="1" t="s">
        <v>399</v>
      </c>
      <c r="D100" s="1" t="s">
        <v>400</v>
      </c>
      <c r="E100" s="1" t="s">
        <v>401</v>
      </c>
      <c r="F100" s="1" t="str">
        <f t="shared" si="1"/>
        <v>odtworzony</v>
      </c>
      <c r="G100" s="2" t="str">
        <f>IF(COUNTIF(Arkusz2!A:A, A100)&gt;0, "odtworzony", IF(COUNTIF(Arkusz2!A:A, B100)&gt;0, "odtworzony", "brak"))</f>
        <v>odtworzony</v>
      </c>
      <c r="H100" s="1" t="s">
        <v>12</v>
      </c>
    </row>
    <row r="101">
      <c r="A101" s="1" t="s">
        <v>402</v>
      </c>
      <c r="B101" s="4">
        <v>2060108.0</v>
      </c>
      <c r="C101" s="1" t="s">
        <v>403</v>
      </c>
      <c r="D101" s="1" t="s">
        <v>404</v>
      </c>
      <c r="E101" s="1" t="s">
        <v>405</v>
      </c>
      <c r="F101" s="1" t="str">
        <f t="shared" si="1"/>
        <v>odtworzony</v>
      </c>
      <c r="G101" s="2" t="str">
        <f>IF(COUNTIF(Arkusz2!A:A, A101)&gt;0, "odtworzony", IF(COUNTIF(Arkusz2!A:A, B101)&gt;0, "odtworzony", "brak"))</f>
        <v>odtworzony</v>
      </c>
      <c r="H101" s="1" t="s">
        <v>12</v>
      </c>
    </row>
    <row r="102">
      <c r="A102" s="1" t="s">
        <v>406</v>
      </c>
      <c r="B102" s="4">
        <v>2060109.0</v>
      </c>
      <c r="C102" s="1" t="s">
        <v>407</v>
      </c>
      <c r="D102" s="1" t="s">
        <v>408</v>
      </c>
      <c r="E102" s="1" t="s">
        <v>409</v>
      </c>
      <c r="F102" s="1" t="str">
        <f t="shared" si="1"/>
        <v>odtworzony</v>
      </c>
      <c r="G102" s="2" t="str">
        <f>IF(COUNTIF(Arkusz2!A:A, A102)&gt;0, "odtworzony", IF(COUNTIF(Arkusz2!A:A, B102)&gt;0, "odtworzony", "brak"))</f>
        <v>odtworzony</v>
      </c>
      <c r="H102" s="1" t="s">
        <v>12</v>
      </c>
    </row>
    <row r="103">
      <c r="A103" s="1" t="s">
        <v>410</v>
      </c>
      <c r="B103" s="4">
        <v>2060111.0</v>
      </c>
      <c r="C103" s="1" t="s">
        <v>411</v>
      </c>
      <c r="D103" s="1" t="s">
        <v>412</v>
      </c>
      <c r="E103" s="1" t="s">
        <v>413</v>
      </c>
      <c r="F103" s="1" t="str">
        <f t="shared" si="1"/>
        <v>odtworzony</v>
      </c>
      <c r="G103" s="2" t="str">
        <f>IF(COUNTIF(Arkusz2!A:A, A103)&gt;0, "odtworzony", IF(COUNTIF(Arkusz2!A:A, B103)&gt;0, "odtworzony", "brak"))</f>
        <v>odtworzony</v>
      </c>
      <c r="H103" s="1" t="s">
        <v>12</v>
      </c>
    </row>
    <row r="104">
      <c r="A104" s="1" t="s">
        <v>414</v>
      </c>
      <c r="B104" s="4">
        <v>2060112.0</v>
      </c>
      <c r="C104" s="1" t="s">
        <v>415</v>
      </c>
      <c r="D104" s="1" t="s">
        <v>416</v>
      </c>
      <c r="E104" s="1" t="s">
        <v>417</v>
      </c>
      <c r="F104" s="1" t="str">
        <f t="shared" si="1"/>
        <v>odtworzony</v>
      </c>
      <c r="G104" s="2" t="str">
        <f>IF(COUNTIF(Arkusz2!A:A, A104)&gt;0, "odtworzony", IF(COUNTIF(Arkusz2!A:A, B104)&gt;0, "odtworzony", "brak"))</f>
        <v>odtworzony</v>
      </c>
      <c r="H104" s="1" t="s">
        <v>12</v>
      </c>
    </row>
    <row r="105">
      <c r="A105" s="1" t="s">
        <v>418</v>
      </c>
      <c r="B105" s="4">
        <v>2060114.0</v>
      </c>
      <c r="C105" s="1" t="s">
        <v>419</v>
      </c>
      <c r="D105" s="1" t="s">
        <v>420</v>
      </c>
      <c r="E105" s="1" t="s">
        <v>421</v>
      </c>
      <c r="F105" s="1" t="str">
        <f t="shared" si="1"/>
        <v>odtworzony</v>
      </c>
      <c r="G105" s="2" t="str">
        <f>IF(COUNTIF(Arkusz2!A:A, A105)&gt;0, "odtworzony", IF(COUNTIF(Arkusz2!A:A, B105)&gt;0, "odtworzony", "brak"))</f>
        <v>odtworzony</v>
      </c>
      <c r="H105" s="1" t="s">
        <v>12</v>
      </c>
    </row>
    <row r="106">
      <c r="A106" s="1" t="s">
        <v>422</v>
      </c>
      <c r="B106" s="4">
        <v>2060116.0</v>
      </c>
      <c r="C106" s="1" t="s">
        <v>423</v>
      </c>
      <c r="D106" s="1" t="s">
        <v>424</v>
      </c>
      <c r="E106" s="1" t="s">
        <v>425</v>
      </c>
      <c r="F106" s="1" t="str">
        <f t="shared" si="1"/>
        <v>odtworzony</v>
      </c>
      <c r="G106" s="2" t="str">
        <f>IF(COUNTIF(Arkusz2!A:A, A106)&gt;0, "odtworzony", IF(COUNTIF(Arkusz2!A:A, B106)&gt;0, "odtworzony", "brak"))</f>
        <v>odtworzony</v>
      </c>
      <c r="H106" s="1" t="s">
        <v>12</v>
      </c>
    </row>
    <row r="107">
      <c r="A107" s="1" t="s">
        <v>426</v>
      </c>
      <c r="B107" s="4">
        <v>2060213.0</v>
      </c>
      <c r="C107" s="1" t="s">
        <v>427</v>
      </c>
      <c r="D107" s="1" t="s">
        <v>428</v>
      </c>
      <c r="E107" s="1" t="s">
        <v>429</v>
      </c>
      <c r="F107" s="1" t="str">
        <f t="shared" si="1"/>
        <v>odtworzony</v>
      </c>
      <c r="G107" s="2" t="str">
        <f>IF(COUNTIF(Arkusz2!A:A, A107)&gt;0, "odtworzony", IF(COUNTIF(Arkusz2!A:A, B107)&gt;0, "odtworzony", "brak"))</f>
        <v>odtworzony</v>
      </c>
      <c r="H107" s="1" t="s">
        <v>12</v>
      </c>
    </row>
    <row r="108">
      <c r="A108" s="1" t="s">
        <v>430</v>
      </c>
      <c r="B108" s="4">
        <v>2060226.0</v>
      </c>
      <c r="C108" s="1" t="s">
        <v>431</v>
      </c>
      <c r="D108" s="1" t="s">
        <v>432</v>
      </c>
      <c r="E108" s="1" t="s">
        <v>433</v>
      </c>
      <c r="F108" s="1" t="str">
        <f t="shared" si="1"/>
        <v>odtworzony</v>
      </c>
      <c r="G108" s="2" t="str">
        <f>IF(COUNTIF(Arkusz2!A:A, A108)&gt;0, "odtworzony", IF(COUNTIF(Arkusz2!A:A, B108)&gt;0, "odtworzony", "brak"))</f>
        <v>odtworzony</v>
      </c>
      <c r="H108" s="1" t="s">
        <v>12</v>
      </c>
    </row>
    <row r="109">
      <c r="A109" s="1" t="s">
        <v>434</v>
      </c>
      <c r="B109" s="4">
        <v>2060227.0</v>
      </c>
      <c r="C109" s="1" t="s">
        <v>435</v>
      </c>
      <c r="D109" s="1" t="s">
        <v>436</v>
      </c>
      <c r="E109" s="1" t="s">
        <v>437</v>
      </c>
      <c r="F109" s="1" t="str">
        <f t="shared" si="1"/>
        <v>jest na zero</v>
      </c>
      <c r="G109" s="2" t="str">
        <f>IF(COUNTIF(Arkusz2!A:A, A109)&gt;0, "odtworzony", IF(COUNTIF(Arkusz2!A:A, B109)&gt;0, "odtworzony", "brak"))</f>
        <v>brak</v>
      </c>
      <c r="H109" s="1" t="s">
        <v>17</v>
      </c>
    </row>
    <row r="110">
      <c r="A110" s="1" t="s">
        <v>438</v>
      </c>
      <c r="B110" s="4">
        <v>2060314.0</v>
      </c>
      <c r="C110" s="1" t="s">
        <v>439</v>
      </c>
      <c r="D110" s="1" t="s">
        <v>440</v>
      </c>
      <c r="E110" s="1" t="s">
        <v>441</v>
      </c>
      <c r="F110" s="1" t="str">
        <f t="shared" si="1"/>
        <v>odtworzony</v>
      </c>
      <c r="G110" s="2" t="str">
        <f>IF(COUNTIF(Arkusz2!A:A, A110)&gt;0, "odtworzony", IF(COUNTIF(Arkusz2!A:A, B110)&gt;0, "odtworzony", "brak"))</f>
        <v>odtworzony</v>
      </c>
      <c r="H110" s="1" t="s">
        <v>12</v>
      </c>
    </row>
    <row r="111">
      <c r="A111" s="1" t="s">
        <v>442</v>
      </c>
      <c r="B111" s="4">
        <v>2060315.0</v>
      </c>
      <c r="C111" s="1" t="s">
        <v>443</v>
      </c>
      <c r="D111" s="1" t="s">
        <v>444</v>
      </c>
      <c r="E111" s="1" t="s">
        <v>445</v>
      </c>
      <c r="F111" s="1" t="str">
        <f t="shared" si="1"/>
        <v>odtworzony</v>
      </c>
      <c r="G111" s="2" t="str">
        <f>IF(COUNTIF(Arkusz2!A:A, A111)&gt;0, "odtworzony", IF(COUNTIF(Arkusz2!A:A, B111)&gt;0, "odtworzony", "brak"))</f>
        <v>odtworzony</v>
      </c>
      <c r="H111" s="1" t="s">
        <v>12</v>
      </c>
    </row>
    <row r="112">
      <c r="A112" s="1" t="s">
        <v>446</v>
      </c>
      <c r="B112" s="4">
        <v>2060325.0</v>
      </c>
      <c r="C112" s="1" t="s">
        <v>447</v>
      </c>
      <c r="D112" s="1" t="s">
        <v>448</v>
      </c>
      <c r="E112" s="1" t="s">
        <v>449</v>
      </c>
      <c r="F112" s="1" t="str">
        <f t="shared" si="1"/>
        <v>jest na zero</v>
      </c>
      <c r="G112" s="2" t="str">
        <f>IF(COUNTIF(Arkusz2!A:A, A112)&gt;0, "odtworzony", IF(COUNTIF(Arkusz2!A:A, B112)&gt;0, "odtworzony", "brak"))</f>
        <v>brak</v>
      </c>
      <c r="H112" s="1" t="s">
        <v>17</v>
      </c>
    </row>
    <row r="113">
      <c r="A113" s="1" t="s">
        <v>450</v>
      </c>
      <c r="B113" s="4">
        <v>2060329.0</v>
      </c>
      <c r="C113" s="1" t="s">
        <v>451</v>
      </c>
      <c r="D113" s="1" t="s">
        <v>452</v>
      </c>
      <c r="E113" s="1" t="s">
        <v>453</v>
      </c>
      <c r="F113" s="1" t="str">
        <f t="shared" si="1"/>
        <v>odtworzony</v>
      </c>
      <c r="G113" s="2" t="str">
        <f>IF(COUNTIF(Arkusz2!A:A, A113)&gt;0, "odtworzony", IF(COUNTIF(Arkusz2!A:A, B113)&gt;0, "odtworzony", "brak"))</f>
        <v>odtworzony</v>
      </c>
      <c r="H113" s="1" t="s">
        <v>12</v>
      </c>
    </row>
    <row r="114">
      <c r="A114" s="1" t="s">
        <v>454</v>
      </c>
      <c r="B114" s="4">
        <v>2060330.0</v>
      </c>
      <c r="C114" s="1" t="s">
        <v>455</v>
      </c>
      <c r="D114" s="1" t="s">
        <v>456</v>
      </c>
      <c r="E114" s="1" t="s">
        <v>457</v>
      </c>
      <c r="F114" s="1" t="str">
        <f t="shared" si="1"/>
        <v>odtworzony</v>
      </c>
      <c r="G114" s="2" t="str">
        <f>IF(COUNTIF(Arkusz2!A:A, A114)&gt;0, "odtworzony", IF(COUNTIF(Arkusz2!A:A, B114)&gt;0, "odtworzony", "brak"))</f>
        <v>brak</v>
      </c>
      <c r="H114" s="1" t="s">
        <v>12</v>
      </c>
    </row>
    <row r="115">
      <c r="A115" s="1" t="s">
        <v>458</v>
      </c>
      <c r="B115" s="4">
        <v>2060332.0</v>
      </c>
      <c r="C115" s="1" t="s">
        <v>459</v>
      </c>
      <c r="D115" s="1" t="s">
        <v>460</v>
      </c>
      <c r="E115" s="1" t="s">
        <v>461</v>
      </c>
      <c r="F115" s="1" t="str">
        <f t="shared" si="1"/>
        <v>jest na zero</v>
      </c>
      <c r="G115" s="2" t="str">
        <f>IF(COUNTIF(Arkusz2!A:A, A115)&gt;0, "odtworzony", IF(COUNTIF(Arkusz2!A:A, B115)&gt;0, "odtworzony", "brak"))</f>
        <v>brak</v>
      </c>
      <c r="H115" s="1" t="s">
        <v>17</v>
      </c>
    </row>
    <row r="116">
      <c r="A116" s="1" t="s">
        <v>462</v>
      </c>
      <c r="B116" s="4">
        <v>2060334.0</v>
      </c>
      <c r="C116" s="1" t="s">
        <v>463</v>
      </c>
      <c r="D116" s="1" t="s">
        <v>464</v>
      </c>
      <c r="E116" s="1" t="s">
        <v>465</v>
      </c>
      <c r="F116" s="1" t="str">
        <f t="shared" si="1"/>
        <v>wyrwany do odtworzenia</v>
      </c>
      <c r="G116" s="2" t="str">
        <f>IF(COUNTIF(Arkusz2!A:A, A116)&gt;0, "odtworzony", IF(COUNTIF(Arkusz2!A:A, B116)&gt;0, "odtworzony", "brak"))</f>
        <v>brak</v>
      </c>
      <c r="H116" s="1" t="s">
        <v>22</v>
      </c>
    </row>
    <row r="117">
      <c r="A117" s="1" t="s">
        <v>466</v>
      </c>
      <c r="B117" s="4">
        <v>2080103.0</v>
      </c>
      <c r="C117" s="1" t="s">
        <v>467</v>
      </c>
      <c r="D117" s="1" t="s">
        <v>468</v>
      </c>
      <c r="E117" s="1" t="s">
        <v>469</v>
      </c>
      <c r="F117" s="1" t="str">
        <f t="shared" si="1"/>
        <v>odtworzony</v>
      </c>
      <c r="G117" s="2" t="str">
        <f>IF(COUNTIF(Arkusz2!A:A, A117)&gt;0, "odtworzony", IF(COUNTIF(Arkusz2!A:A, B117)&gt;0, "odtworzony", "brak"))</f>
        <v>odtworzony</v>
      </c>
      <c r="H117" s="1" t="s">
        <v>12</v>
      </c>
    </row>
    <row r="118">
      <c r="A118" s="1" t="s">
        <v>470</v>
      </c>
      <c r="B118" s="4">
        <v>2080113.0</v>
      </c>
      <c r="C118" s="1" t="s">
        <v>471</v>
      </c>
      <c r="D118" s="1" t="s">
        <v>472</v>
      </c>
      <c r="E118" s="1" t="s">
        <v>473</v>
      </c>
      <c r="F118" s="1" t="str">
        <f t="shared" si="1"/>
        <v>odtworzony</v>
      </c>
      <c r="G118" s="2" t="str">
        <f>IF(COUNTIF(Arkusz2!A:A, A118)&gt;0, "odtworzony", IF(COUNTIF(Arkusz2!A:A, B118)&gt;0, "odtworzony", "brak"))</f>
        <v>odtworzony</v>
      </c>
      <c r="H118" s="1" t="s">
        <v>12</v>
      </c>
    </row>
    <row r="119">
      <c r="A119" s="1" t="s">
        <v>474</v>
      </c>
      <c r="B119" s="4">
        <v>2080119.0</v>
      </c>
      <c r="C119" s="1" t="s">
        <v>475</v>
      </c>
      <c r="D119" s="1" t="s">
        <v>476</v>
      </c>
      <c r="E119" s="1" t="s">
        <v>477</v>
      </c>
      <c r="F119" s="1" t="str">
        <f t="shared" si="1"/>
        <v>odtworzony</v>
      </c>
      <c r="G119" s="2" t="str">
        <f>IF(COUNTIF(Arkusz2!A:A, A119)&gt;0, "odtworzony", IF(COUNTIF(Arkusz2!A:A, B119)&gt;0, "odtworzony", "brak"))</f>
        <v>odtworzony</v>
      </c>
      <c r="H119" s="1" t="s">
        <v>12</v>
      </c>
    </row>
    <row r="120">
      <c r="A120" s="1" t="s">
        <v>478</v>
      </c>
      <c r="B120" s="4">
        <v>2080205.0</v>
      </c>
      <c r="C120" s="1" t="s">
        <v>479</v>
      </c>
      <c r="D120" s="1" t="s">
        <v>480</v>
      </c>
      <c r="E120" s="1" t="s">
        <v>481</v>
      </c>
      <c r="F120" s="1" t="str">
        <f t="shared" si="1"/>
        <v>odtworzony</v>
      </c>
      <c r="G120" s="2" t="str">
        <f>IF(COUNTIF(Arkusz2!A:A, A120)&gt;0, "odtworzony", IF(COUNTIF(Arkusz2!A:A, B120)&gt;0, "odtworzony", "brak"))</f>
        <v>odtworzony</v>
      </c>
      <c r="H120" s="1" t="s">
        <v>12</v>
      </c>
    </row>
    <row r="121">
      <c r="A121" s="1" t="s">
        <v>482</v>
      </c>
      <c r="B121" s="4">
        <v>2080208.0</v>
      </c>
      <c r="C121" s="1" t="s">
        <v>483</v>
      </c>
      <c r="D121" s="1" t="s">
        <v>484</v>
      </c>
      <c r="E121" s="1" t="s">
        <v>485</v>
      </c>
      <c r="F121" s="1" t="str">
        <f t="shared" si="1"/>
        <v>odtworzony</v>
      </c>
      <c r="G121" s="2" t="str">
        <f>IF(COUNTIF(Arkusz2!A:A, A121)&gt;0, "odtworzony", IF(COUNTIF(Arkusz2!A:A, B121)&gt;0, "odtworzony", "brak"))</f>
        <v>odtworzony</v>
      </c>
      <c r="H121" s="1" t="s">
        <v>12</v>
      </c>
    </row>
    <row r="122">
      <c r="A122" s="1" t="s">
        <v>486</v>
      </c>
      <c r="B122" s="4">
        <v>2080209.0</v>
      </c>
      <c r="C122" s="1" t="s">
        <v>487</v>
      </c>
      <c r="D122" s="1" t="s">
        <v>488</v>
      </c>
      <c r="E122" s="1" t="s">
        <v>489</v>
      </c>
      <c r="F122" s="1" t="str">
        <f t="shared" si="1"/>
        <v>odtworzony</v>
      </c>
      <c r="G122" s="2" t="str">
        <f>IF(COUNTIF(Arkusz2!A:A, A122)&gt;0, "odtworzony", IF(COUNTIF(Arkusz2!A:A, B122)&gt;0, "odtworzony", "brak"))</f>
        <v>odtworzony</v>
      </c>
      <c r="H122" s="1" t="s">
        <v>12</v>
      </c>
    </row>
    <row r="123">
      <c r="A123" s="1" t="s">
        <v>490</v>
      </c>
      <c r="B123" s="4">
        <v>2080210.0</v>
      </c>
      <c r="C123" s="1" t="s">
        <v>491</v>
      </c>
      <c r="D123" s="1" t="s">
        <v>492</v>
      </c>
      <c r="E123" s="1" t="s">
        <v>493</v>
      </c>
      <c r="F123" s="1" t="str">
        <f t="shared" si="1"/>
        <v>odtworzony</v>
      </c>
      <c r="G123" s="2" t="str">
        <f>IF(COUNTIF(Arkusz2!A:A, A123)&gt;0, "odtworzony", IF(COUNTIF(Arkusz2!A:A, B123)&gt;0, "odtworzony", "brak"))</f>
        <v>odtworzony</v>
      </c>
      <c r="H123" s="1" t="s">
        <v>12</v>
      </c>
    </row>
    <row r="124">
      <c r="A124" s="1" t="s">
        <v>494</v>
      </c>
      <c r="B124" s="4">
        <v>2080219.0</v>
      </c>
      <c r="C124" s="1" t="s">
        <v>495</v>
      </c>
      <c r="D124" s="1" t="s">
        <v>496</v>
      </c>
      <c r="E124" s="1" t="s">
        <v>497</v>
      </c>
      <c r="F124" s="1" t="str">
        <f t="shared" si="1"/>
        <v>odtworzony</v>
      </c>
      <c r="G124" s="2" t="str">
        <f>IF(COUNTIF(Arkusz2!A:A, A124)&gt;0, "odtworzony", IF(COUNTIF(Arkusz2!A:A, B124)&gt;0, "odtworzony", "brak"))</f>
        <v>odtworzony</v>
      </c>
      <c r="H124" s="1" t="s">
        <v>12</v>
      </c>
    </row>
    <row r="125">
      <c r="A125" s="1" t="s">
        <v>498</v>
      </c>
      <c r="B125" s="4">
        <v>2090104.0</v>
      </c>
      <c r="C125" s="1" t="s">
        <v>499</v>
      </c>
      <c r="D125" s="1" t="s">
        <v>500</v>
      </c>
      <c r="E125" s="1" t="s">
        <v>501</v>
      </c>
      <c r="F125" s="1" t="str">
        <f t="shared" si="1"/>
        <v>odtworzony</v>
      </c>
      <c r="G125" s="2" t="str">
        <f>IF(COUNTIF(Arkusz2!A:A, A125)&gt;0, "odtworzony", IF(COUNTIF(Arkusz2!A:A, B125)&gt;0, "odtworzony", "brak"))</f>
        <v>odtworzony</v>
      </c>
      <c r="H125" s="1" t="s">
        <v>12</v>
      </c>
    </row>
    <row r="126">
      <c r="A126" s="1" t="s">
        <v>502</v>
      </c>
      <c r="B126" s="4">
        <v>2090106.0</v>
      </c>
      <c r="C126" s="1" t="s">
        <v>503</v>
      </c>
      <c r="D126" s="1" t="s">
        <v>504</v>
      </c>
      <c r="E126" s="1" t="s">
        <v>505</v>
      </c>
      <c r="F126" s="1" t="str">
        <f t="shared" si="1"/>
        <v>odtworzony</v>
      </c>
      <c r="G126" s="2" t="str">
        <f>IF(COUNTIF(Arkusz2!A:A, A126)&gt;0, "odtworzony", IF(COUNTIF(Arkusz2!A:A, B126)&gt;0, "odtworzony", "brak"))</f>
        <v>odtworzony</v>
      </c>
      <c r="H126" s="1" t="s">
        <v>12</v>
      </c>
    </row>
    <row r="127">
      <c r="A127" s="1" t="s">
        <v>506</v>
      </c>
      <c r="B127" s="4">
        <v>2090107.0</v>
      </c>
      <c r="C127" s="1" t="s">
        <v>507</v>
      </c>
      <c r="D127" s="1" t="s">
        <v>508</v>
      </c>
      <c r="E127" s="1" t="s">
        <v>509</v>
      </c>
      <c r="F127" s="1" t="str">
        <f t="shared" si="1"/>
        <v>odtworzony</v>
      </c>
      <c r="G127" s="2" t="str">
        <f>IF(COUNTIF(Arkusz2!A:A, A127)&gt;0, "odtworzony", IF(COUNTIF(Arkusz2!A:A, B127)&gt;0, "odtworzony", "brak"))</f>
        <v>odtworzony</v>
      </c>
      <c r="H127" s="1" t="s">
        <v>12</v>
      </c>
    </row>
    <row r="128">
      <c r="A128" s="1" t="s">
        <v>510</v>
      </c>
      <c r="B128" s="4">
        <v>2090110.0</v>
      </c>
      <c r="C128" s="1" t="s">
        <v>511</v>
      </c>
      <c r="D128" s="1" t="s">
        <v>512</v>
      </c>
      <c r="E128" s="1" t="s">
        <v>513</v>
      </c>
      <c r="F128" s="1" t="str">
        <f t="shared" si="1"/>
        <v>odtworzony</v>
      </c>
      <c r="G128" s="2" t="str">
        <f>IF(COUNTIF(Arkusz2!A:A, A128)&gt;0, "odtworzony", IF(COUNTIF(Arkusz2!A:A, B128)&gt;0, "odtworzony", "brak"))</f>
        <v>odtworzony</v>
      </c>
      <c r="H128" s="1" t="s">
        <v>12</v>
      </c>
    </row>
    <row r="129">
      <c r="A129" s="1" t="s">
        <v>514</v>
      </c>
      <c r="B129" s="4">
        <v>2090117.0</v>
      </c>
      <c r="C129" s="1" t="s">
        <v>515</v>
      </c>
      <c r="D129" s="1" t="s">
        <v>516</v>
      </c>
      <c r="E129" s="1" t="s">
        <v>517</v>
      </c>
      <c r="F129" s="1" t="str">
        <f t="shared" si="1"/>
        <v>odtworzony</v>
      </c>
      <c r="G129" s="2" t="str">
        <f>IF(COUNTIF(Arkusz2!A:A, A129)&gt;0, "odtworzony", IF(COUNTIF(Arkusz2!A:A, B129)&gt;0, "odtworzony", "brak"))</f>
        <v>odtworzony</v>
      </c>
      <c r="H129" s="1" t="s">
        <v>12</v>
      </c>
    </row>
    <row r="130">
      <c r="A130" s="1" t="s">
        <v>518</v>
      </c>
      <c r="B130" s="4">
        <v>2090120.0</v>
      </c>
      <c r="C130" s="1" t="s">
        <v>519</v>
      </c>
      <c r="D130" s="1" t="s">
        <v>520</v>
      </c>
      <c r="E130" s="1" t="s">
        <v>521</v>
      </c>
      <c r="F130" s="1" t="str">
        <f t="shared" si="1"/>
        <v>odtworzony</v>
      </c>
      <c r="G130" s="2" t="str">
        <f>IF(COUNTIF(Arkusz2!A:A, A130)&gt;0, "odtworzony", IF(COUNTIF(Arkusz2!A:A, B130)&gt;0, "odtworzony", "brak"))</f>
        <v>odtworzony</v>
      </c>
      <c r="H130" s="1" t="s">
        <v>12</v>
      </c>
    </row>
    <row r="131">
      <c r="A131" s="1" t="s">
        <v>522</v>
      </c>
      <c r="B131" s="4">
        <v>2090122.0</v>
      </c>
      <c r="C131" s="1" t="s">
        <v>523</v>
      </c>
      <c r="D131" s="1" t="s">
        <v>524</v>
      </c>
      <c r="E131" s="1" t="s">
        <v>525</v>
      </c>
      <c r="F131" s="1" t="str">
        <f t="shared" si="1"/>
        <v>odtworzony</v>
      </c>
      <c r="G131" s="2" t="str">
        <f>IF(COUNTIF(Arkusz2!A:A, A131)&gt;0, "odtworzony", IF(COUNTIF(Arkusz2!A:A, B131)&gt;0, "odtworzony", "brak"))</f>
        <v>odtworzony</v>
      </c>
      <c r="H131" s="1" t="s">
        <v>12</v>
      </c>
    </row>
    <row r="132">
      <c r="A132" s="1" t="s">
        <v>526</v>
      </c>
      <c r="B132" s="4">
        <v>2140101.0</v>
      </c>
      <c r="C132" s="1" t="s">
        <v>527</v>
      </c>
      <c r="D132" s="1" t="s">
        <v>528</v>
      </c>
      <c r="E132" s="1" t="s">
        <v>529</v>
      </c>
      <c r="F132" s="1" t="str">
        <f t="shared" si="1"/>
        <v>odtworzony</v>
      </c>
      <c r="G132" s="2" t="str">
        <f>IF(COUNTIF(Arkusz2!A:A, A132)&gt;0, "odtworzony", IF(COUNTIF(Arkusz2!A:A, B132)&gt;0, "odtworzony", "brak"))</f>
        <v>odtworzony</v>
      </c>
      <c r="H132" s="1" t="s">
        <v>12</v>
      </c>
    </row>
    <row r="133">
      <c r="A133" s="1" t="s">
        <v>530</v>
      </c>
      <c r="B133" s="4">
        <v>2140103.0</v>
      </c>
      <c r="C133" s="1" t="s">
        <v>531</v>
      </c>
      <c r="D133" s="1" t="s">
        <v>532</v>
      </c>
      <c r="E133" s="1" t="s">
        <v>533</v>
      </c>
      <c r="F133" s="1" t="str">
        <f t="shared" si="1"/>
        <v>jest na zero</v>
      </c>
      <c r="G133" s="2" t="str">
        <f>IF(COUNTIF(Arkusz2!A:A, A133)&gt;0, "odtworzony", IF(COUNTIF(Arkusz2!A:A, B133)&gt;0, "odtworzony", "brak"))</f>
        <v>brak</v>
      </c>
      <c r="H133" s="1" t="s">
        <v>17</v>
      </c>
    </row>
    <row r="134">
      <c r="A134" s="1" t="s">
        <v>534</v>
      </c>
      <c r="B134" s="4">
        <v>2140104.0</v>
      </c>
      <c r="C134" s="1" t="s">
        <v>535</v>
      </c>
      <c r="D134" s="1" t="s">
        <v>536</v>
      </c>
      <c r="E134" s="1" t="s">
        <v>537</v>
      </c>
      <c r="F134" s="1" t="str">
        <f t="shared" si="1"/>
        <v>odtworzony</v>
      </c>
      <c r="G134" s="2" t="str">
        <f>IF(COUNTIF(Arkusz2!A:A, A134)&gt;0, "odtworzony", IF(COUNTIF(Arkusz2!A:A, B134)&gt;0, "odtworzony", "brak"))</f>
        <v>odtworzony</v>
      </c>
      <c r="H134" s="1" t="s">
        <v>12</v>
      </c>
    </row>
    <row r="135">
      <c r="A135" s="1" t="s">
        <v>538</v>
      </c>
      <c r="B135" s="4">
        <v>2140107.0</v>
      </c>
      <c r="C135" s="1" t="s">
        <v>539</v>
      </c>
      <c r="D135" s="1" t="s">
        <v>540</v>
      </c>
      <c r="E135" s="1" t="s">
        <v>541</v>
      </c>
      <c r="F135" s="1" t="str">
        <f t="shared" si="1"/>
        <v>wyrwany do odtworzenia</v>
      </c>
      <c r="G135" s="2" t="str">
        <f>IF(COUNTIF(Arkusz2!A:A, A135)&gt;0, "odtworzony", IF(COUNTIF(Arkusz2!A:A, B135)&gt;0, "odtworzony", "brak"))</f>
        <v>brak</v>
      </c>
      <c r="H135" s="1" t="s">
        <v>22</v>
      </c>
    </row>
    <row r="136">
      <c r="A136" s="1" t="s">
        <v>542</v>
      </c>
      <c r="B136" s="4">
        <v>2140108.0</v>
      </c>
      <c r="C136" s="1" t="s">
        <v>543</v>
      </c>
      <c r="D136" s="1" t="s">
        <v>544</v>
      </c>
      <c r="E136" s="1" t="s">
        <v>545</v>
      </c>
      <c r="F136" s="1" t="str">
        <f t="shared" si="1"/>
        <v>odtworzony</v>
      </c>
      <c r="G136" s="2" t="str">
        <f>IF(COUNTIF(Arkusz2!A:A, A136)&gt;0, "odtworzony", IF(COUNTIF(Arkusz2!A:A, B136)&gt;0, "odtworzony", "brak"))</f>
        <v>odtworzony</v>
      </c>
      <c r="H136" s="1" t="s">
        <v>12</v>
      </c>
    </row>
    <row r="137">
      <c r="A137" s="1" t="s">
        <v>546</v>
      </c>
      <c r="B137" s="4">
        <v>2140109.0</v>
      </c>
      <c r="C137" s="1" t="s">
        <v>547</v>
      </c>
      <c r="D137" s="1" t="s">
        <v>548</v>
      </c>
      <c r="E137" s="1" t="s">
        <v>549</v>
      </c>
      <c r="F137" s="1" t="str">
        <f t="shared" si="1"/>
        <v>wyrwany do odtworzenia</v>
      </c>
      <c r="G137" s="2" t="str">
        <f>IF(COUNTIF(Arkusz2!A:A, A137)&gt;0, "odtworzony", IF(COUNTIF(Arkusz2!A:A, B137)&gt;0, "odtworzony", "brak"))</f>
        <v>brak</v>
      </c>
      <c r="H137" s="1" t="s">
        <v>22</v>
      </c>
    </row>
    <row r="138">
      <c r="A138" s="1" t="s">
        <v>550</v>
      </c>
      <c r="B138" s="4">
        <v>2140110.0</v>
      </c>
      <c r="C138" s="1" t="s">
        <v>551</v>
      </c>
      <c r="D138" s="1" t="s">
        <v>552</v>
      </c>
      <c r="E138" s="1" t="s">
        <v>553</v>
      </c>
      <c r="F138" s="1" t="str">
        <f t="shared" si="1"/>
        <v>odtworzony</v>
      </c>
      <c r="G138" s="2" t="str">
        <f>IF(COUNTIF(Arkusz2!A:A, A138)&gt;0, "odtworzony", IF(COUNTIF(Arkusz2!A:A, B138)&gt;0, "odtworzony", "brak"))</f>
        <v>odtworzony</v>
      </c>
      <c r="H138" s="1" t="s">
        <v>12</v>
      </c>
    </row>
    <row r="139">
      <c r="A139" s="1" t="s">
        <v>554</v>
      </c>
      <c r="B139" s="4">
        <v>2140115.0</v>
      </c>
      <c r="C139" s="1" t="s">
        <v>555</v>
      </c>
      <c r="D139" s="1" t="s">
        <v>556</v>
      </c>
      <c r="E139" s="1" t="s">
        <v>557</v>
      </c>
      <c r="F139" s="1" t="str">
        <f t="shared" si="1"/>
        <v>odtworzony</v>
      </c>
      <c r="G139" s="2" t="str">
        <f>IF(COUNTIF(Arkusz2!A:A, A139)&gt;0, "odtworzony", IF(COUNTIF(Arkusz2!A:A, B139)&gt;0, "odtworzony", "brak"))</f>
        <v>odtworzony</v>
      </c>
      <c r="H139" s="1" t="s">
        <v>12</v>
      </c>
    </row>
    <row r="140">
      <c r="A140" s="1" t="s">
        <v>558</v>
      </c>
      <c r="B140" s="4">
        <v>2140116.0</v>
      </c>
      <c r="C140" s="1" t="s">
        <v>559</v>
      </c>
      <c r="D140" s="1" t="s">
        <v>560</v>
      </c>
      <c r="E140" s="1" t="s">
        <v>561</v>
      </c>
      <c r="F140" s="1" t="str">
        <f t="shared" si="1"/>
        <v>odtworzony</v>
      </c>
      <c r="G140" s="2" t="str">
        <f>IF(COUNTIF(Arkusz2!A:A, A140)&gt;0, "odtworzony", IF(COUNTIF(Arkusz2!A:A, B140)&gt;0, "odtworzony", "brak"))</f>
        <v>odtworzony</v>
      </c>
      <c r="H140" s="1" t="s">
        <v>12</v>
      </c>
    </row>
    <row r="141">
      <c r="A141" s="1" t="s">
        <v>562</v>
      </c>
      <c r="B141" s="4">
        <v>2140117.0</v>
      </c>
      <c r="C141" s="1" t="s">
        <v>563</v>
      </c>
      <c r="D141" s="1" t="s">
        <v>564</v>
      </c>
      <c r="E141" s="1" t="s">
        <v>565</v>
      </c>
      <c r="F141" s="1" t="str">
        <f t="shared" si="1"/>
        <v>odtworzony</v>
      </c>
      <c r="G141" s="2" t="str">
        <f>IF(COUNTIF(Arkusz2!A:A, A141)&gt;0, "odtworzony", IF(COUNTIF(Arkusz2!A:A, B141)&gt;0, "odtworzony", "brak"))</f>
        <v>odtworzony</v>
      </c>
      <c r="H141" s="1" t="s">
        <v>12</v>
      </c>
    </row>
    <row r="142">
      <c r="A142" s="1" t="s">
        <v>566</v>
      </c>
      <c r="B142" s="4">
        <v>2140211.0</v>
      </c>
      <c r="C142" s="1" t="s">
        <v>567</v>
      </c>
      <c r="D142" s="1" t="s">
        <v>568</v>
      </c>
      <c r="E142" s="1" t="s">
        <v>569</v>
      </c>
      <c r="F142" s="1" t="str">
        <f t="shared" si="1"/>
        <v>odtworzony</v>
      </c>
      <c r="G142" s="2" t="str">
        <f>IF(COUNTIF(Arkusz2!A:A, A142)&gt;0, "odtworzony", IF(COUNTIF(Arkusz2!A:A, B142)&gt;0, "odtworzony", "brak"))</f>
        <v>odtworzony</v>
      </c>
      <c r="H142" s="1" t="s">
        <v>12</v>
      </c>
    </row>
    <row r="143">
      <c r="A143" s="1" t="s">
        <v>570</v>
      </c>
      <c r="B143" s="4">
        <v>2140212.0</v>
      </c>
      <c r="C143" s="1" t="s">
        <v>571</v>
      </c>
      <c r="D143" s="1" t="s">
        <v>572</v>
      </c>
      <c r="E143" s="1" t="s">
        <v>573</v>
      </c>
      <c r="F143" s="1" t="str">
        <f t="shared" si="1"/>
        <v>odtworzony</v>
      </c>
      <c r="G143" s="2" t="str">
        <f>IF(COUNTIF(Arkusz2!A:A, A143)&gt;0, "odtworzony", IF(COUNTIF(Arkusz2!A:A, B143)&gt;0, "odtworzony", "brak"))</f>
        <v>odtworzony</v>
      </c>
      <c r="H143" s="1" t="s">
        <v>12</v>
      </c>
    </row>
    <row r="144">
      <c r="A144" s="1" t="s">
        <v>574</v>
      </c>
      <c r="B144" s="4">
        <v>2140214.0</v>
      </c>
      <c r="C144" s="1" t="s">
        <v>575</v>
      </c>
      <c r="D144" s="1" t="s">
        <v>576</v>
      </c>
      <c r="E144" s="1" t="s">
        <v>573</v>
      </c>
      <c r="F144" s="1" t="str">
        <f t="shared" si="1"/>
        <v>odtworzony</v>
      </c>
      <c r="G144" s="2" t="str">
        <f>IF(COUNTIF(Arkusz2!A:A, A144)&gt;0, "odtworzony", IF(COUNTIF(Arkusz2!A:A, B144)&gt;0, "odtworzony", "brak"))</f>
        <v>brak</v>
      </c>
      <c r="H144" s="1" t="s">
        <v>12</v>
      </c>
    </row>
    <row r="145">
      <c r="A145" s="1" t="s">
        <v>577</v>
      </c>
      <c r="B145" s="4">
        <v>2140216.0</v>
      </c>
      <c r="C145" s="1" t="s">
        <v>578</v>
      </c>
      <c r="D145" s="1" t="s">
        <v>579</v>
      </c>
      <c r="E145" s="1" t="s">
        <v>580</v>
      </c>
      <c r="F145" s="1" t="str">
        <f t="shared" si="1"/>
        <v>odtworzony</v>
      </c>
      <c r="G145" s="2" t="str">
        <f>IF(COUNTIF(Arkusz2!A:A, A145)&gt;0, "odtworzony", IF(COUNTIF(Arkusz2!A:A, B145)&gt;0, "odtworzony", "brak"))</f>
        <v>odtworzony</v>
      </c>
      <c r="H145" s="1" t="s">
        <v>12</v>
      </c>
    </row>
    <row r="146">
      <c r="A146" s="1" t="s">
        <v>581</v>
      </c>
      <c r="B146" s="4">
        <v>2140226.0</v>
      </c>
      <c r="C146" s="1" t="s">
        <v>582</v>
      </c>
      <c r="D146" s="1" t="s">
        <v>583</v>
      </c>
      <c r="E146" s="1" t="s">
        <v>584</v>
      </c>
      <c r="F146" s="1" t="str">
        <f t="shared" si="1"/>
        <v>odtworzony</v>
      </c>
      <c r="G146" s="2" t="str">
        <f>IF(COUNTIF(Arkusz2!A:A, A146)&gt;0, "odtworzony", IF(COUNTIF(Arkusz2!A:A, B146)&gt;0, "odtworzony", "brak"))</f>
        <v>odtworzony</v>
      </c>
      <c r="H146" s="1" t="s">
        <v>12</v>
      </c>
    </row>
    <row r="147">
      <c r="A147" s="1" t="s">
        <v>585</v>
      </c>
      <c r="B147" s="4">
        <v>2160105.0</v>
      </c>
      <c r="C147" s="1" t="s">
        <v>586</v>
      </c>
      <c r="D147" s="1" t="s">
        <v>587</v>
      </c>
      <c r="E147" s="1" t="s">
        <v>588</v>
      </c>
      <c r="F147" s="1" t="str">
        <f t="shared" si="1"/>
        <v>wyrwany do odtworzenia</v>
      </c>
      <c r="G147" s="2" t="str">
        <f>IF(COUNTIF(Arkusz2!A:A, A147)&gt;0, "odtworzony", IF(COUNTIF(Arkusz2!A:A, B147)&gt;0, "odtworzony", "brak"))</f>
        <v>brak</v>
      </c>
      <c r="H147" s="1" t="s">
        <v>22</v>
      </c>
    </row>
    <row r="148">
      <c r="A148" s="1" t="s">
        <v>589</v>
      </c>
      <c r="B148" s="4">
        <v>2160107.0</v>
      </c>
      <c r="C148" s="1" t="s">
        <v>590</v>
      </c>
      <c r="D148" s="1" t="s">
        <v>591</v>
      </c>
      <c r="E148" s="1" t="s">
        <v>588</v>
      </c>
      <c r="F148" s="1" t="str">
        <f t="shared" si="1"/>
        <v>odtworzony</v>
      </c>
      <c r="G148" s="2" t="str">
        <f>IF(COUNTIF(Arkusz2!A:A, A148)&gt;0, "odtworzony", IF(COUNTIF(Arkusz2!A:A, B148)&gt;0, "odtworzony", "brak"))</f>
        <v>brak</v>
      </c>
      <c r="H148" s="1" t="s">
        <v>12</v>
      </c>
    </row>
    <row r="149">
      <c r="A149" s="1" t="s">
        <v>592</v>
      </c>
      <c r="B149" s="4">
        <v>2160111.0</v>
      </c>
      <c r="C149" s="1" t="s">
        <v>593</v>
      </c>
      <c r="D149" s="1" t="s">
        <v>594</v>
      </c>
      <c r="E149" s="1" t="s">
        <v>595</v>
      </c>
      <c r="F149" s="1" t="str">
        <f t="shared" si="1"/>
        <v>jest na zero</v>
      </c>
      <c r="G149" s="2" t="str">
        <f>IF(COUNTIF(Arkusz2!A:A, A149)&gt;0, "odtworzony", IF(COUNTIF(Arkusz2!A:A, B149)&gt;0, "odtworzony", "brak"))</f>
        <v>brak</v>
      </c>
      <c r="H149" s="1" t="s">
        <v>17</v>
      </c>
    </row>
    <row r="150">
      <c r="A150" s="1" t="s">
        <v>596</v>
      </c>
      <c r="B150" s="4">
        <v>2160124.0</v>
      </c>
      <c r="C150" s="1" t="s">
        <v>597</v>
      </c>
      <c r="D150" s="1" t="s">
        <v>598</v>
      </c>
      <c r="E150" s="1" t="s">
        <v>599</v>
      </c>
      <c r="F150" s="1" t="str">
        <f t="shared" si="1"/>
        <v>odtworzony</v>
      </c>
      <c r="G150" s="2" t="str">
        <f>IF(COUNTIF(Arkusz2!A:A, A150)&gt;0, "odtworzony", IF(COUNTIF(Arkusz2!A:A, B150)&gt;0, "odtworzony", "brak"))</f>
        <v>odtworzony</v>
      </c>
      <c r="H150" s="1" t="s">
        <v>12</v>
      </c>
    </row>
    <row r="151">
      <c r="A151" s="1" t="s">
        <v>600</v>
      </c>
      <c r="B151" s="4">
        <v>2160125.0</v>
      </c>
      <c r="C151" s="1" t="s">
        <v>601</v>
      </c>
      <c r="D151" s="1" t="s">
        <v>602</v>
      </c>
      <c r="E151" s="1" t="s">
        <v>603</v>
      </c>
      <c r="F151" s="1" t="str">
        <f t="shared" si="1"/>
        <v>jest na zero</v>
      </c>
      <c r="G151" s="2" t="str">
        <f>IF(COUNTIF(Arkusz2!A:A, A151)&gt;0, "odtworzony", IF(COUNTIF(Arkusz2!A:A, B151)&gt;0, "odtworzony", "brak"))</f>
        <v>brak</v>
      </c>
      <c r="H151" s="1" t="s">
        <v>17</v>
      </c>
    </row>
    <row r="152">
      <c r="A152" s="1" t="s">
        <v>604</v>
      </c>
      <c r="B152" s="4">
        <v>2160132.0</v>
      </c>
      <c r="C152" s="1" t="s">
        <v>605</v>
      </c>
      <c r="D152" s="1" t="s">
        <v>606</v>
      </c>
      <c r="E152" s="1" t="s">
        <v>607</v>
      </c>
      <c r="F152" s="1" t="str">
        <f t="shared" si="1"/>
        <v>odtworzony</v>
      </c>
      <c r="G152" s="2" t="str">
        <f>IF(COUNTIF(Arkusz2!A:A, A152)&gt;0, "odtworzony", IF(COUNTIF(Arkusz2!A:A, B152)&gt;0, "odtworzony", "brak"))</f>
        <v>odtworzony</v>
      </c>
      <c r="H152" s="1" t="s">
        <v>12</v>
      </c>
    </row>
    <row r="153">
      <c r="A153" s="1" t="s">
        <v>608</v>
      </c>
      <c r="B153" s="4">
        <v>2160134.0</v>
      </c>
      <c r="C153" s="1" t="s">
        <v>609</v>
      </c>
      <c r="D153" s="1" t="s">
        <v>610</v>
      </c>
      <c r="E153" s="1" t="s">
        <v>611</v>
      </c>
      <c r="F153" s="1" t="str">
        <f t="shared" si="1"/>
        <v>odtworzony</v>
      </c>
      <c r="G153" s="2" t="str">
        <f>IF(COUNTIF(Arkusz2!A:A, A153)&gt;0, "odtworzony", IF(COUNTIF(Arkusz2!A:A, B153)&gt;0, "odtworzony", "brak"))</f>
        <v>odtworzony</v>
      </c>
      <c r="H153" s="1" t="s">
        <v>12</v>
      </c>
    </row>
    <row r="154">
      <c r="A154" s="1" t="s">
        <v>612</v>
      </c>
      <c r="B154" s="4">
        <v>2160202.0</v>
      </c>
      <c r="C154" s="1" t="s">
        <v>613</v>
      </c>
      <c r="D154" s="1" t="s">
        <v>614</v>
      </c>
      <c r="E154" s="1" t="s">
        <v>615</v>
      </c>
      <c r="F154" s="1" t="str">
        <f t="shared" si="1"/>
        <v>odtworzony</v>
      </c>
      <c r="G154" s="2" t="str">
        <f>IF(COUNTIF(Arkusz2!A:A, A154)&gt;0, "odtworzony", IF(COUNTIF(Arkusz2!A:A, B154)&gt;0, "odtworzony", "brak"))</f>
        <v>brak</v>
      </c>
      <c r="H154" s="1" t="s">
        <v>12</v>
      </c>
    </row>
    <row r="155">
      <c r="A155" s="1" t="s">
        <v>616</v>
      </c>
      <c r="B155" s="4">
        <v>2160203.0</v>
      </c>
      <c r="C155" s="1" t="s">
        <v>617</v>
      </c>
      <c r="D155" s="1" t="s">
        <v>618</v>
      </c>
      <c r="E155" s="1" t="s">
        <v>619</v>
      </c>
      <c r="F155" s="1" t="str">
        <f t="shared" si="1"/>
        <v>odtworzony</v>
      </c>
      <c r="G155" s="2" t="str">
        <f>IF(COUNTIF(Arkusz2!A:A, A155)&gt;0, "odtworzony", IF(COUNTIF(Arkusz2!A:A, B155)&gt;0, "odtworzony", "brak"))</f>
        <v>odtworzony</v>
      </c>
      <c r="H155" s="1" t="s">
        <v>12</v>
      </c>
    </row>
    <row r="156">
      <c r="A156" s="1" t="s">
        <v>620</v>
      </c>
      <c r="B156" s="4">
        <v>2160205.0</v>
      </c>
      <c r="C156" s="1" t="s">
        <v>621</v>
      </c>
      <c r="D156" s="1" t="s">
        <v>622</v>
      </c>
      <c r="E156" s="1" t="s">
        <v>623</v>
      </c>
      <c r="F156" s="1" t="str">
        <f t="shared" si="1"/>
        <v>Wycięte szpilki</v>
      </c>
      <c r="G156" s="2" t="str">
        <f>IF(COUNTIF(Arkusz2!A:A, A156)&gt;0, "odtworzony", IF(COUNTIF(Arkusz2!A:A, B156)&gt;0, "odtworzony", "brak"))</f>
        <v>brak</v>
      </c>
      <c r="H156" s="1" t="s">
        <v>185</v>
      </c>
    </row>
    <row r="157">
      <c r="A157" s="1" t="s">
        <v>624</v>
      </c>
      <c r="B157" s="4">
        <v>2160211.0</v>
      </c>
      <c r="C157" s="1" t="s">
        <v>625</v>
      </c>
      <c r="D157" s="1" t="s">
        <v>626</v>
      </c>
      <c r="E157" s="1" t="s">
        <v>627</v>
      </c>
      <c r="F157" s="1" t="str">
        <f t="shared" si="1"/>
        <v>odtworzony</v>
      </c>
      <c r="G157" s="2" t="str">
        <f>IF(COUNTIF(Arkusz2!A:A, A157)&gt;0, "odtworzony", IF(COUNTIF(Arkusz2!A:A, B157)&gt;0, "odtworzony", "brak"))</f>
        <v>odtworzony</v>
      </c>
      <c r="H157" s="1" t="s">
        <v>12</v>
      </c>
    </row>
    <row r="158">
      <c r="A158" s="1" t="s">
        <v>628</v>
      </c>
      <c r="B158" s="4">
        <v>2160213.0</v>
      </c>
      <c r="C158" s="1" t="s">
        <v>629</v>
      </c>
      <c r="D158" s="1" t="s">
        <v>630</v>
      </c>
      <c r="E158" s="1" t="s">
        <v>631</v>
      </c>
      <c r="F158" s="1" t="str">
        <f t="shared" si="1"/>
        <v>jest na zero</v>
      </c>
      <c r="G158" s="2" t="str">
        <f>IF(COUNTIF(Arkusz2!A:A, A158)&gt;0, "odtworzony", IF(COUNTIF(Arkusz2!A:A, B158)&gt;0, "odtworzony", "brak"))</f>
        <v>brak</v>
      </c>
      <c r="H158" s="1" t="s">
        <v>17</v>
      </c>
    </row>
    <row r="159">
      <c r="A159" s="1" t="s">
        <v>632</v>
      </c>
      <c r="B159" s="4">
        <v>2160218.0</v>
      </c>
      <c r="C159" s="1" t="s">
        <v>633</v>
      </c>
      <c r="D159" s="1" t="s">
        <v>634</v>
      </c>
      <c r="E159" s="1" t="s">
        <v>635</v>
      </c>
      <c r="F159" s="1" t="str">
        <f t="shared" si="1"/>
        <v>jest na zero</v>
      </c>
      <c r="G159" s="2" t="str">
        <f>IF(COUNTIF(Arkusz2!A:A, A159)&gt;0, "odtworzony", IF(COUNTIF(Arkusz2!A:A, B159)&gt;0, "odtworzony", "brak"))</f>
        <v>brak</v>
      </c>
      <c r="H159" s="1" t="s">
        <v>17</v>
      </c>
    </row>
    <row r="160">
      <c r="A160" s="1" t="s">
        <v>636</v>
      </c>
      <c r="B160" s="4">
        <v>2160219.0</v>
      </c>
      <c r="C160" s="1" t="s">
        <v>637</v>
      </c>
      <c r="D160" s="1" t="s">
        <v>638</v>
      </c>
      <c r="E160" s="1" t="s">
        <v>639</v>
      </c>
      <c r="F160" s="1" t="str">
        <f t="shared" si="1"/>
        <v>odtworzony</v>
      </c>
      <c r="G160" s="2" t="str">
        <f>IF(COUNTIF(Arkusz2!A:A, A160)&gt;0, "odtworzony", IF(COUNTIF(Arkusz2!A:A, B160)&gt;0, "odtworzony", "brak"))</f>
        <v>brak</v>
      </c>
      <c r="H160" s="1" t="s">
        <v>12</v>
      </c>
    </row>
    <row r="161">
      <c r="A161" s="1" t="s">
        <v>640</v>
      </c>
      <c r="B161" s="4">
        <v>2160220.0</v>
      </c>
      <c r="C161" s="1" t="s">
        <v>641</v>
      </c>
      <c r="D161" s="1" t="s">
        <v>642</v>
      </c>
      <c r="E161" s="1" t="s">
        <v>643</v>
      </c>
      <c r="F161" s="1" t="str">
        <f t="shared" si="1"/>
        <v>odtworzony</v>
      </c>
      <c r="G161" s="2" t="str">
        <f>IF(COUNTIF(Arkusz2!A:A, A161)&gt;0, "odtworzony", IF(COUNTIF(Arkusz2!A:A, B161)&gt;0, "odtworzony", "brak"))</f>
        <v>brak</v>
      </c>
      <c r="H161" s="1" t="s">
        <v>12</v>
      </c>
    </row>
    <row r="162">
      <c r="A162" s="1" t="s">
        <v>644</v>
      </c>
      <c r="B162" s="4">
        <v>2160226.0</v>
      </c>
      <c r="C162" s="1" t="s">
        <v>645</v>
      </c>
      <c r="D162" s="1" t="s">
        <v>646</v>
      </c>
      <c r="E162" s="1" t="s">
        <v>647</v>
      </c>
      <c r="F162" s="1" t="str">
        <f t="shared" si="1"/>
        <v>stoi na starym adapter</v>
      </c>
      <c r="G162" s="2" t="str">
        <f>IF(COUNTIF(Arkusz2!A:A, A162)&gt;0, "odtworzony", IF(COUNTIF(Arkusz2!A:A, B162)&gt;0, "odtworzony", "brak"))</f>
        <v>brak</v>
      </c>
      <c r="H162" s="1" t="s">
        <v>648</v>
      </c>
    </row>
    <row r="163">
      <c r="A163" s="1" t="s">
        <v>649</v>
      </c>
      <c r="B163" s="4">
        <v>2160228.0</v>
      </c>
      <c r="C163" s="1" t="s">
        <v>650</v>
      </c>
      <c r="D163" s="1" t="s">
        <v>651</v>
      </c>
      <c r="E163" s="1" t="s">
        <v>652</v>
      </c>
      <c r="F163" s="1" t="str">
        <f t="shared" si="1"/>
        <v>jest na zero</v>
      </c>
      <c r="G163" s="2" t="str">
        <f>IF(COUNTIF(Arkusz2!A:A, A163)&gt;0, "odtworzony", IF(COUNTIF(Arkusz2!A:A, B163)&gt;0, "odtworzony", "brak"))</f>
        <v>brak</v>
      </c>
      <c r="H163" s="1" t="s">
        <v>17</v>
      </c>
    </row>
    <row r="164">
      <c r="A164" s="1" t="s">
        <v>653</v>
      </c>
      <c r="B164" s="4">
        <v>2210101.0</v>
      </c>
      <c r="C164" s="1" t="s">
        <v>654</v>
      </c>
      <c r="D164" s="1" t="s">
        <v>655</v>
      </c>
      <c r="E164" s="1" t="s">
        <v>656</v>
      </c>
      <c r="F164" s="1" t="str">
        <f t="shared" si="1"/>
        <v>odtworzony</v>
      </c>
      <c r="G164" s="2" t="str">
        <f>IF(COUNTIF(Arkusz2!A:A, A164)&gt;0, "odtworzony", IF(COUNTIF(Arkusz2!A:A, B164)&gt;0, "odtworzony", "brak"))</f>
        <v>odtworzony</v>
      </c>
      <c r="H164" s="1" t="s">
        <v>12</v>
      </c>
    </row>
    <row r="165">
      <c r="A165" s="1" t="s">
        <v>657</v>
      </c>
      <c r="B165" s="4">
        <v>2210103.0</v>
      </c>
      <c r="C165" s="1" t="s">
        <v>658</v>
      </c>
      <c r="D165" s="1" t="s">
        <v>659</v>
      </c>
      <c r="E165" s="1" t="s">
        <v>660</v>
      </c>
      <c r="F165" s="1" t="str">
        <f t="shared" si="1"/>
        <v>jest na zero</v>
      </c>
      <c r="G165" s="2" t="str">
        <f>IF(COUNTIF(Arkusz2!A:A, A165)&gt;0, "odtworzony", IF(COUNTIF(Arkusz2!A:A, B165)&gt;0, "odtworzony", "brak"))</f>
        <v>brak</v>
      </c>
      <c r="H165" s="1" t="s">
        <v>17</v>
      </c>
    </row>
    <row r="166">
      <c r="A166" s="1" t="s">
        <v>661</v>
      </c>
      <c r="B166" s="4">
        <v>2210106.0</v>
      </c>
      <c r="C166" s="1" t="s">
        <v>662</v>
      </c>
      <c r="D166" s="1" t="s">
        <v>663</v>
      </c>
      <c r="E166" s="1" t="s">
        <v>664</v>
      </c>
      <c r="F166" s="1" t="str">
        <f t="shared" si="1"/>
        <v>odtworzony</v>
      </c>
      <c r="G166" s="2" t="str">
        <f>IF(COUNTIF(Arkusz2!A:A, A166)&gt;0, "odtworzony", IF(COUNTIF(Arkusz2!A:A, B166)&gt;0, "odtworzony", "brak"))</f>
        <v>odtworzony</v>
      </c>
      <c r="H166" s="1" t="s">
        <v>12</v>
      </c>
    </row>
    <row r="167">
      <c r="A167" s="1" t="s">
        <v>665</v>
      </c>
      <c r="B167" s="4">
        <v>2210107.0</v>
      </c>
      <c r="C167" s="1" t="s">
        <v>666</v>
      </c>
      <c r="D167" s="1" t="s">
        <v>667</v>
      </c>
      <c r="E167" s="1" t="s">
        <v>668</v>
      </c>
      <c r="F167" s="1" t="str">
        <f t="shared" si="1"/>
        <v>odtworzony</v>
      </c>
      <c r="G167" s="2" t="str">
        <f>IF(COUNTIF(Arkusz2!A:A, A167)&gt;0, "odtworzony", IF(COUNTIF(Arkusz2!A:A, B167)&gt;0, "odtworzony", "brak"))</f>
        <v>odtworzony</v>
      </c>
      <c r="H167" s="1" t="s">
        <v>12</v>
      </c>
    </row>
    <row r="168">
      <c r="A168" s="1" t="s">
        <v>669</v>
      </c>
      <c r="B168" s="4">
        <v>2210108.0</v>
      </c>
      <c r="C168" s="1" t="s">
        <v>670</v>
      </c>
      <c r="D168" s="1" t="s">
        <v>671</v>
      </c>
      <c r="E168" s="1" t="s">
        <v>672</v>
      </c>
      <c r="F168" s="1" t="str">
        <f t="shared" si="1"/>
        <v>odtworzony</v>
      </c>
      <c r="G168" s="2" t="str">
        <f>IF(COUNTIF(Arkusz2!A:A, A168)&gt;0, "odtworzony", IF(COUNTIF(Arkusz2!A:A, B168)&gt;0, "odtworzony", "brak"))</f>
        <v>odtworzony</v>
      </c>
      <c r="H168" s="1" t="s">
        <v>12</v>
      </c>
    </row>
    <row r="169">
      <c r="A169" s="1" t="s">
        <v>673</v>
      </c>
      <c r="B169" s="4">
        <v>2210110.0</v>
      </c>
      <c r="C169" s="1" t="s">
        <v>674</v>
      </c>
      <c r="D169" s="1" t="s">
        <v>675</v>
      </c>
      <c r="E169" s="1" t="s">
        <v>676</v>
      </c>
      <c r="F169" s="1" t="str">
        <f t="shared" si="1"/>
        <v>odtworzony</v>
      </c>
      <c r="G169" s="2" t="str">
        <f>IF(COUNTIF(Arkusz2!A:A, A169)&gt;0, "odtworzony", IF(COUNTIF(Arkusz2!A:A, B169)&gt;0, "odtworzony", "brak"))</f>
        <v>odtworzony</v>
      </c>
      <c r="H169" s="1" t="s">
        <v>12</v>
      </c>
    </row>
    <row r="170">
      <c r="A170" s="1" t="s">
        <v>677</v>
      </c>
      <c r="B170" s="4">
        <v>2210111.0</v>
      </c>
      <c r="C170" s="1" t="s">
        <v>678</v>
      </c>
      <c r="D170" s="1" t="s">
        <v>679</v>
      </c>
      <c r="E170" s="1" t="s">
        <v>680</v>
      </c>
      <c r="F170" s="1" t="str">
        <f t="shared" si="1"/>
        <v>odtworzony</v>
      </c>
      <c r="G170" s="2" t="str">
        <f>IF(COUNTIF(Arkusz2!A:A, A170)&gt;0, "odtworzony", IF(COUNTIF(Arkusz2!A:A, B170)&gt;0, "odtworzony", "brak"))</f>
        <v>odtworzony</v>
      </c>
      <c r="H170" s="1" t="s">
        <v>12</v>
      </c>
    </row>
    <row r="171">
      <c r="A171" s="1" t="s">
        <v>681</v>
      </c>
      <c r="B171" s="4">
        <v>2210112.0</v>
      </c>
      <c r="C171" s="1" t="s">
        <v>682</v>
      </c>
      <c r="D171" s="1" t="s">
        <v>683</v>
      </c>
      <c r="E171" s="1" t="s">
        <v>672</v>
      </c>
      <c r="F171" s="1" t="str">
        <f t="shared" si="1"/>
        <v>odtworzony</v>
      </c>
      <c r="G171" s="2" t="str">
        <f>IF(COUNTIF(Arkusz2!A:A, A171)&gt;0, "odtworzony", IF(COUNTIF(Arkusz2!A:A, B171)&gt;0, "odtworzony", "brak"))</f>
        <v>odtworzony</v>
      </c>
      <c r="H171" s="1" t="s">
        <v>12</v>
      </c>
    </row>
    <row r="172">
      <c r="A172" s="1" t="s">
        <v>684</v>
      </c>
      <c r="B172" s="4">
        <v>2210113.0</v>
      </c>
      <c r="C172" s="1" t="s">
        <v>685</v>
      </c>
      <c r="D172" s="1" t="s">
        <v>686</v>
      </c>
      <c r="E172" s="1" t="s">
        <v>687</v>
      </c>
      <c r="F172" s="1" t="str">
        <f t="shared" si="1"/>
        <v>odtworzony</v>
      </c>
      <c r="G172" s="2" t="str">
        <f>IF(COUNTIF(Arkusz2!A:A, A172)&gt;0, "odtworzony", IF(COUNTIF(Arkusz2!A:A, B172)&gt;0, "odtworzony", "brak"))</f>
        <v>odtworzony</v>
      </c>
      <c r="H172" s="1" t="s">
        <v>12</v>
      </c>
    </row>
    <row r="173">
      <c r="A173" s="1" t="s">
        <v>688</v>
      </c>
      <c r="B173" s="4">
        <v>2210116.0</v>
      </c>
      <c r="C173" s="1" t="s">
        <v>689</v>
      </c>
      <c r="D173" s="1" t="s">
        <v>690</v>
      </c>
      <c r="E173" s="1" t="s">
        <v>691</v>
      </c>
      <c r="F173" s="1" t="str">
        <f t="shared" si="1"/>
        <v>odtworzony</v>
      </c>
      <c r="G173" s="2" t="str">
        <f>IF(COUNTIF(Arkusz2!A:A, A173)&gt;0, "odtworzony", IF(COUNTIF(Arkusz2!A:A, B173)&gt;0, "odtworzony", "brak"))</f>
        <v>odtworzony</v>
      </c>
      <c r="H173" s="1" t="s">
        <v>12</v>
      </c>
    </row>
    <row r="174">
      <c r="A174" s="1" t="s">
        <v>692</v>
      </c>
      <c r="B174" s="4">
        <v>2210118.0</v>
      </c>
      <c r="C174" s="1" t="s">
        <v>693</v>
      </c>
      <c r="D174" s="1" t="s">
        <v>694</v>
      </c>
      <c r="E174" s="1" t="s">
        <v>695</v>
      </c>
      <c r="F174" s="1" t="str">
        <f t="shared" si="1"/>
        <v>odtworzony</v>
      </c>
      <c r="G174" s="2" t="str">
        <f>IF(COUNTIF(Arkusz2!A:A, A174)&gt;0, "odtworzony", IF(COUNTIF(Arkusz2!A:A, B174)&gt;0, "odtworzony", "brak"))</f>
        <v>odtworzony</v>
      </c>
      <c r="H174" s="1" t="s">
        <v>12</v>
      </c>
    </row>
    <row r="175">
      <c r="A175" s="1" t="s">
        <v>696</v>
      </c>
      <c r="B175" s="4">
        <v>2210120.0</v>
      </c>
      <c r="C175" s="1" t="s">
        <v>697</v>
      </c>
      <c r="D175" s="1" t="s">
        <v>698</v>
      </c>
      <c r="E175" s="1" t="s">
        <v>699</v>
      </c>
      <c r="F175" s="1" t="str">
        <f t="shared" si="1"/>
        <v>odtworzony</v>
      </c>
      <c r="G175" s="2" t="str">
        <f>IF(COUNTIF(Arkusz2!A:A, A175)&gt;0, "odtworzony", IF(COUNTIF(Arkusz2!A:A, B175)&gt;0, "odtworzony", "brak"))</f>
        <v>odtworzony</v>
      </c>
      <c r="H175" s="1" t="s">
        <v>12</v>
      </c>
    </row>
    <row r="176">
      <c r="A176" s="1" t="s">
        <v>700</v>
      </c>
      <c r="B176" s="4">
        <v>2210121.0</v>
      </c>
      <c r="C176" s="1" t="s">
        <v>701</v>
      </c>
      <c r="D176" s="1" t="s">
        <v>702</v>
      </c>
      <c r="E176" s="1" t="s">
        <v>703</v>
      </c>
      <c r="F176" s="1" t="str">
        <f t="shared" si="1"/>
        <v>odtworzony</v>
      </c>
      <c r="G176" s="2" t="str">
        <f>IF(COUNTIF(Arkusz2!A:A, A176)&gt;0, "odtworzony", IF(COUNTIF(Arkusz2!A:A, B176)&gt;0, "odtworzony", "brak"))</f>
        <v>odtworzony</v>
      </c>
      <c r="H176" s="1" t="s">
        <v>12</v>
      </c>
    </row>
    <row r="177">
      <c r="A177" s="1" t="s">
        <v>704</v>
      </c>
      <c r="B177" s="4">
        <v>2210124.0</v>
      </c>
      <c r="C177" s="1" t="s">
        <v>705</v>
      </c>
      <c r="D177" s="1" t="s">
        <v>706</v>
      </c>
      <c r="E177" s="1" t="s">
        <v>707</v>
      </c>
      <c r="F177" s="1" t="str">
        <f t="shared" si="1"/>
        <v>odtworzony</v>
      </c>
      <c r="G177" s="2" t="str">
        <f>IF(COUNTIF(Arkusz2!A:A, A177)&gt;0, "odtworzony", IF(COUNTIF(Arkusz2!A:A, B177)&gt;0, "odtworzony", "brak"))</f>
        <v>odtworzony</v>
      </c>
      <c r="H177" s="1" t="s">
        <v>12</v>
      </c>
    </row>
    <row r="178">
      <c r="A178" s="1" t="s">
        <v>708</v>
      </c>
      <c r="B178" s="4">
        <v>2210125.0</v>
      </c>
      <c r="C178" s="1" t="s">
        <v>709</v>
      </c>
      <c r="D178" s="1" t="s">
        <v>710</v>
      </c>
      <c r="E178" s="1" t="s">
        <v>711</v>
      </c>
      <c r="F178" s="1" t="str">
        <f t="shared" si="1"/>
        <v>jest na zero</v>
      </c>
      <c r="G178" s="2" t="str">
        <f>IF(COUNTIF(Arkusz2!A:A, A178)&gt;0, "odtworzony", IF(COUNTIF(Arkusz2!A:A, B178)&gt;0, "odtworzony", "brak"))</f>
        <v>brak</v>
      </c>
      <c r="H178" s="1" t="s">
        <v>17</v>
      </c>
    </row>
    <row r="179">
      <c r="A179" s="1" t="s">
        <v>712</v>
      </c>
      <c r="B179" s="4">
        <v>2210202.0</v>
      </c>
      <c r="C179" s="1" t="s">
        <v>713</v>
      </c>
      <c r="D179" s="1" t="s">
        <v>714</v>
      </c>
      <c r="E179" s="1" t="s">
        <v>715</v>
      </c>
      <c r="F179" s="1" t="str">
        <f t="shared" si="1"/>
        <v>jest na zero</v>
      </c>
      <c r="G179" s="2" t="str">
        <f>IF(COUNTIF(Arkusz2!A:A, A179)&gt;0, "odtworzony", IF(COUNTIF(Arkusz2!A:A, B179)&gt;0, "odtworzony", "brak"))</f>
        <v>brak</v>
      </c>
      <c r="H179" s="1" t="s">
        <v>17</v>
      </c>
    </row>
    <row r="180">
      <c r="A180" s="1" t="s">
        <v>716</v>
      </c>
      <c r="B180" s="4">
        <v>2210203.0</v>
      </c>
      <c r="C180" s="1" t="s">
        <v>717</v>
      </c>
      <c r="D180" s="1" t="s">
        <v>718</v>
      </c>
      <c r="E180" s="1" t="s">
        <v>719</v>
      </c>
      <c r="F180" s="1" t="str">
        <f t="shared" si="1"/>
        <v>odtworzony</v>
      </c>
      <c r="G180" s="2" t="str">
        <f>IF(COUNTIF(Arkusz2!A:A, A180)&gt;0, "odtworzony", IF(COUNTIF(Arkusz2!A:A, B180)&gt;0, "odtworzony", "brak"))</f>
        <v>odtworzony</v>
      </c>
      <c r="H180" s="1" t="s">
        <v>12</v>
      </c>
    </row>
    <row r="181">
      <c r="A181" s="1" t="s">
        <v>720</v>
      </c>
      <c r="B181" s="4">
        <v>2210208.0</v>
      </c>
      <c r="C181" s="1" t="s">
        <v>721</v>
      </c>
      <c r="D181" s="1" t="s">
        <v>722</v>
      </c>
      <c r="E181" s="1" t="s">
        <v>723</v>
      </c>
      <c r="F181" s="1" t="str">
        <f t="shared" si="1"/>
        <v>odtworzony</v>
      </c>
      <c r="G181" s="2" t="str">
        <f>IF(COUNTIF(Arkusz2!A:A, A181)&gt;0, "odtworzony", IF(COUNTIF(Arkusz2!A:A, B181)&gt;0, "odtworzony", "brak"))</f>
        <v>odtworzony</v>
      </c>
      <c r="H181" s="1" t="s">
        <v>12</v>
      </c>
    </row>
    <row r="182">
      <c r="A182" s="1" t="s">
        <v>724</v>
      </c>
      <c r="B182" s="4">
        <v>2210211.0</v>
      </c>
      <c r="C182" s="1" t="s">
        <v>725</v>
      </c>
      <c r="D182" s="1" t="s">
        <v>726</v>
      </c>
      <c r="E182" s="1" t="s">
        <v>727</v>
      </c>
      <c r="F182" s="1" t="str">
        <f t="shared" si="1"/>
        <v>wyrwany do odtworzenia</v>
      </c>
      <c r="G182" s="2" t="str">
        <f>IF(COUNTIF(Arkusz2!A:A, A182)&gt;0, "odtworzony", IF(COUNTIF(Arkusz2!A:A, B182)&gt;0, "odtworzony", "brak"))</f>
        <v>brak</v>
      </c>
      <c r="H182" s="1" t="s">
        <v>22</v>
      </c>
    </row>
    <row r="183">
      <c r="A183" s="1" t="s">
        <v>728</v>
      </c>
      <c r="B183" s="4">
        <v>2210212.0</v>
      </c>
      <c r="C183" s="1" t="s">
        <v>729</v>
      </c>
      <c r="D183" s="1" t="s">
        <v>730</v>
      </c>
      <c r="E183" s="1" t="s">
        <v>731</v>
      </c>
      <c r="F183" s="1" t="str">
        <f t="shared" si="1"/>
        <v>odtworzony</v>
      </c>
      <c r="G183" s="2" t="str">
        <f>IF(COUNTIF(Arkusz2!A:A, A183)&gt;0, "odtworzony", IF(COUNTIF(Arkusz2!A:A, B183)&gt;0, "odtworzony", "brak"))</f>
        <v>odtworzony</v>
      </c>
      <c r="H183" s="1" t="s">
        <v>185</v>
      </c>
    </row>
    <row r="184">
      <c r="A184" s="1" t="s">
        <v>732</v>
      </c>
      <c r="B184" s="4">
        <v>2210213.0</v>
      </c>
      <c r="C184" s="1" t="s">
        <v>733</v>
      </c>
      <c r="D184" s="1" t="s">
        <v>734</v>
      </c>
      <c r="E184" s="1" t="s">
        <v>735</v>
      </c>
      <c r="F184" s="1" t="str">
        <f t="shared" si="1"/>
        <v>odtworzony</v>
      </c>
      <c r="G184" s="2" t="str">
        <f>IF(COUNTIF(Arkusz2!A:A, A184)&gt;0, "odtworzony", IF(COUNTIF(Arkusz2!A:A, B184)&gt;0, "odtworzony", "brak"))</f>
        <v>odtworzony</v>
      </c>
      <c r="H184" s="1" t="s">
        <v>12</v>
      </c>
    </row>
    <row r="185">
      <c r="A185" s="1" t="s">
        <v>736</v>
      </c>
      <c r="B185" s="4">
        <v>2210215.0</v>
      </c>
      <c r="C185" s="1" t="s">
        <v>737</v>
      </c>
      <c r="D185" s="1" t="s">
        <v>738</v>
      </c>
      <c r="E185" s="1" t="s">
        <v>739</v>
      </c>
      <c r="F185" s="1" t="str">
        <f t="shared" si="1"/>
        <v>odtworzony</v>
      </c>
      <c r="G185" s="2" t="str">
        <f>IF(COUNTIF(Arkusz2!A:A, A185)&gt;0, "odtworzony", IF(COUNTIF(Arkusz2!A:A, B185)&gt;0, "odtworzony", "brak"))</f>
        <v>odtworzony</v>
      </c>
      <c r="H185" s="1" t="s">
        <v>12</v>
      </c>
    </row>
    <row r="186">
      <c r="A186" s="1" t="s">
        <v>740</v>
      </c>
      <c r="B186" s="4">
        <v>2210220.0</v>
      </c>
      <c r="C186" s="1" t="s">
        <v>741</v>
      </c>
      <c r="D186" s="1" t="s">
        <v>742</v>
      </c>
      <c r="E186" s="1" t="s">
        <v>743</v>
      </c>
      <c r="F186" s="1" t="str">
        <f t="shared" si="1"/>
        <v>odtworzony</v>
      </c>
      <c r="G186" s="2" t="str">
        <f>IF(COUNTIF(Arkusz2!A:A, A186)&gt;0, "odtworzony", IF(COUNTIF(Arkusz2!A:A, B186)&gt;0, "odtworzony", "brak"))</f>
        <v>odtworzony</v>
      </c>
      <c r="H186" s="1" t="s">
        <v>12</v>
      </c>
    </row>
    <row r="187">
      <c r="A187" s="1" t="s">
        <v>744</v>
      </c>
      <c r="B187" s="4">
        <v>2210301.0</v>
      </c>
      <c r="C187" s="1" t="s">
        <v>745</v>
      </c>
      <c r="D187" s="1" t="s">
        <v>746</v>
      </c>
      <c r="E187" s="1" t="s">
        <v>747</v>
      </c>
      <c r="F187" s="1" t="str">
        <f t="shared" si="1"/>
        <v>odtworzony</v>
      </c>
      <c r="G187" s="2" t="str">
        <f>IF(COUNTIF(Arkusz2!A:A, A187)&gt;0, "odtworzony", IF(COUNTIF(Arkusz2!A:A, B187)&gt;0, "odtworzony", "brak"))</f>
        <v>odtworzony</v>
      </c>
      <c r="H187" s="1" t="s">
        <v>12</v>
      </c>
    </row>
    <row r="188">
      <c r="A188" s="1" t="s">
        <v>748</v>
      </c>
      <c r="B188" s="4">
        <v>2210302.0</v>
      </c>
      <c r="C188" s="1" t="s">
        <v>749</v>
      </c>
      <c r="D188" s="1" t="s">
        <v>750</v>
      </c>
      <c r="E188" s="1" t="s">
        <v>747</v>
      </c>
      <c r="F188" s="1" t="str">
        <f t="shared" si="1"/>
        <v>jest na zero</v>
      </c>
      <c r="G188" s="2" t="str">
        <f>IF(COUNTIF(Arkusz2!A:A, A188)&gt;0, "odtworzony", IF(COUNTIF(Arkusz2!A:A, B188)&gt;0, "odtworzony", "brak"))</f>
        <v>brak</v>
      </c>
      <c r="H188" s="1" t="s">
        <v>17</v>
      </c>
    </row>
    <row r="189">
      <c r="A189" s="1" t="s">
        <v>751</v>
      </c>
      <c r="B189" s="4">
        <v>2210303.0</v>
      </c>
      <c r="C189" s="1" t="s">
        <v>752</v>
      </c>
      <c r="D189" s="1" t="s">
        <v>753</v>
      </c>
      <c r="E189" s="1" t="s">
        <v>754</v>
      </c>
      <c r="F189" s="1" t="str">
        <f t="shared" si="1"/>
        <v>odtworzony</v>
      </c>
      <c r="G189" s="2" t="str">
        <f>IF(COUNTIF(Arkusz2!A:A, A189)&gt;0, "odtworzony", IF(COUNTIF(Arkusz2!A:A, B189)&gt;0, "odtworzony", "brak"))</f>
        <v>odtworzony</v>
      </c>
      <c r="H189" s="1" t="s">
        <v>12</v>
      </c>
    </row>
    <row r="190">
      <c r="A190" s="1" t="s">
        <v>755</v>
      </c>
      <c r="B190" s="4">
        <v>2210304.0</v>
      </c>
      <c r="C190" s="1" t="s">
        <v>756</v>
      </c>
      <c r="D190" s="1" t="s">
        <v>757</v>
      </c>
      <c r="E190" s="1" t="s">
        <v>758</v>
      </c>
      <c r="F190" s="1" t="str">
        <f t="shared" si="1"/>
        <v>jest na zero</v>
      </c>
      <c r="G190" s="2" t="str">
        <f>IF(COUNTIF(Arkusz2!A:A, A190)&gt;0, "odtworzony", IF(COUNTIF(Arkusz2!A:A, B190)&gt;0, "odtworzony", "brak"))</f>
        <v>brak</v>
      </c>
      <c r="H190" s="1" t="s">
        <v>17</v>
      </c>
    </row>
    <row r="191">
      <c r="A191" s="1" t="s">
        <v>759</v>
      </c>
      <c r="B191" s="4">
        <v>2210309.0</v>
      </c>
      <c r="C191" s="1" t="s">
        <v>760</v>
      </c>
      <c r="D191" s="1" t="s">
        <v>761</v>
      </c>
      <c r="E191" s="1" t="s">
        <v>762</v>
      </c>
      <c r="F191" s="1" t="str">
        <f t="shared" si="1"/>
        <v>jest na zero</v>
      </c>
      <c r="G191" s="2" t="str">
        <f>IF(COUNTIF(Arkusz2!A:A, A191)&gt;0, "odtworzony", IF(COUNTIF(Arkusz2!A:A, B191)&gt;0, "odtworzony", "brak"))</f>
        <v>brak</v>
      </c>
      <c r="H191" s="1" t="s">
        <v>17</v>
      </c>
    </row>
    <row r="192">
      <c r="A192" s="1" t="s">
        <v>763</v>
      </c>
      <c r="B192" s="4">
        <v>2210310.0</v>
      </c>
      <c r="C192" s="1" t="s">
        <v>764</v>
      </c>
      <c r="D192" s="1" t="s">
        <v>765</v>
      </c>
      <c r="E192" s="1" t="s">
        <v>766</v>
      </c>
      <c r="F192" s="1" t="str">
        <f t="shared" si="1"/>
        <v>odtworzony</v>
      </c>
      <c r="G192" s="2" t="str">
        <f>IF(COUNTIF(Arkusz2!A:A, A192)&gt;0, "odtworzony", IF(COUNTIF(Arkusz2!A:A, B192)&gt;0, "odtworzony", "brak"))</f>
        <v>odtworzony</v>
      </c>
      <c r="H192" s="1" t="s">
        <v>185</v>
      </c>
    </row>
    <row r="193">
      <c r="A193" s="1" t="s">
        <v>767</v>
      </c>
      <c r="B193" s="4">
        <v>2210312.0</v>
      </c>
      <c r="C193" s="1" t="s">
        <v>768</v>
      </c>
      <c r="D193" s="1" t="s">
        <v>769</v>
      </c>
      <c r="E193" s="1" t="s">
        <v>770</v>
      </c>
      <c r="F193" s="1" t="str">
        <f t="shared" si="1"/>
        <v>odtworzony</v>
      </c>
      <c r="G193" s="2" t="str">
        <f>IF(COUNTIF(Arkusz2!A:A, A193)&gt;0, "odtworzony", IF(COUNTIF(Arkusz2!A:A, B193)&gt;0, "odtworzony", "brak"))</f>
        <v>odtworzony</v>
      </c>
      <c r="H193" s="1" t="s">
        <v>12</v>
      </c>
    </row>
    <row r="194">
      <c r="A194" s="1" t="s">
        <v>771</v>
      </c>
      <c r="B194" s="4">
        <v>2210313.0</v>
      </c>
      <c r="C194" s="1" t="s">
        <v>772</v>
      </c>
      <c r="D194" s="1" t="s">
        <v>773</v>
      </c>
      <c r="E194" s="1" t="s">
        <v>774</v>
      </c>
      <c r="F194" s="1" t="str">
        <f t="shared" si="1"/>
        <v>odtworzony</v>
      </c>
      <c r="G194" s="2" t="str">
        <f>IF(COUNTIF(Arkusz2!A:A, A194)&gt;0, "odtworzony", IF(COUNTIF(Arkusz2!A:A, B194)&gt;0, "odtworzony", "brak"))</f>
        <v>brak</v>
      </c>
      <c r="H194" s="1" t="s">
        <v>12</v>
      </c>
    </row>
    <row r="195">
      <c r="A195" s="1" t="s">
        <v>775</v>
      </c>
      <c r="B195" s="4">
        <v>2210314.0</v>
      </c>
      <c r="C195" s="1" t="s">
        <v>776</v>
      </c>
      <c r="D195" s="1" t="s">
        <v>777</v>
      </c>
      <c r="E195" s="1" t="s">
        <v>778</v>
      </c>
      <c r="F195" s="1" t="str">
        <f t="shared" si="1"/>
        <v>jest na zero</v>
      </c>
      <c r="G195" s="2" t="str">
        <f>IF(COUNTIF(Arkusz2!A:A, A195)&gt;0, "odtworzony", IF(COUNTIF(Arkusz2!A:A, B195)&gt;0, "odtworzony", "brak"))</f>
        <v>brak</v>
      </c>
      <c r="H195" s="1" t="s">
        <v>17</v>
      </c>
    </row>
    <row r="196">
      <c r="A196" s="1" t="s">
        <v>779</v>
      </c>
      <c r="B196" s="4">
        <v>2210315.0</v>
      </c>
      <c r="C196" s="1" t="s">
        <v>780</v>
      </c>
      <c r="D196" s="1" t="s">
        <v>781</v>
      </c>
      <c r="E196" s="1" t="s">
        <v>782</v>
      </c>
      <c r="F196" s="1" t="str">
        <f t="shared" si="1"/>
        <v>odtworzony</v>
      </c>
      <c r="G196" s="2" t="str">
        <f>IF(COUNTIF(Arkusz2!A:A, A196)&gt;0, "odtworzony", IF(COUNTIF(Arkusz2!A:A, B196)&gt;0, "odtworzony", "brak"))</f>
        <v>odtworzony</v>
      </c>
      <c r="H196" s="1" t="s">
        <v>12</v>
      </c>
    </row>
    <row r="197">
      <c r="A197" s="1" t="s">
        <v>783</v>
      </c>
      <c r="B197" s="4">
        <v>2210319.0</v>
      </c>
      <c r="C197" s="1" t="s">
        <v>784</v>
      </c>
      <c r="D197" s="1" t="s">
        <v>785</v>
      </c>
      <c r="E197" s="1" t="s">
        <v>786</v>
      </c>
      <c r="F197" s="1" t="str">
        <f t="shared" si="1"/>
        <v>jest na zero</v>
      </c>
      <c r="G197" s="2" t="str">
        <f>IF(COUNTIF(Arkusz2!A:A, A197)&gt;0, "odtworzony", IF(COUNTIF(Arkusz2!A:A, B197)&gt;0, "odtworzony", "brak"))</f>
        <v>brak</v>
      </c>
      <c r="H197" s="1" t="s">
        <v>17</v>
      </c>
    </row>
    <row r="198">
      <c r="A198" s="1" t="s">
        <v>787</v>
      </c>
      <c r="B198" s="4">
        <v>2210322.0</v>
      </c>
      <c r="C198" s="1" t="s">
        <v>788</v>
      </c>
      <c r="D198" s="1" t="s">
        <v>789</v>
      </c>
      <c r="E198" s="1" t="s">
        <v>790</v>
      </c>
      <c r="F198" s="1" t="str">
        <f t="shared" si="1"/>
        <v>odtworzony</v>
      </c>
      <c r="G198" s="2" t="str">
        <f>IF(COUNTIF(Arkusz2!A:A, A198)&gt;0, "odtworzony", IF(COUNTIF(Arkusz2!A:A, B198)&gt;0, "odtworzony", "brak"))</f>
        <v>odtworzony</v>
      </c>
      <c r="H198" s="1" t="s">
        <v>17</v>
      </c>
    </row>
    <row r="199">
      <c r="A199" s="1" t="s">
        <v>791</v>
      </c>
      <c r="B199" s="4">
        <v>2210324.0</v>
      </c>
      <c r="C199" s="1" t="s">
        <v>792</v>
      </c>
      <c r="D199" s="1" t="s">
        <v>793</v>
      </c>
      <c r="E199" s="1" t="s">
        <v>794</v>
      </c>
      <c r="F199" s="1" t="str">
        <f t="shared" si="1"/>
        <v>jest na zero</v>
      </c>
      <c r="G199" s="2" t="str">
        <f>IF(COUNTIF(Arkusz2!A:A, A199)&gt;0, "odtworzony", IF(COUNTIF(Arkusz2!A:A, B199)&gt;0, "odtworzony", "brak"))</f>
        <v>brak</v>
      </c>
      <c r="H199" s="1" t="s">
        <v>17</v>
      </c>
    </row>
    <row r="200">
      <c r="A200" s="1" t="s">
        <v>795</v>
      </c>
      <c r="B200" s="4">
        <v>2220101.0</v>
      </c>
      <c r="C200" s="1" t="s">
        <v>796</v>
      </c>
      <c r="D200" s="1" t="s">
        <v>797</v>
      </c>
      <c r="E200" s="1" t="s">
        <v>798</v>
      </c>
      <c r="F200" s="1" t="str">
        <f t="shared" si="1"/>
        <v>jest na zero</v>
      </c>
      <c r="G200" s="2" t="str">
        <f>IF(COUNTIF(Arkusz2!A:A, A200)&gt;0, "odtworzony", IF(COUNTIF(Arkusz2!A:A, B200)&gt;0, "odtworzony", "brak"))</f>
        <v>brak</v>
      </c>
      <c r="H200" s="1" t="s">
        <v>17</v>
      </c>
    </row>
    <row r="201">
      <c r="A201" s="1" t="s">
        <v>799</v>
      </c>
      <c r="B201" s="4">
        <v>2220104.0</v>
      </c>
      <c r="C201" s="1" t="s">
        <v>800</v>
      </c>
      <c r="D201" s="1" t="s">
        <v>801</v>
      </c>
      <c r="E201" s="1" t="s">
        <v>802</v>
      </c>
      <c r="F201" s="1" t="str">
        <f t="shared" si="1"/>
        <v>odtworzony</v>
      </c>
      <c r="G201" s="2" t="str">
        <f>IF(COUNTIF(Arkusz2!A:A, A201)&gt;0, "odtworzony", IF(COUNTIF(Arkusz2!A:A, B201)&gt;0, "odtworzony", "brak"))</f>
        <v>odtworzony</v>
      </c>
      <c r="H201" s="1" t="s">
        <v>17</v>
      </c>
    </row>
    <row r="202">
      <c r="A202" s="1" t="s">
        <v>803</v>
      </c>
      <c r="B202" s="4">
        <v>2220108.0</v>
      </c>
      <c r="C202" s="1" t="s">
        <v>804</v>
      </c>
      <c r="D202" s="1" t="s">
        <v>805</v>
      </c>
      <c r="E202" s="1" t="s">
        <v>806</v>
      </c>
      <c r="F202" s="1" t="str">
        <f t="shared" si="1"/>
        <v>odtworzony</v>
      </c>
      <c r="G202" s="2" t="str">
        <f>IF(COUNTIF(Arkusz2!A:A, A202)&gt;0, "odtworzony", IF(COUNTIF(Arkusz2!A:A, B202)&gt;0, "odtworzony", "brak"))</f>
        <v>odtworzony</v>
      </c>
      <c r="H202" s="1" t="s">
        <v>12</v>
      </c>
    </row>
    <row r="203">
      <c r="A203" s="1" t="s">
        <v>807</v>
      </c>
      <c r="B203" s="4">
        <v>2220111.0</v>
      </c>
      <c r="C203" s="1" t="s">
        <v>808</v>
      </c>
      <c r="D203" s="1" t="s">
        <v>809</v>
      </c>
      <c r="E203" s="1" t="s">
        <v>810</v>
      </c>
      <c r="F203" s="1" t="str">
        <f t="shared" si="1"/>
        <v>odtworzony</v>
      </c>
      <c r="G203" s="2" t="str">
        <f>IF(COUNTIF(Arkusz2!A:A, A203)&gt;0, "odtworzony", IF(COUNTIF(Arkusz2!A:A, B203)&gt;0, "odtworzony", "brak"))</f>
        <v>odtworzony</v>
      </c>
      <c r="H203" s="1" t="s">
        <v>17</v>
      </c>
    </row>
    <row r="204">
      <c r="A204" s="1" t="s">
        <v>811</v>
      </c>
      <c r="B204" s="4">
        <v>2220119.0</v>
      </c>
      <c r="C204" s="1" t="s">
        <v>812</v>
      </c>
      <c r="D204" s="1" t="s">
        <v>813</v>
      </c>
      <c r="E204" s="1" t="s">
        <v>814</v>
      </c>
      <c r="F204" s="1" t="str">
        <f t="shared" si="1"/>
        <v>odtworzony</v>
      </c>
      <c r="G204" s="2" t="str">
        <f>IF(COUNTIF(Arkusz2!A:A, A204)&gt;0, "odtworzony", IF(COUNTIF(Arkusz2!A:A, B204)&gt;0, "odtworzony", "brak"))</f>
        <v>odtworzony</v>
      </c>
      <c r="H204" s="1" t="s">
        <v>17</v>
      </c>
    </row>
    <row r="205">
      <c r="A205" s="1" t="s">
        <v>815</v>
      </c>
      <c r="B205" s="4">
        <v>2220122.0</v>
      </c>
      <c r="C205" s="1" t="s">
        <v>816</v>
      </c>
      <c r="D205" s="1" t="s">
        <v>817</v>
      </c>
      <c r="E205" s="1" t="s">
        <v>818</v>
      </c>
      <c r="F205" s="1" t="str">
        <f t="shared" si="1"/>
        <v>odtworzony</v>
      </c>
      <c r="G205" s="2" t="str">
        <f>IF(COUNTIF(Arkusz2!A:A, A205)&gt;0, "odtworzony", IF(COUNTIF(Arkusz2!A:A, B205)&gt;0, "odtworzony", "brak"))</f>
        <v>odtworzony</v>
      </c>
      <c r="H205" s="1" t="s">
        <v>12</v>
      </c>
    </row>
    <row r="206">
      <c r="A206" s="1" t="s">
        <v>819</v>
      </c>
      <c r="B206" s="4">
        <v>2220123.0</v>
      </c>
      <c r="C206" s="1" t="s">
        <v>820</v>
      </c>
      <c r="D206" s="1" t="s">
        <v>821</v>
      </c>
      <c r="E206" s="1" t="s">
        <v>822</v>
      </c>
      <c r="F206" s="1" t="str">
        <f t="shared" si="1"/>
        <v>odtworzony</v>
      </c>
      <c r="G206" s="2" t="str">
        <f>IF(COUNTIF(Arkusz2!A:A, A206)&gt;0, "odtworzony", IF(COUNTIF(Arkusz2!A:A, B206)&gt;0, "odtworzony", "brak"))</f>
        <v>odtworzony</v>
      </c>
      <c r="H206" s="1" t="s">
        <v>12</v>
      </c>
    </row>
    <row r="207">
      <c r="A207" s="1" t="s">
        <v>823</v>
      </c>
      <c r="B207" s="4">
        <v>2220124.0</v>
      </c>
      <c r="C207" s="1" t="s">
        <v>824</v>
      </c>
      <c r="D207" s="1" t="s">
        <v>825</v>
      </c>
      <c r="E207" s="1" t="s">
        <v>826</v>
      </c>
      <c r="F207" s="1" t="str">
        <f t="shared" si="1"/>
        <v>odtworzony</v>
      </c>
      <c r="G207" s="2" t="str">
        <f>IF(COUNTIF(Arkusz2!A:A, A207)&gt;0, "odtworzony", IF(COUNTIF(Arkusz2!A:A, B207)&gt;0, "odtworzony", "brak"))</f>
        <v>odtworzony</v>
      </c>
      <c r="H207" s="1" t="s">
        <v>12</v>
      </c>
    </row>
    <row r="208">
      <c r="A208" s="1" t="s">
        <v>827</v>
      </c>
      <c r="B208" s="4">
        <v>2220128.0</v>
      </c>
      <c r="C208" s="1" t="s">
        <v>828</v>
      </c>
      <c r="D208" s="1" t="s">
        <v>829</v>
      </c>
      <c r="E208" s="1" t="s">
        <v>830</v>
      </c>
      <c r="F208" s="1" t="str">
        <f t="shared" si="1"/>
        <v>odtworzony</v>
      </c>
      <c r="G208" s="2" t="str">
        <f>IF(COUNTIF(Arkusz2!A:A, A208)&gt;0, "odtworzony", IF(COUNTIF(Arkusz2!A:A, B208)&gt;0, "odtworzony", "brak"))</f>
        <v>odtworzony</v>
      </c>
      <c r="H208" s="1" t="s">
        <v>12</v>
      </c>
    </row>
    <row r="209">
      <c r="A209" s="1" t="s">
        <v>831</v>
      </c>
      <c r="B209" s="4">
        <v>2220209.0</v>
      </c>
      <c r="C209" s="1" t="s">
        <v>832</v>
      </c>
      <c r="D209" s="1" t="s">
        <v>833</v>
      </c>
      <c r="E209" s="1" t="s">
        <v>834</v>
      </c>
      <c r="F209" s="1" t="str">
        <f t="shared" si="1"/>
        <v>wyrwany do odtworzenia</v>
      </c>
      <c r="G209" s="2" t="str">
        <f>IF(COUNTIF(Arkusz2!A:A, A209)&gt;0, "odtworzony", IF(COUNTIF(Arkusz2!A:A, B209)&gt;0, "odtworzony", "brak"))</f>
        <v>brak</v>
      </c>
      <c r="H209" s="1" t="s">
        <v>22</v>
      </c>
    </row>
    <row r="210">
      <c r="A210" s="1" t="s">
        <v>835</v>
      </c>
      <c r="B210" s="4">
        <v>2220210.0</v>
      </c>
      <c r="C210" s="1" t="s">
        <v>836</v>
      </c>
      <c r="D210" s="1" t="s">
        <v>837</v>
      </c>
      <c r="E210" s="1" t="s">
        <v>838</v>
      </c>
      <c r="F210" s="1" t="str">
        <f t="shared" si="1"/>
        <v>jest na zero</v>
      </c>
      <c r="G210" s="2" t="str">
        <f>IF(COUNTIF(Arkusz2!A:A, A210)&gt;0, "odtworzony", IF(COUNTIF(Arkusz2!A:A, B210)&gt;0, "odtworzony", "brak"))</f>
        <v>brak</v>
      </c>
      <c r="H210" s="1" t="s">
        <v>17</v>
      </c>
    </row>
    <row r="211">
      <c r="A211" s="1" t="s">
        <v>839</v>
      </c>
      <c r="B211" s="4">
        <v>2220214.0</v>
      </c>
      <c r="C211" s="1" t="s">
        <v>840</v>
      </c>
      <c r="D211" s="1" t="s">
        <v>841</v>
      </c>
      <c r="E211" s="1" t="s">
        <v>842</v>
      </c>
      <c r="F211" s="1" t="str">
        <f t="shared" si="1"/>
        <v>jest na zero</v>
      </c>
      <c r="G211" s="2" t="str">
        <f>IF(COUNTIF(Arkusz2!A:A, A211)&gt;0, "odtworzony", IF(COUNTIF(Arkusz2!A:A, B211)&gt;0, "odtworzony", "brak"))</f>
        <v>brak</v>
      </c>
      <c r="H211" s="1" t="s">
        <v>17</v>
      </c>
    </row>
    <row r="212">
      <c r="A212" s="1" t="s">
        <v>843</v>
      </c>
      <c r="B212" s="4">
        <v>2220215.0</v>
      </c>
      <c r="C212" s="1" t="s">
        <v>844</v>
      </c>
      <c r="D212" s="1" t="s">
        <v>845</v>
      </c>
      <c r="E212" s="1" t="s">
        <v>842</v>
      </c>
      <c r="F212" s="1" t="str">
        <f t="shared" si="1"/>
        <v>odtworzony</v>
      </c>
      <c r="G212" s="2" t="str">
        <f>IF(COUNTIF(Arkusz2!A:A, A212)&gt;0, "odtworzony", IF(COUNTIF(Arkusz2!A:A, B212)&gt;0, "odtworzony", "brak"))</f>
        <v>odtworzony</v>
      </c>
      <c r="H212" s="1" t="s">
        <v>12</v>
      </c>
    </row>
    <row r="213">
      <c r="A213" s="1" t="s">
        <v>846</v>
      </c>
      <c r="B213" s="4">
        <v>2220216.0</v>
      </c>
      <c r="C213" s="1" t="s">
        <v>847</v>
      </c>
      <c r="D213" s="1" t="s">
        <v>848</v>
      </c>
      <c r="E213" s="1" t="s">
        <v>849</v>
      </c>
      <c r="F213" s="1" t="str">
        <f t="shared" si="1"/>
        <v>jest na zero</v>
      </c>
      <c r="G213" s="2" t="str">
        <f>IF(COUNTIF(Arkusz2!A:A, A213)&gt;0, "odtworzony", IF(COUNTIF(Arkusz2!A:A, B213)&gt;0, "odtworzony", "brak"))</f>
        <v>brak</v>
      </c>
      <c r="H213" s="1" t="s">
        <v>17</v>
      </c>
    </row>
    <row r="214">
      <c r="A214" s="1" t="s">
        <v>850</v>
      </c>
      <c r="B214" s="4">
        <v>3120101.0</v>
      </c>
      <c r="C214" s="1" t="s">
        <v>851</v>
      </c>
      <c r="D214" s="1" t="s">
        <v>852</v>
      </c>
      <c r="E214" s="1" t="s">
        <v>853</v>
      </c>
      <c r="F214" s="1" t="str">
        <f t="shared" si="1"/>
        <v>Wycięte szpilki</v>
      </c>
      <c r="G214" s="2" t="str">
        <f>IF(COUNTIF(Arkusz2!A:A, A214)&gt;0, "odtworzony", IF(COUNTIF(Arkusz2!A:A, B214)&gt;0, "odtworzony", "brak"))</f>
        <v>brak</v>
      </c>
      <c r="H214" s="1" t="s">
        <v>185</v>
      </c>
    </row>
    <row r="215">
      <c r="A215" s="1" t="s">
        <v>854</v>
      </c>
      <c r="B215" s="4">
        <v>3120102.0</v>
      </c>
      <c r="C215" s="1" t="s">
        <v>855</v>
      </c>
      <c r="D215" s="1" t="s">
        <v>856</v>
      </c>
      <c r="E215" s="1" t="s">
        <v>857</v>
      </c>
      <c r="F215" s="1" t="str">
        <f t="shared" si="1"/>
        <v>odtworzony</v>
      </c>
      <c r="G215" s="2" t="str">
        <f>IF(COUNTIF(Arkusz2!A:A, A215)&gt;0, "odtworzony", IF(COUNTIF(Arkusz2!A:A, B215)&gt;0, "odtworzony", "brak"))</f>
        <v>odtworzony</v>
      </c>
      <c r="H215" s="1" t="s">
        <v>12</v>
      </c>
    </row>
    <row r="216">
      <c r="A216" s="1" t="s">
        <v>858</v>
      </c>
      <c r="B216" s="4">
        <v>3120106.0</v>
      </c>
      <c r="C216" s="1" t="s">
        <v>859</v>
      </c>
      <c r="D216" s="1" t="s">
        <v>860</v>
      </c>
      <c r="E216" s="1" t="s">
        <v>861</v>
      </c>
      <c r="F216" s="1" t="str">
        <f t="shared" si="1"/>
        <v>odtworzony</v>
      </c>
      <c r="G216" s="2" t="str">
        <f>IF(COUNTIF(Arkusz2!A:A, A216)&gt;0, "odtworzony", IF(COUNTIF(Arkusz2!A:A, B216)&gt;0, "odtworzony", "brak"))</f>
        <v>odtworzony</v>
      </c>
      <c r="H216" s="1" t="s">
        <v>12</v>
      </c>
    </row>
    <row r="217">
      <c r="A217" s="1" t="s">
        <v>862</v>
      </c>
      <c r="B217" s="4">
        <v>3120107.0</v>
      </c>
      <c r="C217" s="1" t="s">
        <v>863</v>
      </c>
      <c r="D217" s="1" t="s">
        <v>864</v>
      </c>
      <c r="E217" s="1" t="s">
        <v>865</v>
      </c>
      <c r="F217" s="1" t="str">
        <f t="shared" si="1"/>
        <v>odtworzony</v>
      </c>
      <c r="G217" s="2" t="str">
        <f>IF(COUNTIF(Arkusz2!A:A, A217)&gt;0, "odtworzony", IF(COUNTIF(Arkusz2!A:A, B217)&gt;0, "odtworzony", "brak"))</f>
        <v>odtworzony</v>
      </c>
      <c r="H217" s="1" t="s">
        <v>12</v>
      </c>
    </row>
    <row r="218">
      <c r="A218" s="1" t="s">
        <v>866</v>
      </c>
      <c r="B218" s="4">
        <v>3120108.0</v>
      </c>
      <c r="C218" s="1" t="s">
        <v>867</v>
      </c>
      <c r="D218" s="1" t="s">
        <v>868</v>
      </c>
      <c r="E218" s="1" t="s">
        <v>869</v>
      </c>
      <c r="F218" s="1" t="str">
        <f t="shared" si="1"/>
        <v>odtworzony</v>
      </c>
      <c r="G218" s="2" t="str">
        <f>IF(COUNTIF(Arkusz2!A:A, A218)&gt;0, "odtworzony", IF(COUNTIF(Arkusz2!A:A, B218)&gt;0, "odtworzony", "brak"))</f>
        <v>odtworzony</v>
      </c>
      <c r="H218" s="1" t="s">
        <v>12</v>
      </c>
    </row>
    <row r="219">
      <c r="A219" s="1" t="s">
        <v>870</v>
      </c>
      <c r="B219" s="4">
        <v>3120110.0</v>
      </c>
      <c r="C219" s="1" t="s">
        <v>871</v>
      </c>
      <c r="D219" s="1" t="s">
        <v>872</v>
      </c>
      <c r="E219" s="1" t="s">
        <v>873</v>
      </c>
      <c r="F219" s="1" t="str">
        <f t="shared" si="1"/>
        <v>odtworzony</v>
      </c>
      <c r="G219" s="2" t="str">
        <f>IF(COUNTIF(Arkusz2!A:A, A219)&gt;0, "odtworzony", IF(COUNTIF(Arkusz2!A:A, B219)&gt;0, "odtworzony", "brak"))</f>
        <v>odtworzony</v>
      </c>
      <c r="H219" s="1" t="s">
        <v>12</v>
      </c>
    </row>
    <row r="220">
      <c r="A220" s="1" t="s">
        <v>874</v>
      </c>
      <c r="B220" s="4">
        <v>3120201.0</v>
      </c>
      <c r="C220" s="1" t="s">
        <v>875</v>
      </c>
      <c r="D220" s="1" t="s">
        <v>876</v>
      </c>
      <c r="E220" s="1" t="s">
        <v>877</v>
      </c>
      <c r="F220" s="1" t="str">
        <f t="shared" si="1"/>
        <v>odtworzony</v>
      </c>
      <c r="G220" s="2" t="str">
        <f>IF(COUNTIF(Arkusz2!A:A, A220)&gt;0, "odtworzony", IF(COUNTIF(Arkusz2!A:A, B220)&gt;0, "odtworzony", "brak"))</f>
        <v>odtworzony</v>
      </c>
      <c r="H220" s="1" t="s">
        <v>12</v>
      </c>
    </row>
    <row r="221">
      <c r="A221" s="1" t="s">
        <v>878</v>
      </c>
      <c r="B221" s="4">
        <v>3120208.0</v>
      </c>
      <c r="C221" s="1" t="s">
        <v>879</v>
      </c>
      <c r="D221" s="1" t="s">
        <v>880</v>
      </c>
      <c r="E221" s="1" t="s">
        <v>881</v>
      </c>
      <c r="F221" s="1" t="str">
        <f t="shared" si="1"/>
        <v>odtworzony</v>
      </c>
      <c r="G221" s="2" t="str">
        <f>IF(COUNTIF(Arkusz2!A:A, A221)&gt;0, "odtworzony", IF(COUNTIF(Arkusz2!A:A, B221)&gt;0, "odtworzony", "brak"))</f>
        <v>odtworzony</v>
      </c>
      <c r="H221" s="1" t="s">
        <v>12</v>
      </c>
    </row>
    <row r="222">
      <c r="A222" s="1" t="s">
        <v>882</v>
      </c>
      <c r="B222" s="4">
        <v>3120215.0</v>
      </c>
      <c r="C222" s="1" t="s">
        <v>883</v>
      </c>
      <c r="D222" s="1" t="s">
        <v>884</v>
      </c>
      <c r="E222" s="1" t="s">
        <v>885</v>
      </c>
      <c r="F222" s="1" t="str">
        <f t="shared" si="1"/>
        <v>odtworzony</v>
      </c>
      <c r="G222" s="2" t="str">
        <f>IF(COUNTIF(Arkusz2!A:A, A222)&gt;0, "odtworzony", IF(COUNTIF(Arkusz2!A:A, B222)&gt;0, "odtworzony", "brak"))</f>
        <v>odtworzony</v>
      </c>
      <c r="H222" s="1" t="s">
        <v>12</v>
      </c>
    </row>
    <row r="223">
      <c r="A223" s="1" t="s">
        <v>886</v>
      </c>
      <c r="B223" s="4">
        <v>3120218.0</v>
      </c>
      <c r="C223" s="1" t="s">
        <v>887</v>
      </c>
      <c r="D223" s="1" t="s">
        <v>888</v>
      </c>
      <c r="E223" s="1" t="s">
        <v>889</v>
      </c>
      <c r="F223" s="1" t="str">
        <f t="shared" si="1"/>
        <v>odtworzony</v>
      </c>
      <c r="G223" s="2" t="str">
        <f>IF(COUNTIF(Arkusz2!A:A, A223)&gt;0, "odtworzony", IF(COUNTIF(Arkusz2!A:A, B223)&gt;0, "odtworzony", "brak"))</f>
        <v>odtworzony</v>
      </c>
      <c r="H223" s="1" t="s">
        <v>12</v>
      </c>
    </row>
    <row r="224">
      <c r="A224" s="1" t="s">
        <v>890</v>
      </c>
      <c r="B224" s="4">
        <v>3120219.0</v>
      </c>
      <c r="C224" s="1" t="s">
        <v>891</v>
      </c>
      <c r="D224" s="1" t="s">
        <v>892</v>
      </c>
      <c r="E224" s="1" t="s">
        <v>893</v>
      </c>
      <c r="F224" s="1" t="str">
        <f t="shared" si="1"/>
        <v>Wycięte szpilki</v>
      </c>
      <c r="G224" s="2" t="str">
        <f>IF(COUNTIF(Arkusz2!A:A, A224)&gt;0, "odtworzony", IF(COUNTIF(Arkusz2!A:A, B224)&gt;0, "odtworzony", "brak"))</f>
        <v>brak</v>
      </c>
      <c r="H224" s="1" t="s">
        <v>185</v>
      </c>
    </row>
    <row r="225">
      <c r="A225" s="1" t="s">
        <v>894</v>
      </c>
      <c r="B225" s="4">
        <v>3120223.0</v>
      </c>
      <c r="C225" s="1" t="s">
        <v>895</v>
      </c>
      <c r="D225" s="1" t="s">
        <v>896</v>
      </c>
      <c r="E225" s="1" t="s">
        <v>897</v>
      </c>
      <c r="F225" s="1" t="str">
        <f t="shared" si="1"/>
        <v>odtworzony</v>
      </c>
      <c r="G225" s="2" t="str">
        <f>IF(COUNTIF(Arkusz2!A:A, A225)&gt;0, "odtworzony", IF(COUNTIF(Arkusz2!A:A, B225)&gt;0, "odtworzony", "brak"))</f>
        <v>odtworzony</v>
      </c>
      <c r="H225" s="1" t="s">
        <v>12</v>
      </c>
    </row>
    <row r="226">
      <c r="A226" s="1" t="s">
        <v>898</v>
      </c>
      <c r="B226" s="4">
        <v>3120224.0</v>
      </c>
      <c r="C226" s="1" t="s">
        <v>899</v>
      </c>
      <c r="D226" s="1" t="s">
        <v>900</v>
      </c>
      <c r="E226" s="1" t="s">
        <v>901</v>
      </c>
      <c r="F226" s="1" t="str">
        <f t="shared" si="1"/>
        <v>odtworzony</v>
      </c>
      <c r="G226" s="2" t="str">
        <f>IF(COUNTIF(Arkusz2!A:A, A226)&gt;0, "odtworzony", IF(COUNTIF(Arkusz2!A:A, B226)&gt;0, "odtworzony", "brak"))</f>
        <v>odtworzony</v>
      </c>
      <c r="H226" s="1" t="s">
        <v>12</v>
      </c>
    </row>
    <row r="227">
      <c r="A227" s="1" t="s">
        <v>902</v>
      </c>
      <c r="B227" s="4">
        <v>3120227.0</v>
      </c>
      <c r="C227" s="1" t="s">
        <v>903</v>
      </c>
      <c r="D227" s="1" t="s">
        <v>904</v>
      </c>
      <c r="E227" s="1" t="s">
        <v>905</v>
      </c>
      <c r="F227" s="1" t="str">
        <f t="shared" si="1"/>
        <v>odtworzony</v>
      </c>
      <c r="G227" s="2" t="str">
        <f>IF(COUNTIF(Arkusz2!A:A, A227)&gt;0, "odtworzony", IF(COUNTIF(Arkusz2!A:A, B227)&gt;0, "odtworzony", "brak"))</f>
        <v>odtworzony</v>
      </c>
      <c r="H227" s="1" t="s">
        <v>12</v>
      </c>
    </row>
    <row r="228">
      <c r="A228" s="1" t="s">
        <v>906</v>
      </c>
      <c r="B228" s="4">
        <v>3130102.0</v>
      </c>
      <c r="C228" s="1" t="s">
        <v>907</v>
      </c>
      <c r="D228" s="1" t="s">
        <v>908</v>
      </c>
      <c r="E228" s="1" t="s">
        <v>909</v>
      </c>
      <c r="F228" s="1" t="str">
        <f t="shared" si="1"/>
        <v>odtworzony</v>
      </c>
      <c r="G228" s="2" t="str">
        <f>IF(COUNTIF(Arkusz2!A:A, A228)&gt;0, "odtworzony", IF(COUNTIF(Arkusz2!A:A, B228)&gt;0, "odtworzony", "brak"))</f>
        <v>odtworzony</v>
      </c>
      <c r="H228" s="1" t="s">
        <v>12</v>
      </c>
    </row>
    <row r="229">
      <c r="A229" s="1" t="s">
        <v>910</v>
      </c>
      <c r="B229" s="4">
        <v>3130104.0</v>
      </c>
      <c r="C229" s="1" t="s">
        <v>911</v>
      </c>
      <c r="D229" s="1" t="s">
        <v>912</v>
      </c>
      <c r="E229" s="1" t="s">
        <v>913</v>
      </c>
      <c r="F229" s="1" t="str">
        <f t="shared" si="1"/>
        <v>odtworzony</v>
      </c>
      <c r="G229" s="2" t="str">
        <f>IF(COUNTIF(Arkusz2!A:A, A229)&gt;0, "odtworzony", IF(COUNTIF(Arkusz2!A:A, B229)&gt;0, "odtworzony", "brak"))</f>
        <v>odtworzony</v>
      </c>
      <c r="H229" s="1" t="s">
        <v>12</v>
      </c>
    </row>
    <row r="230">
      <c r="A230" s="1" t="s">
        <v>914</v>
      </c>
      <c r="B230" s="4">
        <v>3130109.0</v>
      </c>
      <c r="C230" s="1" t="s">
        <v>915</v>
      </c>
      <c r="D230" s="1" t="s">
        <v>916</v>
      </c>
      <c r="E230" s="1" t="s">
        <v>917</v>
      </c>
      <c r="F230" s="1" t="str">
        <f t="shared" si="1"/>
        <v>Wycięte szpilki</v>
      </c>
      <c r="G230" s="2" t="str">
        <f>IF(COUNTIF(Arkusz2!A:A, A230)&gt;0, "odtworzony", IF(COUNTIF(Arkusz2!A:A, B230)&gt;0, "odtworzony", "brak"))</f>
        <v>brak</v>
      </c>
      <c r="H230" s="1" t="s">
        <v>185</v>
      </c>
    </row>
    <row r="231">
      <c r="A231" s="1" t="s">
        <v>918</v>
      </c>
      <c r="B231" s="4">
        <v>3130120.0</v>
      </c>
      <c r="C231" s="1" t="s">
        <v>919</v>
      </c>
      <c r="D231" s="1" t="s">
        <v>920</v>
      </c>
      <c r="E231" s="1" t="s">
        <v>921</v>
      </c>
      <c r="F231" s="1" t="str">
        <f t="shared" si="1"/>
        <v>odtworzony</v>
      </c>
      <c r="G231" s="2" t="str">
        <f>IF(COUNTIF(Arkusz2!A:A, A231)&gt;0, "odtworzony", IF(COUNTIF(Arkusz2!A:A, B231)&gt;0, "odtworzony", "brak"))</f>
        <v>odtworzony</v>
      </c>
      <c r="H231" s="1" t="s">
        <v>12</v>
      </c>
    </row>
    <row r="232">
      <c r="A232" s="1" t="s">
        <v>922</v>
      </c>
      <c r="B232" s="4">
        <v>3130203.0</v>
      </c>
      <c r="C232" s="1" t="s">
        <v>923</v>
      </c>
      <c r="D232" s="1" t="s">
        <v>924</v>
      </c>
      <c r="E232" s="1" t="s">
        <v>925</v>
      </c>
      <c r="F232" s="1" t="str">
        <f t="shared" si="1"/>
        <v>odtworzony</v>
      </c>
      <c r="G232" s="2" t="str">
        <f>IF(COUNTIF(Arkusz2!A:A, A232)&gt;0, "odtworzony", IF(COUNTIF(Arkusz2!A:A, B232)&gt;0, "odtworzony", "brak"))</f>
        <v>odtworzony</v>
      </c>
      <c r="H232" s="1" t="s">
        <v>12</v>
      </c>
    </row>
    <row r="233">
      <c r="A233" s="1" t="s">
        <v>926</v>
      </c>
      <c r="B233" s="4">
        <v>3130205.0</v>
      </c>
      <c r="C233" s="1" t="s">
        <v>927</v>
      </c>
      <c r="D233" s="1" t="s">
        <v>928</v>
      </c>
      <c r="E233" s="1" t="s">
        <v>929</v>
      </c>
      <c r="F233" s="1" t="str">
        <f t="shared" si="1"/>
        <v>odtworzony</v>
      </c>
      <c r="G233" s="2" t="str">
        <f>IF(COUNTIF(Arkusz2!A:A, A233)&gt;0, "odtworzony", IF(COUNTIF(Arkusz2!A:A, B233)&gt;0, "odtworzony", "brak"))</f>
        <v>odtworzony</v>
      </c>
      <c r="H233" s="1" t="s">
        <v>12</v>
      </c>
    </row>
    <row r="234">
      <c r="A234" s="1" t="s">
        <v>930</v>
      </c>
      <c r="B234" s="4">
        <v>3130207.0</v>
      </c>
      <c r="C234" s="1" t="s">
        <v>931</v>
      </c>
      <c r="D234" s="1" t="s">
        <v>932</v>
      </c>
      <c r="E234" s="1" t="s">
        <v>933</v>
      </c>
      <c r="F234" s="1" t="str">
        <f t="shared" si="1"/>
        <v>odtworzony</v>
      </c>
      <c r="G234" s="2" t="str">
        <f>IF(COUNTIF(Arkusz2!A:A, A234)&gt;0, "odtworzony", IF(COUNTIF(Arkusz2!A:A, B234)&gt;0, "odtworzony", "brak"))</f>
        <v>odtworzony</v>
      </c>
      <c r="H234" s="1" t="s">
        <v>12</v>
      </c>
    </row>
    <row r="235">
      <c r="A235" s="1" t="s">
        <v>934</v>
      </c>
      <c r="B235" s="4">
        <v>3130209.0</v>
      </c>
      <c r="C235" s="1" t="s">
        <v>935</v>
      </c>
      <c r="D235" s="1" t="s">
        <v>936</v>
      </c>
      <c r="E235" s="1" t="s">
        <v>937</v>
      </c>
      <c r="F235" s="1" t="str">
        <f t="shared" si="1"/>
        <v>odtworzony</v>
      </c>
      <c r="G235" s="2" t="str">
        <f>IF(COUNTIF(Arkusz2!A:A, A235)&gt;0, "odtworzony", IF(COUNTIF(Arkusz2!A:A, B235)&gt;0, "odtworzony", "brak"))</f>
        <v>odtworzony</v>
      </c>
      <c r="H235" s="1" t="s">
        <v>12</v>
      </c>
    </row>
    <row r="236">
      <c r="A236" s="1" t="s">
        <v>938</v>
      </c>
      <c r="B236" s="4">
        <v>3130210.0</v>
      </c>
      <c r="C236" s="1" t="s">
        <v>939</v>
      </c>
      <c r="D236" s="1" t="s">
        <v>940</v>
      </c>
      <c r="E236" s="1" t="s">
        <v>941</v>
      </c>
      <c r="F236" s="1" t="str">
        <f t="shared" si="1"/>
        <v>odtworzony</v>
      </c>
      <c r="G236" s="2" t="str">
        <f>IF(COUNTIF(Arkusz2!A:A, A236)&gt;0, "odtworzony", IF(COUNTIF(Arkusz2!A:A, B236)&gt;0, "odtworzony", "brak"))</f>
        <v>odtworzony</v>
      </c>
      <c r="H236" s="1" t="s">
        <v>12</v>
      </c>
    </row>
    <row r="237">
      <c r="A237" s="1" t="s">
        <v>942</v>
      </c>
      <c r="B237" s="4">
        <v>3130211.0</v>
      </c>
      <c r="C237" s="1" t="s">
        <v>943</v>
      </c>
      <c r="D237" s="1" t="s">
        <v>944</v>
      </c>
      <c r="E237" s="1" t="s">
        <v>945</v>
      </c>
      <c r="F237" s="1" t="str">
        <f t="shared" si="1"/>
        <v>wyrwany do odtworzenia</v>
      </c>
      <c r="G237" s="2" t="str">
        <f>IF(COUNTIF(Arkusz2!A:A, A237)&gt;0, "odtworzony", IF(COUNTIF(Arkusz2!A:A, B237)&gt;0, "odtworzony", "brak"))</f>
        <v>brak</v>
      </c>
      <c r="H237" s="1" t="s">
        <v>22</v>
      </c>
    </row>
    <row r="238">
      <c r="A238" s="1" t="s">
        <v>946</v>
      </c>
      <c r="B238" s="4">
        <v>3130212.0</v>
      </c>
      <c r="C238" s="1" t="s">
        <v>947</v>
      </c>
      <c r="D238" s="1" t="s">
        <v>948</v>
      </c>
      <c r="E238" s="1" t="s">
        <v>949</v>
      </c>
      <c r="F238" s="1" t="str">
        <f t="shared" si="1"/>
        <v>odtworzony</v>
      </c>
      <c r="G238" s="2" t="str">
        <f>IF(COUNTIF(Arkusz2!A:A, A238)&gt;0, "odtworzony", IF(COUNTIF(Arkusz2!A:A, B238)&gt;0, "odtworzony", "brak"))</f>
        <v>odtworzony</v>
      </c>
      <c r="H238" s="1" t="s">
        <v>12</v>
      </c>
    </row>
    <row r="239">
      <c r="A239" s="1" t="s">
        <v>950</v>
      </c>
      <c r="B239" s="4">
        <v>3130301.0</v>
      </c>
      <c r="C239" s="1" t="s">
        <v>951</v>
      </c>
      <c r="D239" s="1" t="s">
        <v>952</v>
      </c>
      <c r="E239" s="1" t="s">
        <v>953</v>
      </c>
      <c r="F239" s="1" t="str">
        <f t="shared" si="1"/>
        <v>odtworzony</v>
      </c>
      <c r="G239" s="2" t="str">
        <f>IF(COUNTIF(Arkusz2!A:A, A239)&gt;0, "odtworzony", IF(COUNTIF(Arkusz2!A:A, B239)&gt;0, "odtworzony", "brak"))</f>
        <v>odtworzony</v>
      </c>
      <c r="H239" s="1" t="s">
        <v>12</v>
      </c>
    </row>
    <row r="240">
      <c r="A240" s="1" t="s">
        <v>954</v>
      </c>
      <c r="B240" s="4">
        <v>3130302.0</v>
      </c>
      <c r="C240" s="1" t="s">
        <v>955</v>
      </c>
      <c r="D240" s="1" t="s">
        <v>956</v>
      </c>
      <c r="E240" s="1" t="s">
        <v>957</v>
      </c>
      <c r="F240" s="1" t="str">
        <f t="shared" si="1"/>
        <v>odtworzony</v>
      </c>
      <c r="G240" s="2" t="str">
        <f>IF(COUNTIF(Arkusz2!A:A, A240)&gt;0, "odtworzony", IF(COUNTIF(Arkusz2!A:A, B240)&gt;0, "odtworzony", "brak"))</f>
        <v>odtworzony</v>
      </c>
      <c r="H240" s="1" t="s">
        <v>12</v>
      </c>
    </row>
    <row r="241">
      <c r="A241" s="1" t="s">
        <v>958</v>
      </c>
      <c r="B241" s="4">
        <v>3130303.0</v>
      </c>
      <c r="C241" s="1" t="s">
        <v>959</v>
      </c>
      <c r="D241" s="1" t="s">
        <v>960</v>
      </c>
      <c r="E241" s="1" t="s">
        <v>961</v>
      </c>
      <c r="F241" s="1" t="str">
        <f t="shared" si="1"/>
        <v>odtworzony</v>
      </c>
      <c r="G241" s="2" t="str">
        <f>IF(COUNTIF(Arkusz2!A:A, A241)&gt;0, "odtworzony", IF(COUNTIF(Arkusz2!A:A, B241)&gt;0, "odtworzony", "brak"))</f>
        <v>odtworzony</v>
      </c>
      <c r="H241" s="1" t="s">
        <v>12</v>
      </c>
    </row>
    <row r="242">
      <c r="A242" s="1" t="s">
        <v>962</v>
      </c>
      <c r="B242" s="4">
        <v>3130306.0</v>
      </c>
      <c r="C242" s="1" t="s">
        <v>963</v>
      </c>
      <c r="D242" s="1" t="s">
        <v>964</v>
      </c>
      <c r="E242" s="1" t="s">
        <v>965</v>
      </c>
      <c r="F242" s="1" t="str">
        <f t="shared" si="1"/>
        <v>odtworzony</v>
      </c>
      <c r="G242" s="2" t="str">
        <f>IF(COUNTIF(Arkusz2!A:A, A242)&gt;0, "odtworzony", IF(COUNTIF(Arkusz2!A:A, B242)&gt;0, "odtworzony", "brak"))</f>
        <v>odtworzony</v>
      </c>
      <c r="H242" s="1" t="s">
        <v>12</v>
      </c>
    </row>
    <row r="243">
      <c r="A243" s="1" t="s">
        <v>966</v>
      </c>
      <c r="B243" s="4">
        <v>3130309.0</v>
      </c>
      <c r="C243" s="1" t="s">
        <v>967</v>
      </c>
      <c r="D243" s="1" t="s">
        <v>968</v>
      </c>
      <c r="E243" s="1" t="s">
        <v>969</v>
      </c>
      <c r="F243" s="1" t="str">
        <f t="shared" si="1"/>
        <v>jest na zero</v>
      </c>
      <c r="G243" s="2" t="str">
        <f>IF(COUNTIF(Arkusz2!A:A, A243)&gt;0, "odtworzony", IF(COUNTIF(Arkusz2!A:A, B243)&gt;0, "odtworzony", "brak"))</f>
        <v>brak</v>
      </c>
      <c r="H243" s="1" t="s">
        <v>17</v>
      </c>
    </row>
    <row r="244">
      <c r="A244" s="1" t="s">
        <v>970</v>
      </c>
      <c r="B244" s="4">
        <v>3130310.0</v>
      </c>
      <c r="C244" s="1" t="s">
        <v>971</v>
      </c>
      <c r="D244" s="1" t="s">
        <v>972</v>
      </c>
      <c r="E244" s="1" t="s">
        <v>973</v>
      </c>
      <c r="F244" s="1" t="str">
        <f t="shared" si="1"/>
        <v>odtworzony</v>
      </c>
      <c r="G244" s="2" t="str">
        <f>IF(COUNTIF(Arkusz2!A:A, A244)&gt;0, "odtworzony", IF(COUNTIF(Arkusz2!A:A, B244)&gt;0, "odtworzony", "brak"))</f>
        <v>odtworzony</v>
      </c>
      <c r="H244" s="1" t="s">
        <v>12</v>
      </c>
    </row>
    <row r="245">
      <c r="A245" s="1" t="s">
        <v>974</v>
      </c>
      <c r="B245" s="4">
        <v>3130317.0</v>
      </c>
      <c r="C245" s="1" t="s">
        <v>975</v>
      </c>
      <c r="D245" s="1" t="s">
        <v>976</v>
      </c>
      <c r="E245" s="1" t="s">
        <v>977</v>
      </c>
      <c r="F245" s="1" t="str">
        <f t="shared" si="1"/>
        <v>odtworzony</v>
      </c>
      <c r="G245" s="2" t="str">
        <f>IF(COUNTIF(Arkusz2!A:A, A245)&gt;0, "odtworzony", IF(COUNTIF(Arkusz2!A:A, B245)&gt;0, "odtworzony", "brak"))</f>
        <v>odtworzony</v>
      </c>
      <c r="H245" s="1" t="s">
        <v>12</v>
      </c>
    </row>
    <row r="246">
      <c r="A246" s="1" t="s">
        <v>978</v>
      </c>
      <c r="B246" s="4">
        <v>3130326.0</v>
      </c>
      <c r="C246" s="1" t="s">
        <v>979</v>
      </c>
      <c r="D246" s="1" t="s">
        <v>980</v>
      </c>
      <c r="E246" s="1" t="s">
        <v>981</v>
      </c>
      <c r="F246" s="1" t="str">
        <f t="shared" si="1"/>
        <v>odtworzony</v>
      </c>
      <c r="G246" s="2" t="str">
        <f>IF(COUNTIF(Arkusz2!A:A, A246)&gt;0, "odtworzony", IF(COUNTIF(Arkusz2!A:A, B246)&gt;0, "odtworzony", "brak"))</f>
        <v>odtworzony</v>
      </c>
      <c r="H246" s="1" t="s">
        <v>12</v>
      </c>
    </row>
    <row r="247">
      <c r="A247" s="1" t="s">
        <v>982</v>
      </c>
      <c r="B247" s="4">
        <v>3170105.0</v>
      </c>
      <c r="C247" s="1" t="s">
        <v>983</v>
      </c>
      <c r="D247" s="1" t="s">
        <v>984</v>
      </c>
      <c r="E247" s="1" t="s">
        <v>985</v>
      </c>
      <c r="F247" s="1" t="str">
        <f t="shared" si="1"/>
        <v>odtworzony</v>
      </c>
      <c r="G247" s="2" t="str">
        <f>IF(COUNTIF(Arkusz2!A:A, A247)&gt;0, "odtworzony", IF(COUNTIF(Arkusz2!A:A, B247)&gt;0, "odtworzony", "brak"))</f>
        <v>odtworzony</v>
      </c>
      <c r="H247" s="1" t="s">
        <v>12</v>
      </c>
    </row>
    <row r="248">
      <c r="A248" s="1" t="s">
        <v>986</v>
      </c>
      <c r="B248" s="4">
        <v>3170106.0</v>
      </c>
      <c r="C248" s="1" t="s">
        <v>987</v>
      </c>
      <c r="D248" s="1" t="s">
        <v>988</v>
      </c>
      <c r="E248" s="1" t="s">
        <v>989</v>
      </c>
      <c r="F248" s="1" t="str">
        <f t="shared" si="1"/>
        <v>odtworzony</v>
      </c>
      <c r="G248" s="2" t="str">
        <f>IF(COUNTIF(Arkusz2!A:A, A248)&gt;0, "odtworzony", IF(COUNTIF(Arkusz2!A:A, B248)&gt;0, "odtworzony", "brak"))</f>
        <v>odtworzony</v>
      </c>
      <c r="H248" s="1" t="s">
        <v>12</v>
      </c>
    </row>
    <row r="249">
      <c r="A249" s="1" t="s">
        <v>990</v>
      </c>
      <c r="B249" s="4">
        <v>3170215.0</v>
      </c>
      <c r="C249" s="1" t="s">
        <v>991</v>
      </c>
      <c r="D249" s="1" t="s">
        <v>992</v>
      </c>
      <c r="E249" s="1" t="s">
        <v>993</v>
      </c>
      <c r="F249" s="1" t="str">
        <f t="shared" si="1"/>
        <v>odtworzony</v>
      </c>
      <c r="G249" s="2" t="str">
        <f>IF(COUNTIF(Arkusz2!A:A, A249)&gt;0, "odtworzony", IF(COUNTIF(Arkusz2!A:A, B249)&gt;0, "odtworzony", "brak"))</f>
        <v>odtworzony</v>
      </c>
      <c r="H249" s="1" t="s">
        <v>12</v>
      </c>
    </row>
    <row r="250">
      <c r="A250" s="1" t="s">
        <v>994</v>
      </c>
      <c r="B250" s="4">
        <v>3170217.0</v>
      </c>
      <c r="C250" s="1" t="s">
        <v>995</v>
      </c>
      <c r="D250" s="1" t="s">
        <v>996</v>
      </c>
      <c r="E250" s="1" t="s">
        <v>997</v>
      </c>
      <c r="F250" s="1" t="str">
        <f t="shared" si="1"/>
        <v>odtworzony</v>
      </c>
      <c r="G250" s="2" t="str">
        <f>IF(COUNTIF(Arkusz2!A:A, A250)&gt;0, "odtworzony", IF(COUNTIF(Arkusz2!A:A, B250)&gt;0, "odtworzony", "brak"))</f>
        <v>odtworzony</v>
      </c>
      <c r="H250" s="1" t="s">
        <v>12</v>
      </c>
    </row>
    <row r="251">
      <c r="A251" s="1" t="s">
        <v>998</v>
      </c>
      <c r="B251" s="4">
        <v>3180101.0</v>
      </c>
      <c r="C251" s="1" t="s">
        <v>999</v>
      </c>
      <c r="D251" s="1" t="s">
        <v>1000</v>
      </c>
      <c r="E251" s="1" t="s">
        <v>1001</v>
      </c>
      <c r="F251" s="1" t="str">
        <f t="shared" si="1"/>
        <v>odtworzony</v>
      </c>
      <c r="G251" s="2" t="str">
        <f>IF(COUNTIF(Arkusz2!A:A, A251)&gt;0, "odtworzony", IF(COUNTIF(Arkusz2!A:A, B251)&gt;0, "odtworzony", "brak"))</f>
        <v>odtworzony</v>
      </c>
      <c r="H251" s="1" t="s">
        <v>12</v>
      </c>
    </row>
    <row r="252">
      <c r="A252" s="1" t="s">
        <v>1002</v>
      </c>
      <c r="B252" s="4">
        <v>3180106.0</v>
      </c>
      <c r="C252" s="1" t="s">
        <v>1003</v>
      </c>
      <c r="D252" s="1" t="s">
        <v>1004</v>
      </c>
      <c r="E252" s="1" t="s">
        <v>1005</v>
      </c>
      <c r="F252" s="1" t="str">
        <f t="shared" si="1"/>
        <v>odtworzony</v>
      </c>
      <c r="G252" s="2" t="str">
        <f>IF(COUNTIF(Arkusz2!A:A, A252)&gt;0, "odtworzony", IF(COUNTIF(Arkusz2!A:A, B252)&gt;0, "odtworzony", "brak"))</f>
        <v>odtworzony</v>
      </c>
      <c r="H252" s="1" t="s">
        <v>12</v>
      </c>
    </row>
    <row r="253">
      <c r="A253" s="1" t="s">
        <v>1006</v>
      </c>
      <c r="B253" s="4">
        <v>3180108.0</v>
      </c>
      <c r="C253" s="1" t="s">
        <v>1007</v>
      </c>
      <c r="D253" s="1" t="s">
        <v>1008</v>
      </c>
      <c r="E253" s="1" t="s">
        <v>1009</v>
      </c>
      <c r="F253" s="1" t="str">
        <f t="shared" si="1"/>
        <v>odtworzony</v>
      </c>
      <c r="G253" s="2" t="str">
        <f>IF(COUNTIF(Arkusz2!A:A, A253)&gt;0, "odtworzony", IF(COUNTIF(Arkusz2!A:A, B253)&gt;0, "odtworzony", "brak"))</f>
        <v>odtworzony</v>
      </c>
      <c r="H253" s="1" t="s">
        <v>12</v>
      </c>
    </row>
    <row r="254">
      <c r="A254" s="1" t="s">
        <v>1010</v>
      </c>
      <c r="B254" s="4">
        <v>3180109.0</v>
      </c>
      <c r="C254" s="1" t="s">
        <v>1011</v>
      </c>
      <c r="D254" s="1" t="s">
        <v>1012</v>
      </c>
      <c r="E254" s="1" t="s">
        <v>1013</v>
      </c>
      <c r="F254" s="1" t="str">
        <f t="shared" si="1"/>
        <v>odtworzony</v>
      </c>
      <c r="G254" s="2" t="str">
        <f>IF(COUNTIF(Arkusz2!A:A, A254)&gt;0, "odtworzony", IF(COUNTIF(Arkusz2!A:A, B254)&gt;0, "odtworzony", "brak"))</f>
        <v>odtworzony</v>
      </c>
      <c r="H254" s="1" t="s">
        <v>12</v>
      </c>
    </row>
    <row r="255">
      <c r="A255" s="1" t="s">
        <v>1014</v>
      </c>
      <c r="B255" s="4">
        <v>3180111.0</v>
      </c>
      <c r="C255" s="1" t="s">
        <v>1015</v>
      </c>
      <c r="D255" s="1" t="s">
        <v>1016</v>
      </c>
      <c r="E255" s="1" t="s">
        <v>1017</v>
      </c>
      <c r="F255" s="1" t="str">
        <f t="shared" si="1"/>
        <v>odtworzony</v>
      </c>
      <c r="G255" s="2" t="str">
        <f>IF(COUNTIF(Arkusz2!A:A, A255)&gt;0, "odtworzony", IF(COUNTIF(Arkusz2!A:A, B255)&gt;0, "odtworzony", "brak"))</f>
        <v>odtworzony</v>
      </c>
      <c r="H255" s="1" t="s">
        <v>12</v>
      </c>
    </row>
    <row r="256">
      <c r="A256" s="1" t="s">
        <v>1018</v>
      </c>
      <c r="B256" s="4">
        <v>3180112.0</v>
      </c>
      <c r="C256" s="1" t="s">
        <v>1019</v>
      </c>
      <c r="D256" s="1" t="s">
        <v>1020</v>
      </c>
      <c r="E256" s="1" t="s">
        <v>1021</v>
      </c>
      <c r="F256" s="1" t="str">
        <f t="shared" si="1"/>
        <v>odtworzony</v>
      </c>
      <c r="G256" s="2" t="str">
        <f>IF(COUNTIF(Arkusz2!A:A, A256)&gt;0, "odtworzony", IF(COUNTIF(Arkusz2!A:A, B256)&gt;0, "odtworzony", "brak"))</f>
        <v>odtworzony</v>
      </c>
      <c r="H256" s="1" t="s">
        <v>12</v>
      </c>
    </row>
    <row r="257">
      <c r="A257" s="1" t="s">
        <v>1022</v>
      </c>
      <c r="B257" s="4">
        <v>3180113.0</v>
      </c>
      <c r="C257" s="1" t="s">
        <v>1023</v>
      </c>
      <c r="D257" s="1" t="s">
        <v>1024</v>
      </c>
      <c r="E257" s="1" t="s">
        <v>1025</v>
      </c>
      <c r="F257" s="1" t="str">
        <f t="shared" si="1"/>
        <v>odtworzony</v>
      </c>
      <c r="G257" s="2" t="str">
        <f>IF(COUNTIF(Arkusz2!A:A, A257)&gt;0, "odtworzony", IF(COUNTIF(Arkusz2!A:A, B257)&gt;0, "odtworzony", "brak"))</f>
        <v>odtworzony</v>
      </c>
      <c r="H257" s="1" t="s">
        <v>12</v>
      </c>
    </row>
    <row r="258">
      <c r="A258" s="1" t="s">
        <v>1026</v>
      </c>
      <c r="B258" s="4">
        <v>3180114.0</v>
      </c>
      <c r="C258" s="1" t="s">
        <v>1027</v>
      </c>
      <c r="D258" s="1" t="s">
        <v>1028</v>
      </c>
      <c r="E258" s="1" t="s">
        <v>1029</v>
      </c>
      <c r="F258" s="1" t="str">
        <f t="shared" si="1"/>
        <v>odtworzony</v>
      </c>
      <c r="G258" s="2" t="str">
        <f>IF(COUNTIF(Arkusz2!A:A, A258)&gt;0, "odtworzony", IF(COUNTIF(Arkusz2!A:A, B258)&gt;0, "odtworzony", "brak"))</f>
        <v>odtworzony</v>
      </c>
      <c r="H258" s="1" t="s">
        <v>12</v>
      </c>
    </row>
    <row r="259">
      <c r="A259" s="1" t="s">
        <v>1030</v>
      </c>
      <c r="B259" s="4">
        <v>3180115.0</v>
      </c>
      <c r="C259" s="1" t="s">
        <v>1031</v>
      </c>
      <c r="D259" s="1" t="s">
        <v>1032</v>
      </c>
      <c r="E259" s="1" t="s">
        <v>1033</v>
      </c>
      <c r="F259" s="1" t="str">
        <f t="shared" si="1"/>
        <v>odtworzony</v>
      </c>
      <c r="G259" s="2" t="str">
        <f>IF(COUNTIF(Arkusz2!A:A, A259)&gt;0, "odtworzony", IF(COUNTIF(Arkusz2!A:A, B259)&gt;0, "odtworzony", "brak"))</f>
        <v>odtworzony</v>
      </c>
      <c r="H259" s="1" t="s">
        <v>12</v>
      </c>
    </row>
    <row r="260">
      <c r="A260" s="1" t="s">
        <v>1034</v>
      </c>
      <c r="B260" s="4">
        <v>3180116.0</v>
      </c>
      <c r="C260" s="1" t="s">
        <v>1035</v>
      </c>
      <c r="D260" s="1" t="s">
        <v>1036</v>
      </c>
      <c r="E260" s="1" t="s">
        <v>1037</v>
      </c>
      <c r="F260" s="1" t="str">
        <f t="shared" si="1"/>
        <v>odtworzony</v>
      </c>
      <c r="G260" s="2" t="str">
        <f>IF(COUNTIF(Arkusz2!A:A, A260)&gt;0, "odtworzony", IF(COUNTIF(Arkusz2!A:A, B260)&gt;0, "odtworzony", "brak"))</f>
        <v>odtworzony</v>
      </c>
      <c r="H260" s="1" t="s">
        <v>12</v>
      </c>
    </row>
    <row r="261">
      <c r="A261" s="1" t="s">
        <v>1038</v>
      </c>
      <c r="B261" s="4">
        <v>3180117.0</v>
      </c>
      <c r="C261" s="1" t="s">
        <v>1039</v>
      </c>
      <c r="D261" s="1" t="s">
        <v>1040</v>
      </c>
      <c r="E261" s="1" t="s">
        <v>1041</v>
      </c>
      <c r="F261" s="1" t="str">
        <f t="shared" si="1"/>
        <v>odtworzony</v>
      </c>
      <c r="G261" s="2" t="str">
        <f>IF(COUNTIF(Arkusz2!A:A, A261)&gt;0, "odtworzony", IF(COUNTIF(Arkusz2!A:A, B261)&gt;0, "odtworzony", "brak"))</f>
        <v>odtworzony</v>
      </c>
      <c r="H261" s="1" t="s">
        <v>12</v>
      </c>
    </row>
    <row r="262">
      <c r="A262" s="1" t="s">
        <v>1042</v>
      </c>
      <c r="B262" s="4">
        <v>3180122.0</v>
      </c>
      <c r="C262" s="1" t="s">
        <v>1043</v>
      </c>
      <c r="D262" s="1" t="s">
        <v>1044</v>
      </c>
      <c r="E262" s="1" t="s">
        <v>1045</v>
      </c>
      <c r="F262" s="1" t="str">
        <f t="shared" si="1"/>
        <v>odtworzony</v>
      </c>
      <c r="G262" s="2" t="str">
        <f>IF(COUNTIF(Arkusz2!A:A, A262)&gt;0, "odtworzony", IF(COUNTIF(Arkusz2!A:A, B262)&gt;0, "odtworzony", "brak"))</f>
        <v>odtworzony</v>
      </c>
      <c r="H262" s="1" t="s">
        <v>12</v>
      </c>
    </row>
    <row r="263">
      <c r="A263" s="1" t="s">
        <v>1046</v>
      </c>
      <c r="B263" s="4">
        <v>3180123.0</v>
      </c>
      <c r="C263" s="1" t="s">
        <v>1047</v>
      </c>
      <c r="D263" s="1" t="s">
        <v>1048</v>
      </c>
      <c r="E263" s="1" t="s">
        <v>1049</v>
      </c>
      <c r="F263" s="1" t="str">
        <f t="shared" si="1"/>
        <v>odtworzony</v>
      </c>
      <c r="G263" s="2" t="str">
        <f>IF(COUNTIF(Arkusz2!A:A, A263)&gt;0, "odtworzony", IF(COUNTIF(Arkusz2!A:A, B263)&gt;0, "odtworzony", "brak"))</f>
        <v>odtworzony</v>
      </c>
      <c r="H263" s="1" t="s">
        <v>12</v>
      </c>
    </row>
    <row r="264">
      <c r="A264" s="1" t="s">
        <v>1050</v>
      </c>
      <c r="B264" s="4">
        <v>3180124.0</v>
      </c>
      <c r="C264" s="1" t="s">
        <v>1051</v>
      </c>
      <c r="D264" s="1" t="s">
        <v>1052</v>
      </c>
      <c r="E264" s="1" t="s">
        <v>1053</v>
      </c>
      <c r="F264" s="1" t="str">
        <f t="shared" si="1"/>
        <v>odtworzony</v>
      </c>
      <c r="G264" s="2" t="str">
        <f>IF(COUNTIF(Arkusz2!A:A, A264)&gt;0, "odtworzony", IF(COUNTIF(Arkusz2!A:A, B264)&gt;0, "odtworzony", "brak"))</f>
        <v>odtworzony</v>
      </c>
      <c r="H264" s="1" t="s">
        <v>12</v>
      </c>
    </row>
    <row r="265">
      <c r="A265" s="1" t="s">
        <v>1054</v>
      </c>
      <c r="B265" s="4">
        <v>3180127.0</v>
      </c>
      <c r="C265" s="1" t="s">
        <v>1055</v>
      </c>
      <c r="D265" s="1" t="s">
        <v>1056</v>
      </c>
      <c r="E265" s="1" t="s">
        <v>1057</v>
      </c>
      <c r="F265" s="1" t="str">
        <f t="shared" si="1"/>
        <v>odtworzony</v>
      </c>
      <c r="G265" s="2" t="str">
        <f>IF(COUNTIF(Arkusz2!A:A, A265)&gt;0, "odtworzony", IF(COUNTIF(Arkusz2!A:A, B265)&gt;0, "odtworzony", "brak"))</f>
        <v>odtworzony</v>
      </c>
      <c r="H265" s="1" t="s">
        <v>12</v>
      </c>
    </row>
    <row r="266">
      <c r="A266" s="1" t="s">
        <v>1058</v>
      </c>
      <c r="B266" s="4">
        <v>3180128.0</v>
      </c>
      <c r="C266" s="1" t="s">
        <v>1059</v>
      </c>
      <c r="D266" s="1" t="s">
        <v>1060</v>
      </c>
      <c r="E266" s="1" t="s">
        <v>1061</v>
      </c>
      <c r="F266" s="1" t="str">
        <f t="shared" si="1"/>
        <v>odtworzony</v>
      </c>
      <c r="G266" s="2" t="str">
        <f>IF(COUNTIF(Arkusz2!A:A, A266)&gt;0, "odtworzony", IF(COUNTIF(Arkusz2!A:A, B266)&gt;0, "odtworzony", "brak"))</f>
        <v>odtworzony</v>
      </c>
      <c r="H266" s="1" t="s">
        <v>12</v>
      </c>
    </row>
    <row r="267">
      <c r="A267" s="1" t="s">
        <v>1062</v>
      </c>
      <c r="B267" s="4">
        <v>3180201.0</v>
      </c>
      <c r="C267" s="1" t="s">
        <v>1063</v>
      </c>
      <c r="D267" s="1" t="s">
        <v>1064</v>
      </c>
      <c r="E267" s="1" t="s">
        <v>1065</v>
      </c>
      <c r="F267" s="1" t="str">
        <f t="shared" si="1"/>
        <v>odtworzony</v>
      </c>
      <c r="G267" s="2" t="str">
        <f>IF(COUNTIF(Arkusz2!A:A, A267)&gt;0, "odtworzony", IF(COUNTIF(Arkusz2!A:A, B267)&gt;0, "odtworzony", "brak"))</f>
        <v>odtworzony</v>
      </c>
      <c r="H267" s="1" t="s">
        <v>12</v>
      </c>
    </row>
    <row r="268">
      <c r="A268" s="1" t="s">
        <v>1066</v>
      </c>
      <c r="B268" s="4">
        <v>3180202.0</v>
      </c>
      <c r="C268" s="1" t="s">
        <v>1067</v>
      </c>
      <c r="D268" s="1" t="s">
        <v>1068</v>
      </c>
      <c r="E268" s="1" t="s">
        <v>1069</v>
      </c>
      <c r="F268" s="1" t="str">
        <f t="shared" si="1"/>
        <v>odtworzony</v>
      </c>
      <c r="G268" s="2" t="str">
        <f>IF(COUNTIF(Arkusz2!A:A, A268)&gt;0, "odtworzony", IF(COUNTIF(Arkusz2!A:A, B268)&gt;0, "odtworzony", "brak"))</f>
        <v>odtworzony</v>
      </c>
      <c r="H268" s="1" t="s">
        <v>12</v>
      </c>
    </row>
    <row r="269">
      <c r="A269" s="1" t="s">
        <v>1070</v>
      </c>
      <c r="B269" s="4">
        <v>3180206.0</v>
      </c>
      <c r="C269" s="1" t="s">
        <v>1071</v>
      </c>
      <c r="D269" s="1" t="s">
        <v>1072</v>
      </c>
      <c r="E269" s="1" t="s">
        <v>1073</v>
      </c>
      <c r="F269" s="1" t="str">
        <f t="shared" si="1"/>
        <v>odtworzony</v>
      </c>
      <c r="G269" s="2" t="str">
        <f>IF(COUNTIF(Arkusz2!A:A, A269)&gt;0, "odtworzony", IF(COUNTIF(Arkusz2!A:A, B269)&gt;0, "odtworzony", "brak"))</f>
        <v>odtworzony</v>
      </c>
      <c r="H269" s="1" t="s">
        <v>12</v>
      </c>
    </row>
    <row r="270">
      <c r="A270" s="1" t="s">
        <v>1074</v>
      </c>
      <c r="B270" s="4">
        <v>3180207.0</v>
      </c>
      <c r="C270" s="1" t="s">
        <v>1075</v>
      </c>
      <c r="D270" s="1" t="s">
        <v>1076</v>
      </c>
      <c r="E270" s="1" t="s">
        <v>1077</v>
      </c>
      <c r="F270" s="1" t="str">
        <f t="shared" si="1"/>
        <v>odtworzony</v>
      </c>
      <c r="G270" s="2" t="str">
        <f>IF(COUNTIF(Arkusz2!A:A, A270)&gt;0, "odtworzony", IF(COUNTIF(Arkusz2!A:A, B270)&gt;0, "odtworzony", "brak"))</f>
        <v>odtworzony</v>
      </c>
      <c r="H270" s="1" t="s">
        <v>12</v>
      </c>
    </row>
    <row r="271">
      <c r="A271" s="1" t="s">
        <v>1078</v>
      </c>
      <c r="B271" s="4">
        <v>3180210.0</v>
      </c>
      <c r="C271" s="1" t="s">
        <v>1079</v>
      </c>
      <c r="D271" s="1" t="s">
        <v>1080</v>
      </c>
      <c r="E271" s="1" t="s">
        <v>1081</v>
      </c>
      <c r="F271" s="1" t="str">
        <f t="shared" si="1"/>
        <v>odtworzony</v>
      </c>
      <c r="G271" s="2" t="str">
        <f>IF(COUNTIF(Arkusz2!A:A, A271)&gt;0, "odtworzony", IF(COUNTIF(Arkusz2!A:A, B271)&gt;0, "odtworzony", "brak"))</f>
        <v>odtworzony</v>
      </c>
      <c r="H271" s="1" t="s">
        <v>12</v>
      </c>
    </row>
    <row r="272">
      <c r="A272" s="1" t="s">
        <v>1082</v>
      </c>
      <c r="B272" s="4">
        <v>3180211.0</v>
      </c>
      <c r="C272" s="1" t="s">
        <v>1083</v>
      </c>
      <c r="D272" s="1" t="s">
        <v>1084</v>
      </c>
      <c r="E272" s="1" t="s">
        <v>1085</v>
      </c>
      <c r="F272" s="1" t="str">
        <f t="shared" si="1"/>
        <v>odtworzony</v>
      </c>
      <c r="G272" s="2" t="str">
        <f>IF(COUNTIF(Arkusz2!A:A, A272)&gt;0, "odtworzony", IF(COUNTIF(Arkusz2!A:A, B272)&gt;0, "odtworzony", "brak"))</f>
        <v>odtworzony</v>
      </c>
      <c r="H272" s="1" t="s">
        <v>12</v>
      </c>
    </row>
    <row r="273">
      <c r="A273" s="1" t="s">
        <v>1086</v>
      </c>
      <c r="B273" s="4">
        <v>3180212.0</v>
      </c>
      <c r="C273" s="1" t="s">
        <v>1087</v>
      </c>
      <c r="D273" s="1" t="s">
        <v>1088</v>
      </c>
      <c r="E273" s="1" t="s">
        <v>1089</v>
      </c>
      <c r="F273" s="1" t="str">
        <f t="shared" si="1"/>
        <v>odtworzony</v>
      </c>
      <c r="G273" s="2" t="str">
        <f>IF(COUNTIF(Arkusz2!A:A, A273)&gt;0, "odtworzony", IF(COUNTIF(Arkusz2!A:A, B273)&gt;0, "odtworzony", "brak"))</f>
        <v>odtworzony</v>
      </c>
      <c r="H273" s="1" t="s">
        <v>12</v>
      </c>
    </row>
    <row r="274">
      <c r="A274" s="1" t="s">
        <v>1090</v>
      </c>
      <c r="B274" s="4">
        <v>3180215.0</v>
      </c>
      <c r="C274" s="1" t="s">
        <v>1091</v>
      </c>
      <c r="D274" s="1" t="s">
        <v>1092</v>
      </c>
      <c r="E274" s="1" t="s">
        <v>1093</v>
      </c>
      <c r="F274" s="1" t="str">
        <f t="shared" si="1"/>
        <v>odtworzony</v>
      </c>
      <c r="G274" s="2" t="str">
        <f>IF(COUNTIF(Arkusz2!A:A, A274)&gt;0, "odtworzony", IF(COUNTIF(Arkusz2!A:A, B274)&gt;0, "odtworzony", "brak"))</f>
        <v>odtworzony</v>
      </c>
      <c r="H274" s="1" t="s">
        <v>12</v>
      </c>
    </row>
    <row r="275">
      <c r="A275" s="1" t="s">
        <v>1094</v>
      </c>
      <c r="B275" s="4">
        <v>3180216.0</v>
      </c>
      <c r="C275" s="1" t="s">
        <v>1095</v>
      </c>
      <c r="D275" s="1" t="s">
        <v>1096</v>
      </c>
      <c r="E275" s="1" t="s">
        <v>1097</v>
      </c>
      <c r="F275" s="1" t="str">
        <f t="shared" si="1"/>
        <v>odtworzony</v>
      </c>
      <c r="G275" s="2" t="str">
        <f>IF(COUNTIF(Arkusz2!A:A, A275)&gt;0, "odtworzony", IF(COUNTIF(Arkusz2!A:A, B275)&gt;0, "odtworzony", "brak"))</f>
        <v>odtworzony</v>
      </c>
      <c r="H275" s="1" t="s">
        <v>12</v>
      </c>
    </row>
    <row r="276">
      <c r="A276" s="1" t="s">
        <v>1098</v>
      </c>
      <c r="B276" s="4">
        <v>3180218.0</v>
      </c>
      <c r="C276" s="1" t="s">
        <v>1099</v>
      </c>
      <c r="D276" s="1" t="s">
        <v>1100</v>
      </c>
      <c r="E276" s="1" t="s">
        <v>1101</v>
      </c>
      <c r="F276" s="1" t="str">
        <f t="shared" si="1"/>
        <v>odtworzony</v>
      </c>
      <c r="G276" s="2" t="str">
        <f>IF(COUNTIF(Arkusz2!A:A, A276)&gt;0, "odtworzony", IF(COUNTIF(Arkusz2!A:A, B276)&gt;0, "odtworzony", "brak"))</f>
        <v>odtworzony</v>
      </c>
      <c r="H276" s="1" t="s">
        <v>12</v>
      </c>
    </row>
    <row r="277">
      <c r="A277" s="1" t="s">
        <v>1102</v>
      </c>
      <c r="B277" s="4">
        <v>3180220.0</v>
      </c>
      <c r="C277" s="1" t="s">
        <v>1103</v>
      </c>
      <c r="D277" s="1" t="s">
        <v>1104</v>
      </c>
      <c r="E277" s="1" t="s">
        <v>1105</v>
      </c>
      <c r="F277" s="1" t="str">
        <f t="shared" si="1"/>
        <v>odtworzony</v>
      </c>
      <c r="G277" s="2" t="str">
        <f>IF(COUNTIF(Arkusz2!A:A, A277)&gt;0, "odtworzony", IF(COUNTIF(Arkusz2!A:A, B277)&gt;0, "odtworzony", "brak"))</f>
        <v>odtworzony</v>
      </c>
      <c r="H277" s="1" t="s">
        <v>12</v>
      </c>
    </row>
    <row r="278">
      <c r="A278" s="1" t="s">
        <v>1106</v>
      </c>
      <c r="B278" s="4">
        <v>3180221.0</v>
      </c>
      <c r="C278" s="1" t="s">
        <v>1107</v>
      </c>
      <c r="D278" s="1" t="s">
        <v>1108</v>
      </c>
      <c r="E278" s="1" t="s">
        <v>1109</v>
      </c>
      <c r="F278" s="1" t="str">
        <f t="shared" si="1"/>
        <v>odtworzony</v>
      </c>
      <c r="G278" s="2" t="str">
        <f>IF(COUNTIF(Arkusz2!A:A, A278)&gt;0, "odtworzony", IF(COUNTIF(Arkusz2!A:A, B278)&gt;0, "odtworzony", "brak"))</f>
        <v>odtworzony</v>
      </c>
      <c r="H278" s="1" t="s">
        <v>12</v>
      </c>
    </row>
    <row r="279">
      <c r="A279" s="1" t="s">
        <v>1110</v>
      </c>
      <c r="B279" s="4">
        <v>3180222.0</v>
      </c>
      <c r="C279" s="1" t="s">
        <v>1111</v>
      </c>
      <c r="D279" s="1" t="s">
        <v>1112</v>
      </c>
      <c r="E279" s="1" t="s">
        <v>1113</v>
      </c>
      <c r="F279" s="1" t="str">
        <f t="shared" si="1"/>
        <v>odtworzony</v>
      </c>
      <c r="G279" s="2" t="str">
        <f>IF(COUNTIF(Arkusz2!A:A, A279)&gt;0, "odtworzony", IF(COUNTIF(Arkusz2!A:A, B279)&gt;0, "odtworzony", "brak"))</f>
        <v>odtworzony</v>
      </c>
      <c r="H279" s="1" t="s">
        <v>12</v>
      </c>
    </row>
    <row r="280">
      <c r="A280" s="1" t="s">
        <v>1114</v>
      </c>
      <c r="B280" s="4">
        <v>3180224.0</v>
      </c>
      <c r="C280" s="1" t="s">
        <v>1115</v>
      </c>
      <c r="D280" s="1" t="s">
        <v>1116</v>
      </c>
      <c r="E280" s="1" t="s">
        <v>1117</v>
      </c>
      <c r="F280" s="1" t="str">
        <f t="shared" si="1"/>
        <v>odtworzony</v>
      </c>
      <c r="G280" s="2" t="str">
        <f>IF(COUNTIF(Arkusz2!A:A, A280)&gt;0, "odtworzony", IF(COUNTIF(Arkusz2!A:A, B280)&gt;0, "odtworzony", "brak"))</f>
        <v>odtworzony</v>
      </c>
      <c r="H280" s="1" t="s">
        <v>12</v>
      </c>
    </row>
    <row r="281">
      <c r="A281" s="1" t="s">
        <v>1118</v>
      </c>
      <c r="B281" s="4">
        <v>3180225.0</v>
      </c>
      <c r="C281" s="1" t="s">
        <v>1119</v>
      </c>
      <c r="D281" s="1" t="s">
        <v>1120</v>
      </c>
      <c r="E281" s="1" t="s">
        <v>1121</v>
      </c>
      <c r="F281" s="1" t="str">
        <f t="shared" si="1"/>
        <v>odtworzony</v>
      </c>
      <c r="G281" s="2" t="str">
        <f>IF(COUNTIF(Arkusz2!A:A, A281)&gt;0, "odtworzony", IF(COUNTIF(Arkusz2!A:A, B281)&gt;0, "odtworzony", "brak"))</f>
        <v>odtworzony</v>
      </c>
      <c r="H281" s="1" t="s">
        <v>12</v>
      </c>
    </row>
    <row r="282">
      <c r="A282" s="1" t="s">
        <v>1122</v>
      </c>
      <c r="B282" s="4">
        <v>3180315.0</v>
      </c>
      <c r="C282" s="1" t="s">
        <v>1123</v>
      </c>
      <c r="D282" s="1" t="s">
        <v>1124</v>
      </c>
      <c r="E282" s="1" t="s">
        <v>1125</v>
      </c>
      <c r="F282" s="1" t="str">
        <f t="shared" si="1"/>
        <v>odtworzony</v>
      </c>
      <c r="G282" s="2" t="str">
        <f>IF(COUNTIF(Arkusz2!A:A, A282)&gt;0, "odtworzony", IF(COUNTIF(Arkusz2!A:A, B282)&gt;0, "odtworzony", "brak"))</f>
        <v>odtworzony</v>
      </c>
      <c r="H282" s="1" t="s">
        <v>12</v>
      </c>
    </row>
    <row r="283">
      <c r="A283" s="1" t="s">
        <v>1126</v>
      </c>
      <c r="B283" s="4">
        <v>3180317.0</v>
      </c>
      <c r="C283" s="1" t="s">
        <v>1127</v>
      </c>
      <c r="D283" s="1" t="s">
        <v>1128</v>
      </c>
      <c r="E283" s="1" t="s">
        <v>1129</v>
      </c>
      <c r="F283" s="1" t="str">
        <f t="shared" si="1"/>
        <v>odtworzony</v>
      </c>
      <c r="G283" s="2" t="str">
        <f>IF(COUNTIF(Arkusz2!A:A, A283)&gt;0, "odtworzony", IF(COUNTIF(Arkusz2!A:A, B283)&gt;0, "odtworzony", "brak"))</f>
        <v>odtworzony</v>
      </c>
      <c r="H283" s="1" t="s">
        <v>12</v>
      </c>
    </row>
    <row r="284">
      <c r="A284" s="1" t="s">
        <v>1130</v>
      </c>
      <c r="B284" s="4">
        <v>3180320.0</v>
      </c>
      <c r="C284" s="1" t="s">
        <v>1131</v>
      </c>
      <c r="D284" s="1" t="s">
        <v>1132</v>
      </c>
      <c r="E284" s="1" t="s">
        <v>1133</v>
      </c>
      <c r="F284" s="1" t="str">
        <f t="shared" si="1"/>
        <v>odtworzony</v>
      </c>
      <c r="G284" s="2" t="str">
        <f>IF(COUNTIF(Arkusz2!A:A, A284)&gt;0, "odtworzony", IF(COUNTIF(Arkusz2!A:A, B284)&gt;0, "odtworzony", "brak"))</f>
        <v>odtworzony</v>
      </c>
      <c r="H284" s="1" t="s">
        <v>12</v>
      </c>
    </row>
    <row r="285">
      <c r="A285" s="1" t="s">
        <v>1134</v>
      </c>
      <c r="B285" s="4">
        <v>3180321.0</v>
      </c>
      <c r="C285" s="1" t="s">
        <v>1135</v>
      </c>
      <c r="D285" s="1" t="s">
        <v>1136</v>
      </c>
      <c r="E285" s="1" t="s">
        <v>1137</v>
      </c>
      <c r="F285" s="1" t="str">
        <f t="shared" si="1"/>
        <v>odtworzony</v>
      </c>
      <c r="G285" s="2" t="str">
        <f>IF(COUNTIF(Arkusz2!A:A, A285)&gt;0, "odtworzony", IF(COUNTIF(Arkusz2!A:A, B285)&gt;0, "odtworzony", "brak"))</f>
        <v>odtworzony</v>
      </c>
      <c r="H285" s="1" t="s">
        <v>12</v>
      </c>
    </row>
    <row r="286">
      <c r="A286" s="1" t="s">
        <v>1138</v>
      </c>
      <c r="B286" s="4">
        <v>3190103.0</v>
      </c>
      <c r="C286" s="1" t="s">
        <v>1139</v>
      </c>
      <c r="D286" s="1" t="s">
        <v>1140</v>
      </c>
      <c r="E286" s="1" t="s">
        <v>1141</v>
      </c>
      <c r="F286" s="1" t="str">
        <f t="shared" si="1"/>
        <v>jest na zero</v>
      </c>
      <c r="G286" s="2" t="str">
        <f>IF(COUNTIF(Arkusz2!A:A, A286)&gt;0, "odtworzony", IF(COUNTIF(Arkusz2!A:A, B286)&gt;0, "odtworzony", "brak"))</f>
        <v>brak</v>
      </c>
      <c r="H286" s="1" t="s">
        <v>17</v>
      </c>
    </row>
    <row r="287">
      <c r="A287" s="1" t="s">
        <v>1142</v>
      </c>
      <c r="B287" s="4">
        <v>3190112.0</v>
      </c>
      <c r="C287" s="1" t="s">
        <v>1143</v>
      </c>
      <c r="D287" s="1" t="s">
        <v>1144</v>
      </c>
      <c r="E287" s="1" t="s">
        <v>1145</v>
      </c>
      <c r="F287" s="1" t="str">
        <f t="shared" si="1"/>
        <v>odtworzony</v>
      </c>
      <c r="G287" s="2" t="str">
        <f>IF(COUNTIF(Arkusz2!A:A, A287)&gt;0, "odtworzony", IF(COUNTIF(Arkusz2!A:A, B287)&gt;0, "odtworzony", "brak"))</f>
        <v>odtworzony</v>
      </c>
      <c r="H287" s="1" t="s">
        <v>12</v>
      </c>
    </row>
    <row r="288">
      <c r="A288" s="1" t="s">
        <v>1146</v>
      </c>
      <c r="B288" s="4">
        <v>3190115.0</v>
      </c>
      <c r="C288" s="1" t="s">
        <v>1147</v>
      </c>
      <c r="D288" s="1" t="s">
        <v>1148</v>
      </c>
      <c r="E288" s="1" t="s">
        <v>1149</v>
      </c>
      <c r="F288" s="1" t="str">
        <f t="shared" si="1"/>
        <v>odtworzony</v>
      </c>
      <c r="G288" s="2" t="str">
        <f>IF(COUNTIF(Arkusz2!A:A, A288)&gt;0, "odtworzony", IF(COUNTIF(Arkusz2!A:A, B288)&gt;0, "odtworzony", "brak"))</f>
        <v>odtworzony</v>
      </c>
      <c r="H288" s="1" t="s">
        <v>12</v>
      </c>
    </row>
    <row r="289">
      <c r="A289" s="1" t="s">
        <v>1150</v>
      </c>
      <c r="B289" s="4">
        <v>3190117.0</v>
      </c>
      <c r="C289" s="1" t="s">
        <v>1151</v>
      </c>
      <c r="D289" s="1" t="s">
        <v>1152</v>
      </c>
      <c r="E289" s="1" t="s">
        <v>1153</v>
      </c>
      <c r="F289" s="1" t="str">
        <f t="shared" si="1"/>
        <v>odtworzony</v>
      </c>
      <c r="G289" s="2" t="str">
        <f>IF(COUNTIF(Arkusz2!A:A, A289)&gt;0, "odtworzony", IF(COUNTIF(Arkusz2!A:A, B289)&gt;0, "odtworzony", "brak"))</f>
        <v>odtworzony</v>
      </c>
      <c r="H289" s="1" t="s">
        <v>12</v>
      </c>
    </row>
    <row r="290">
      <c r="A290" s="1" t="s">
        <v>1154</v>
      </c>
      <c r="B290" s="4">
        <v>3190118.0</v>
      </c>
      <c r="C290" s="1" t="s">
        <v>1155</v>
      </c>
      <c r="D290" s="1" t="s">
        <v>1156</v>
      </c>
      <c r="E290" s="1" t="s">
        <v>1157</v>
      </c>
      <c r="F290" s="1" t="str">
        <f t="shared" si="1"/>
        <v>odtworzony</v>
      </c>
      <c r="G290" s="2" t="str">
        <f>IF(COUNTIF(Arkusz2!A:A, A290)&gt;0, "odtworzony", IF(COUNTIF(Arkusz2!A:A, B290)&gt;0, "odtworzony", "brak"))</f>
        <v>odtworzony</v>
      </c>
      <c r="H290" s="1" t="s">
        <v>12</v>
      </c>
    </row>
    <row r="291">
      <c r="A291" s="1" t="s">
        <v>1158</v>
      </c>
      <c r="B291" s="4">
        <v>3190120.0</v>
      </c>
      <c r="C291" s="1" t="s">
        <v>1159</v>
      </c>
      <c r="D291" s="1" t="s">
        <v>1160</v>
      </c>
      <c r="E291" s="1" t="s">
        <v>1161</v>
      </c>
      <c r="F291" s="1" t="str">
        <f t="shared" si="1"/>
        <v>jest na zero</v>
      </c>
      <c r="G291" s="2" t="str">
        <f>IF(COUNTIF(Arkusz2!A:A, A291)&gt;0, "odtworzony", IF(COUNTIF(Arkusz2!A:A, B291)&gt;0, "odtworzony", "brak"))</f>
        <v>brak</v>
      </c>
      <c r="H291" s="1" t="s">
        <v>17</v>
      </c>
    </row>
    <row r="292">
      <c r="A292" s="1" t="s">
        <v>1162</v>
      </c>
      <c r="B292" s="4">
        <v>3190121.0</v>
      </c>
      <c r="C292" s="1" t="s">
        <v>1163</v>
      </c>
      <c r="D292" s="1" t="s">
        <v>1164</v>
      </c>
      <c r="E292" s="1" t="s">
        <v>1165</v>
      </c>
      <c r="F292" s="1" t="str">
        <f t="shared" si="1"/>
        <v>odtworzony</v>
      </c>
      <c r="G292" s="2" t="str">
        <f>IF(COUNTIF(Arkusz2!A:A, A292)&gt;0, "odtworzony", IF(COUNTIF(Arkusz2!A:A, B292)&gt;0, "odtworzony", "brak"))</f>
        <v>odtworzony</v>
      </c>
      <c r="H292" s="1" t="s">
        <v>12</v>
      </c>
    </row>
    <row r="293">
      <c r="A293" s="1" t="s">
        <v>1166</v>
      </c>
      <c r="B293" s="4">
        <v>3190122.0</v>
      </c>
      <c r="C293" s="1" t="s">
        <v>1167</v>
      </c>
      <c r="D293" s="1" t="s">
        <v>1168</v>
      </c>
      <c r="E293" s="1" t="s">
        <v>1169</v>
      </c>
      <c r="F293" s="1" t="str">
        <f t="shared" si="1"/>
        <v>odtworzony</v>
      </c>
      <c r="G293" s="2" t="str">
        <f>IF(COUNTIF(Arkusz2!A:A, A293)&gt;0, "odtworzony", IF(COUNTIF(Arkusz2!A:A, B293)&gt;0, "odtworzony", "brak"))</f>
        <v>odtworzony</v>
      </c>
      <c r="H293" s="1" t="s">
        <v>12</v>
      </c>
    </row>
    <row r="294">
      <c r="A294" s="1" t="s">
        <v>1170</v>
      </c>
      <c r="B294" s="4">
        <v>3190128.0</v>
      </c>
      <c r="C294" s="1" t="s">
        <v>1171</v>
      </c>
      <c r="D294" s="1" t="s">
        <v>1172</v>
      </c>
      <c r="E294" s="1" t="s">
        <v>1173</v>
      </c>
      <c r="F294" s="1" t="str">
        <f t="shared" si="1"/>
        <v>odtworzony</v>
      </c>
      <c r="G294" s="2" t="str">
        <f>IF(COUNTIF(Arkusz2!A:A, A294)&gt;0, "odtworzony", IF(COUNTIF(Arkusz2!A:A, B294)&gt;0, "odtworzony", "brak"))</f>
        <v>odtworzony</v>
      </c>
      <c r="H294" s="1" t="s">
        <v>12</v>
      </c>
    </row>
    <row r="295">
      <c r="A295" s="1" t="s">
        <v>1174</v>
      </c>
      <c r="B295" s="4">
        <v>3190129.0</v>
      </c>
      <c r="C295" s="1" t="s">
        <v>1175</v>
      </c>
      <c r="D295" s="1" t="s">
        <v>1176</v>
      </c>
      <c r="E295" s="1" t="s">
        <v>1177</v>
      </c>
      <c r="F295" s="1" t="str">
        <f t="shared" si="1"/>
        <v>jest na zero</v>
      </c>
      <c r="G295" s="2" t="str">
        <f>IF(COUNTIF(Arkusz2!A:A, A295)&gt;0, "odtworzony", IF(COUNTIF(Arkusz2!A:A, B295)&gt;0, "odtworzony", "brak"))</f>
        <v>brak</v>
      </c>
      <c r="H295" s="1" t="s">
        <v>17</v>
      </c>
    </row>
    <row r="296">
      <c r="A296" s="1" t="s">
        <v>1178</v>
      </c>
      <c r="B296" s="4">
        <v>3190132.0</v>
      </c>
      <c r="C296" s="1" t="s">
        <v>1179</v>
      </c>
      <c r="D296" s="1" t="s">
        <v>1180</v>
      </c>
      <c r="E296" s="1" t="s">
        <v>1181</v>
      </c>
      <c r="F296" s="1" t="str">
        <f t="shared" si="1"/>
        <v>odtworzony</v>
      </c>
      <c r="G296" s="2" t="str">
        <f>IF(COUNTIF(Arkusz2!A:A, A296)&gt;0, "odtworzony", IF(COUNTIF(Arkusz2!A:A, B296)&gt;0, "odtworzony", "brak"))</f>
        <v>odtworzony</v>
      </c>
      <c r="H296" s="1" t="s">
        <v>12</v>
      </c>
    </row>
    <row r="297">
      <c r="A297" s="1" t="s">
        <v>1182</v>
      </c>
      <c r="B297" s="4">
        <v>3190133.0</v>
      </c>
      <c r="C297" s="1" t="s">
        <v>1183</v>
      </c>
      <c r="D297" s="1" t="s">
        <v>1184</v>
      </c>
      <c r="E297" s="1" t="s">
        <v>1181</v>
      </c>
      <c r="F297" s="1" t="str">
        <f t="shared" si="1"/>
        <v>odtworzony</v>
      </c>
      <c r="G297" s="2" t="str">
        <f>IF(COUNTIF(Arkusz2!A:A, A297)&gt;0, "odtworzony", IF(COUNTIF(Arkusz2!A:A, B297)&gt;0, "odtworzony", "brak"))</f>
        <v>brak</v>
      </c>
      <c r="H297" s="1" t="s">
        <v>12</v>
      </c>
    </row>
    <row r="298">
      <c r="A298" s="1" t="s">
        <v>1185</v>
      </c>
      <c r="B298" s="4">
        <v>3190134.0</v>
      </c>
      <c r="C298" s="1" t="s">
        <v>1186</v>
      </c>
      <c r="D298" s="1" t="s">
        <v>1187</v>
      </c>
      <c r="E298" s="1" t="s">
        <v>1188</v>
      </c>
      <c r="F298" s="1" t="str">
        <f t="shared" si="1"/>
        <v>odtworzony</v>
      </c>
      <c r="G298" s="2" t="str">
        <f>IF(COUNTIF(Arkusz2!A:A, A298)&gt;0, "odtworzony", IF(COUNTIF(Arkusz2!A:A, B298)&gt;0, "odtworzony", "brak"))</f>
        <v>odtworzony</v>
      </c>
      <c r="H298" s="1" t="s">
        <v>12</v>
      </c>
    </row>
    <row r="299">
      <c r="A299" s="1" t="s">
        <v>1189</v>
      </c>
      <c r="B299" s="4">
        <v>3200105.0</v>
      </c>
      <c r="C299" s="1" t="s">
        <v>1190</v>
      </c>
      <c r="D299" s="1" t="s">
        <v>1191</v>
      </c>
      <c r="E299" s="1" t="s">
        <v>1192</v>
      </c>
      <c r="F299" s="1" t="str">
        <f t="shared" si="1"/>
        <v>wyrwany do odtworzenia</v>
      </c>
      <c r="G299" s="2" t="str">
        <f>IF(COUNTIF(Arkusz2!A:A, A299)&gt;0, "odtworzony", IF(COUNTIF(Arkusz2!A:A, B299)&gt;0, "odtworzony", "brak"))</f>
        <v>brak</v>
      </c>
      <c r="H299" s="1" t="s">
        <v>22</v>
      </c>
    </row>
    <row r="300">
      <c r="A300" s="1" t="s">
        <v>1193</v>
      </c>
      <c r="B300" s="4">
        <v>3200113.0</v>
      </c>
      <c r="C300" s="1" t="s">
        <v>1194</v>
      </c>
      <c r="D300" s="1" t="s">
        <v>1195</v>
      </c>
      <c r="E300" s="1" t="s">
        <v>1196</v>
      </c>
      <c r="F300" s="1" t="str">
        <f t="shared" si="1"/>
        <v>odtworzony</v>
      </c>
      <c r="G300" s="2" t="str">
        <f>IF(COUNTIF(Arkusz2!A:A, A300)&gt;0, "odtworzony", IF(COUNTIF(Arkusz2!A:A, B300)&gt;0, "odtworzony", "brak"))</f>
        <v>odtworzony</v>
      </c>
      <c r="H300" s="1" t="s">
        <v>12</v>
      </c>
    </row>
    <row r="301">
      <c r="A301" s="1" t="s">
        <v>1197</v>
      </c>
      <c r="B301" s="4">
        <v>3200114.0</v>
      </c>
      <c r="C301" s="1" t="s">
        <v>1198</v>
      </c>
      <c r="D301" s="1" t="s">
        <v>1199</v>
      </c>
      <c r="E301" s="1" t="s">
        <v>1200</v>
      </c>
      <c r="F301" s="1" t="str">
        <f t="shared" si="1"/>
        <v>wyrwany do odtworzenia</v>
      </c>
      <c r="G301" s="2" t="str">
        <f>IF(COUNTIF(Arkusz2!A:A, A301)&gt;0, "odtworzony", IF(COUNTIF(Arkusz2!A:A, B301)&gt;0, "odtworzony", "brak"))</f>
        <v>brak</v>
      </c>
      <c r="H301" s="1" t="s">
        <v>22</v>
      </c>
    </row>
    <row r="302">
      <c r="A302" s="1" t="s">
        <v>1201</v>
      </c>
      <c r="B302" s="4">
        <v>3200116.0</v>
      </c>
      <c r="C302" s="1" t="s">
        <v>1202</v>
      </c>
      <c r="D302" s="1" t="s">
        <v>1203</v>
      </c>
      <c r="E302" s="1" t="s">
        <v>1204</v>
      </c>
      <c r="F302" s="1" t="str">
        <f t="shared" si="1"/>
        <v>odtworzony</v>
      </c>
      <c r="G302" s="2" t="str">
        <f>IF(COUNTIF(Arkusz2!A:A, A302)&gt;0, "odtworzony", IF(COUNTIF(Arkusz2!A:A, B302)&gt;0, "odtworzony", "brak"))</f>
        <v>odtworzony</v>
      </c>
      <c r="H302" s="1" t="s">
        <v>12</v>
      </c>
    </row>
    <row r="303">
      <c r="A303" s="1" t="s">
        <v>1205</v>
      </c>
      <c r="B303" s="4">
        <v>3200201.0</v>
      </c>
      <c r="C303" s="1" t="s">
        <v>1206</v>
      </c>
      <c r="D303" s="1" t="s">
        <v>1207</v>
      </c>
      <c r="E303" s="1" t="s">
        <v>1208</v>
      </c>
      <c r="F303" s="1" t="str">
        <f t="shared" si="1"/>
        <v>odtworzony</v>
      </c>
      <c r="G303" s="2" t="str">
        <f>IF(COUNTIF(Arkusz2!A:A, A303)&gt;0, "odtworzony", IF(COUNTIF(Arkusz2!A:A, B303)&gt;0, "odtworzony", "brak"))</f>
        <v>brak</v>
      </c>
      <c r="H303" s="1" t="s">
        <v>12</v>
      </c>
    </row>
    <row r="304">
      <c r="A304" s="1" t="s">
        <v>1209</v>
      </c>
      <c r="B304" s="4">
        <v>3200203.0</v>
      </c>
      <c r="C304" s="1" t="s">
        <v>1210</v>
      </c>
      <c r="D304" s="1" t="s">
        <v>1211</v>
      </c>
      <c r="E304" s="1" t="s">
        <v>1212</v>
      </c>
      <c r="F304" s="1" t="str">
        <f t="shared" si="1"/>
        <v>wyrwany do odtworzenia</v>
      </c>
      <c r="G304" s="2" t="str">
        <f>IF(COUNTIF(Arkusz2!A:A, A304)&gt;0, "odtworzony", IF(COUNTIF(Arkusz2!A:A, B304)&gt;0, "odtworzony", "brak"))</f>
        <v>brak</v>
      </c>
      <c r="H304" s="1" t="s">
        <v>22</v>
      </c>
    </row>
    <row r="305">
      <c r="A305" s="1" t="s">
        <v>1213</v>
      </c>
      <c r="B305" s="4">
        <v>3200205.0</v>
      </c>
      <c r="C305" s="1" t="s">
        <v>1214</v>
      </c>
      <c r="D305" s="1" t="s">
        <v>1215</v>
      </c>
      <c r="E305" s="1" t="s">
        <v>1216</v>
      </c>
      <c r="F305" s="1" t="str">
        <f t="shared" si="1"/>
        <v>odtworzony</v>
      </c>
      <c r="G305" s="2" t="str">
        <f>IF(COUNTIF(Arkusz2!A:A, A305)&gt;0, "odtworzony", IF(COUNTIF(Arkusz2!A:A, B305)&gt;0, "odtworzony", "brak"))</f>
        <v>odtworzony</v>
      </c>
      <c r="H305" s="1" t="s">
        <v>12</v>
      </c>
    </row>
    <row r="306">
      <c r="A306" s="1" t="s">
        <v>1217</v>
      </c>
      <c r="B306" s="4">
        <v>3200206.0</v>
      </c>
      <c r="C306" s="1" t="s">
        <v>1218</v>
      </c>
      <c r="D306" s="1" t="s">
        <v>1219</v>
      </c>
      <c r="E306" s="1" t="s">
        <v>1220</v>
      </c>
      <c r="F306" s="1" t="str">
        <f t="shared" si="1"/>
        <v>odtworzony</v>
      </c>
      <c r="G306" s="2" t="str">
        <f>IF(COUNTIF(Arkusz2!A:A, A306)&gt;0, "odtworzony", IF(COUNTIF(Arkusz2!A:A, B306)&gt;0, "odtworzony", "brak"))</f>
        <v>odtworzony</v>
      </c>
      <c r="H306" s="1" t="s">
        <v>12</v>
      </c>
    </row>
    <row r="307">
      <c r="A307" s="1" t="s">
        <v>1221</v>
      </c>
      <c r="B307" s="4">
        <v>3200207.0</v>
      </c>
      <c r="C307" s="1" t="s">
        <v>1222</v>
      </c>
      <c r="D307" s="1" t="s">
        <v>1223</v>
      </c>
      <c r="E307" s="1" t="s">
        <v>1224</v>
      </c>
      <c r="F307" s="1" t="str">
        <f t="shared" si="1"/>
        <v>Wycięte szpilki</v>
      </c>
      <c r="G307" s="2" t="str">
        <f>IF(COUNTIF(Arkusz2!A:A, A307)&gt;0, "odtworzony", IF(COUNTIF(Arkusz2!A:A, B307)&gt;0, "odtworzony", "brak"))</f>
        <v>brak</v>
      </c>
      <c r="H307" s="1" t="s">
        <v>185</v>
      </c>
    </row>
    <row r="308">
      <c r="A308" s="1" t="s">
        <v>1225</v>
      </c>
      <c r="B308" s="4">
        <v>3200216.0</v>
      </c>
      <c r="C308" s="1" t="s">
        <v>1226</v>
      </c>
      <c r="D308" s="1" t="s">
        <v>1227</v>
      </c>
      <c r="E308" s="1" t="s">
        <v>1228</v>
      </c>
      <c r="F308" s="1" t="str">
        <f t="shared" si="1"/>
        <v>odtworzony</v>
      </c>
      <c r="G308" s="2" t="str">
        <f>IF(COUNTIF(Arkusz2!A:A, A308)&gt;0, "odtworzony", IF(COUNTIF(Arkusz2!A:A, B308)&gt;0, "odtworzony", "brak"))</f>
        <v>odtworzony</v>
      </c>
      <c r="H308" s="1" t="s">
        <v>12</v>
      </c>
    </row>
    <row r="309">
      <c r="A309" s="1" t="s">
        <v>1229</v>
      </c>
      <c r="B309" s="4">
        <v>3200308.0</v>
      </c>
      <c r="C309" s="1" t="s">
        <v>1230</v>
      </c>
      <c r="D309" s="1" t="s">
        <v>1231</v>
      </c>
      <c r="E309" s="1" t="s">
        <v>1232</v>
      </c>
      <c r="F309" s="1" t="str">
        <f t="shared" si="1"/>
        <v>odtworzony</v>
      </c>
      <c r="G309" s="2" t="str">
        <f>IF(COUNTIF(Arkusz2!A:A, A309)&gt;0, "odtworzony", IF(COUNTIF(Arkusz2!A:A, B309)&gt;0, "odtworzony", "brak"))</f>
        <v>odtworzony</v>
      </c>
      <c r="H309" s="1" t="s">
        <v>12</v>
      </c>
    </row>
    <row r="310">
      <c r="A310" s="1" t="s">
        <v>1233</v>
      </c>
      <c r="B310" s="4">
        <v>3200315.0</v>
      </c>
      <c r="C310" s="1" t="s">
        <v>1234</v>
      </c>
      <c r="D310" s="1" t="s">
        <v>1235</v>
      </c>
      <c r="E310" s="1" t="s">
        <v>1236</v>
      </c>
      <c r="F310" s="1" t="str">
        <f t="shared" si="1"/>
        <v>odtworzony</v>
      </c>
      <c r="G310" s="2" t="str">
        <f>IF(COUNTIF(Arkusz2!A:A, A310)&gt;0, "odtworzony", IF(COUNTIF(Arkusz2!A:A, B310)&gt;0, "odtworzony", "brak"))</f>
        <v>odtworzony</v>
      </c>
      <c r="H310" s="1" t="s">
        <v>12</v>
      </c>
    </row>
    <row r="311">
      <c r="A311" s="1" t="s">
        <v>1237</v>
      </c>
      <c r="B311" s="4">
        <v>4230002.0</v>
      </c>
      <c r="C311" s="1" t="s">
        <v>1238</v>
      </c>
      <c r="D311" s="1" t="s">
        <v>1239</v>
      </c>
      <c r="E311" s="1" t="s">
        <v>1240</v>
      </c>
      <c r="F311" s="1" t="str">
        <f t="shared" si="1"/>
        <v>jest na zero</v>
      </c>
      <c r="G311" s="2" t="str">
        <f>IF(COUNTIF(Arkusz2!A:A, A311)&gt;0, "odtworzony", IF(COUNTIF(Arkusz2!A:A, B311)&gt;0, "odtworzony", "brak"))</f>
        <v>brak</v>
      </c>
      <c r="H311" s="1" t="s">
        <v>17</v>
      </c>
    </row>
    <row r="312">
      <c r="A312" s="1" t="s">
        <v>1241</v>
      </c>
      <c r="B312" s="4">
        <v>4230003.0</v>
      </c>
      <c r="C312" s="1" t="s">
        <v>1242</v>
      </c>
      <c r="D312" s="1" t="s">
        <v>1243</v>
      </c>
      <c r="E312" s="1" t="s">
        <v>1244</v>
      </c>
      <c r="F312" s="1" t="str">
        <f t="shared" si="1"/>
        <v>jest na zero</v>
      </c>
      <c r="G312" s="2" t="str">
        <f>IF(COUNTIF(Arkusz2!A:A, A312)&gt;0, "odtworzony", IF(COUNTIF(Arkusz2!A:A, B312)&gt;0, "odtworzony", "brak"))</f>
        <v>brak</v>
      </c>
      <c r="H312" s="1" t="s">
        <v>17</v>
      </c>
    </row>
    <row r="313">
      <c r="A313" s="1" t="s">
        <v>1245</v>
      </c>
      <c r="B313" s="4">
        <v>4230005.0</v>
      </c>
      <c r="C313" s="1" t="s">
        <v>1246</v>
      </c>
      <c r="D313" s="1" t="s">
        <v>1247</v>
      </c>
      <c r="E313" s="1" t="s">
        <v>1248</v>
      </c>
      <c r="F313" s="1" t="str">
        <f t="shared" si="1"/>
        <v>odtworzony</v>
      </c>
      <c r="G313" s="2" t="str">
        <f>IF(COUNTIF(Arkusz2!A:A, A313)&gt;0, "odtworzony", IF(COUNTIF(Arkusz2!A:A, B313)&gt;0, "odtworzony", "brak"))</f>
        <v>brak</v>
      </c>
      <c r="H313" s="1" t="s">
        <v>12</v>
      </c>
    </row>
    <row r="314">
      <c r="A314" s="1" t="s">
        <v>1249</v>
      </c>
      <c r="B314" s="4">
        <v>4230007.0</v>
      </c>
      <c r="C314" s="1" t="s">
        <v>1250</v>
      </c>
      <c r="D314" s="1" t="s">
        <v>1251</v>
      </c>
      <c r="E314" s="1" t="s">
        <v>1252</v>
      </c>
      <c r="F314" s="1" t="str">
        <f t="shared" si="1"/>
        <v>odtworzony</v>
      </c>
      <c r="G314" s="2" t="str">
        <f>IF(COUNTIF(Arkusz2!A:A, A314)&gt;0, "odtworzony", IF(COUNTIF(Arkusz2!A:A, B314)&gt;0, "odtworzony", "brak"))</f>
        <v>brak</v>
      </c>
      <c r="H314" s="1" t="s">
        <v>12</v>
      </c>
    </row>
    <row r="315">
      <c r="A315" s="1" t="s">
        <v>1253</v>
      </c>
      <c r="B315" s="4">
        <v>4230010.0</v>
      </c>
      <c r="C315" s="1" t="s">
        <v>1254</v>
      </c>
      <c r="D315" s="1" t="s">
        <v>1255</v>
      </c>
      <c r="E315" s="1" t="s">
        <v>1256</v>
      </c>
      <c r="F315" s="1" t="str">
        <f t="shared" si="1"/>
        <v>odtworzony</v>
      </c>
      <c r="G315" s="2" t="str">
        <f>IF(COUNTIF(Arkusz2!A:A, A315)&gt;0, "odtworzony", IF(COUNTIF(Arkusz2!A:A, B315)&gt;0, "odtworzony", "brak"))</f>
        <v>odtworzony</v>
      </c>
      <c r="H315" s="1" t="s">
        <v>12</v>
      </c>
    </row>
    <row r="316">
      <c r="A316" s="1" t="s">
        <v>1257</v>
      </c>
      <c r="B316" s="4">
        <v>4230011.0</v>
      </c>
      <c r="C316" s="1" t="s">
        <v>1258</v>
      </c>
      <c r="D316" s="1" t="s">
        <v>1259</v>
      </c>
      <c r="E316" s="1" t="s">
        <v>1260</v>
      </c>
      <c r="F316" s="1" t="str">
        <f t="shared" si="1"/>
        <v>odtworzony</v>
      </c>
      <c r="G316" s="2" t="str">
        <f>IF(COUNTIF(Arkusz2!A:A, A316)&gt;0, "odtworzony", IF(COUNTIF(Arkusz2!A:A, B316)&gt;0, "odtworzony", "brak"))</f>
        <v>odtworzony</v>
      </c>
      <c r="H316" s="1" t="s">
        <v>12</v>
      </c>
    </row>
    <row r="317">
      <c r="A317" s="1" t="s">
        <v>1261</v>
      </c>
      <c r="B317" s="4">
        <v>4230012.0</v>
      </c>
      <c r="C317" s="1" t="s">
        <v>1262</v>
      </c>
      <c r="D317" s="1" t="s">
        <v>1263</v>
      </c>
      <c r="E317" s="1" t="s">
        <v>1264</v>
      </c>
      <c r="F317" s="1" t="str">
        <f t="shared" si="1"/>
        <v>jest na zero</v>
      </c>
      <c r="G317" s="2" t="str">
        <f>IF(COUNTIF(Arkusz2!A:A, A317)&gt;0, "odtworzony", IF(COUNTIF(Arkusz2!A:A, B317)&gt;0, "odtworzony", "brak"))</f>
        <v>brak</v>
      </c>
      <c r="H317" s="1" t="s">
        <v>17</v>
      </c>
    </row>
    <row r="318">
      <c r="A318" s="1" t="s">
        <v>1265</v>
      </c>
      <c r="B318" s="4">
        <v>4230019.0</v>
      </c>
      <c r="C318" s="1" t="s">
        <v>1266</v>
      </c>
      <c r="D318" s="1" t="s">
        <v>1267</v>
      </c>
      <c r="E318" s="1" t="s">
        <v>1268</v>
      </c>
      <c r="F318" s="1" t="str">
        <f t="shared" si="1"/>
        <v>odtworzony</v>
      </c>
      <c r="G318" s="2" t="str">
        <f>IF(COUNTIF(Arkusz2!A:A, A318)&gt;0, "odtworzony", IF(COUNTIF(Arkusz2!A:A, B318)&gt;0, "odtworzony", "brak"))</f>
        <v>odtworzony</v>
      </c>
      <c r="H318" s="1" t="s">
        <v>12</v>
      </c>
    </row>
    <row r="319">
      <c r="A319" s="1" t="s">
        <v>1269</v>
      </c>
      <c r="B319" s="4">
        <v>4230021.0</v>
      </c>
      <c r="C319" s="1" t="s">
        <v>1270</v>
      </c>
      <c r="D319" s="1" t="s">
        <v>1271</v>
      </c>
      <c r="E319" s="1" t="s">
        <v>1272</v>
      </c>
      <c r="F319" s="1" t="str">
        <f t="shared" si="1"/>
        <v>odtworzony</v>
      </c>
      <c r="G319" s="2" t="str">
        <f>IF(COUNTIF(Arkusz2!A:A, A319)&gt;0, "odtworzony", IF(COUNTIF(Arkusz2!A:A, B319)&gt;0, "odtworzony", "brak"))</f>
        <v>odtworzony</v>
      </c>
      <c r="H319" s="1" t="s">
        <v>12</v>
      </c>
    </row>
    <row r="320">
      <c r="A320" s="1" t="s">
        <v>1273</v>
      </c>
      <c r="B320" s="4">
        <v>4230024.0</v>
      </c>
      <c r="C320" s="1" t="s">
        <v>1274</v>
      </c>
      <c r="D320" s="1" t="s">
        <v>1275</v>
      </c>
      <c r="E320" s="1" t="s">
        <v>1276</v>
      </c>
      <c r="F320" s="1" t="str">
        <f t="shared" si="1"/>
        <v>odtworzony</v>
      </c>
      <c r="G320" s="2" t="str">
        <f>IF(COUNTIF(Arkusz2!A:A, A320)&gt;0, "odtworzony", IF(COUNTIF(Arkusz2!A:A, B320)&gt;0, "odtworzony", "brak"))</f>
        <v>odtworzony</v>
      </c>
      <c r="H320" s="1" t="s">
        <v>12</v>
      </c>
    </row>
    <row r="321">
      <c r="A321" s="1" t="s">
        <v>1277</v>
      </c>
      <c r="B321" s="4">
        <v>4230025.0</v>
      </c>
      <c r="C321" s="1" t="s">
        <v>1278</v>
      </c>
      <c r="D321" s="1" t="s">
        <v>1279</v>
      </c>
      <c r="E321" s="1" t="s">
        <v>1280</v>
      </c>
      <c r="F321" s="1" t="str">
        <f t="shared" si="1"/>
        <v>odtworzony</v>
      </c>
      <c r="G321" s="2" t="str">
        <f>IF(COUNTIF(Arkusz2!A:A, A321)&gt;0, "odtworzony", IF(COUNTIF(Arkusz2!A:A, B321)&gt;0, "odtworzony", "brak"))</f>
        <v>odtworzony</v>
      </c>
      <c r="H321" s="1" t="s">
        <v>12</v>
      </c>
    </row>
    <row r="322">
      <c r="A322" s="1" t="s">
        <v>1281</v>
      </c>
      <c r="B322" s="4">
        <v>4230026.0</v>
      </c>
      <c r="C322" s="1" t="s">
        <v>1282</v>
      </c>
      <c r="D322" s="1" t="s">
        <v>1283</v>
      </c>
      <c r="E322" s="1" t="s">
        <v>1284</v>
      </c>
      <c r="F322" s="1" t="str">
        <f t="shared" si="1"/>
        <v>odtworzony</v>
      </c>
      <c r="G322" s="2" t="str">
        <f>IF(COUNTIF(Arkusz2!A:A, A322)&gt;0, "odtworzony", IF(COUNTIF(Arkusz2!A:A, B322)&gt;0, "odtworzony", "brak"))</f>
        <v>odtworzony</v>
      </c>
      <c r="H322" s="1" t="s">
        <v>12</v>
      </c>
    </row>
    <row r="323">
      <c r="A323" s="1" t="s">
        <v>1285</v>
      </c>
      <c r="B323" s="4">
        <v>4230029.0</v>
      </c>
      <c r="C323" s="1" t="s">
        <v>1286</v>
      </c>
      <c r="D323" s="1" t="s">
        <v>1287</v>
      </c>
      <c r="E323" s="1" t="s">
        <v>1288</v>
      </c>
      <c r="F323" s="1" t="str">
        <f t="shared" si="1"/>
        <v>odtworzony</v>
      </c>
      <c r="G323" s="2" t="str">
        <f>IF(COUNTIF(Arkusz2!A:A, A323)&gt;0, "odtworzony", IF(COUNTIF(Arkusz2!A:A, B323)&gt;0, "odtworzony", "brak"))</f>
        <v>odtworzony</v>
      </c>
      <c r="H323" s="1" t="s">
        <v>12</v>
      </c>
    </row>
    <row r="324">
      <c r="A324" s="1" t="s">
        <v>1289</v>
      </c>
      <c r="B324" s="4">
        <v>4230030.0</v>
      </c>
      <c r="C324" s="1" t="s">
        <v>1290</v>
      </c>
      <c r="D324" s="1" t="s">
        <v>1291</v>
      </c>
      <c r="E324" s="1" t="s">
        <v>1292</v>
      </c>
      <c r="F324" s="1" t="str">
        <f t="shared" si="1"/>
        <v>odtworzony</v>
      </c>
      <c r="G324" s="2" t="str">
        <f>IF(COUNTIF(Arkusz2!A:A, A324)&gt;0, "odtworzony", IF(COUNTIF(Arkusz2!A:A, B324)&gt;0, "odtworzony", "brak"))</f>
        <v>odtworzony</v>
      </c>
      <c r="H324" s="1" t="s">
        <v>12</v>
      </c>
    </row>
    <row r="325">
      <c r="A325" s="1" t="s">
        <v>1293</v>
      </c>
      <c r="B325" s="4">
        <v>4230032.0</v>
      </c>
      <c r="C325" s="1" t="s">
        <v>1294</v>
      </c>
      <c r="D325" s="1" t="s">
        <v>1295</v>
      </c>
      <c r="E325" s="1" t="s">
        <v>1296</v>
      </c>
      <c r="F325" s="1" t="str">
        <f t="shared" si="1"/>
        <v>odtworzony</v>
      </c>
      <c r="G325" s="2" t="str">
        <f>IF(COUNTIF(Arkusz2!A:A, A325)&gt;0, "odtworzony", IF(COUNTIF(Arkusz2!A:A, B325)&gt;0, "odtworzony", "brak"))</f>
        <v>odtworzony</v>
      </c>
      <c r="H325" s="1" t="s">
        <v>12</v>
      </c>
    </row>
    <row r="326">
      <c r="A326" s="1" t="s">
        <v>1297</v>
      </c>
      <c r="B326" s="4">
        <v>4230033.0</v>
      </c>
      <c r="C326" s="1" t="s">
        <v>1298</v>
      </c>
      <c r="D326" s="1" t="s">
        <v>1299</v>
      </c>
      <c r="E326" s="1" t="s">
        <v>1300</v>
      </c>
      <c r="F326" s="1" t="str">
        <f t="shared" si="1"/>
        <v>odtworzony</v>
      </c>
      <c r="G326" s="2" t="str">
        <f>IF(COUNTIF(Arkusz2!A:A, A326)&gt;0, "odtworzony", IF(COUNTIF(Arkusz2!A:A, B326)&gt;0, "odtworzony", "brak"))</f>
        <v>odtworzony</v>
      </c>
      <c r="H326" s="1" t="s">
        <v>12</v>
      </c>
    </row>
    <row r="327">
      <c r="A327" s="1" t="s">
        <v>1301</v>
      </c>
      <c r="B327" s="4">
        <v>4230039.0</v>
      </c>
      <c r="C327" s="1" t="s">
        <v>1302</v>
      </c>
      <c r="D327" s="1" t="s">
        <v>1303</v>
      </c>
      <c r="E327" s="1" t="s">
        <v>1304</v>
      </c>
      <c r="F327" s="1" t="str">
        <f t="shared" si="1"/>
        <v>odtworzony</v>
      </c>
      <c r="G327" s="2" t="str">
        <f>IF(COUNTIF(Arkusz2!A:A, A327)&gt;0, "odtworzony", IF(COUNTIF(Arkusz2!A:A, B327)&gt;0, "odtworzony", "brak"))</f>
        <v>odtworzony</v>
      </c>
      <c r="H327" s="1" t="s">
        <v>12</v>
      </c>
    </row>
    <row r="328">
      <c r="A328" s="1" t="s">
        <v>1305</v>
      </c>
      <c r="B328" s="4">
        <v>5040202.0</v>
      </c>
      <c r="C328" s="1" t="s">
        <v>1306</v>
      </c>
      <c r="D328" s="1" t="s">
        <v>1307</v>
      </c>
      <c r="E328" s="1" t="s">
        <v>1308</v>
      </c>
      <c r="F328" s="1" t="str">
        <f t="shared" si="1"/>
        <v>jest na zero</v>
      </c>
      <c r="G328" s="2" t="str">
        <f>IF(COUNTIF(Arkusz2!A:A, A328)&gt;0, "odtworzony", IF(COUNTIF(Arkusz2!A:A, B328)&gt;0, "odtworzony", "brak"))</f>
        <v>brak</v>
      </c>
      <c r="H328" s="1" t="s">
        <v>17</v>
      </c>
    </row>
    <row r="329">
      <c r="A329" s="1" t="s">
        <v>1309</v>
      </c>
      <c r="B329" s="4">
        <v>5040228.0</v>
      </c>
      <c r="C329" s="1" t="s">
        <v>1310</v>
      </c>
      <c r="D329" s="1" t="s">
        <v>1311</v>
      </c>
      <c r="E329" s="1" t="s">
        <v>1312</v>
      </c>
      <c r="F329" s="1" t="str">
        <f t="shared" si="1"/>
        <v>Wycięte szpilki</v>
      </c>
      <c r="G329" s="2" t="str">
        <f>IF(COUNTIF(Arkusz2!A:A, A329)&gt;0, "odtworzony", IF(COUNTIF(Arkusz2!A:A, B329)&gt;0, "odtworzony", "brak"))</f>
        <v>brak</v>
      </c>
      <c r="H329" s="1" t="s">
        <v>185</v>
      </c>
    </row>
    <row r="330">
      <c r="A330" s="1" t="s">
        <v>1313</v>
      </c>
      <c r="B330" s="4">
        <v>5090202.0</v>
      </c>
      <c r="C330" s="1" t="s">
        <v>1314</v>
      </c>
      <c r="D330" s="1" t="s">
        <v>1315</v>
      </c>
      <c r="E330" s="1" t="s">
        <v>1316</v>
      </c>
      <c r="F330" s="1" t="str">
        <f t="shared" si="1"/>
        <v>odtworzony</v>
      </c>
      <c r="G330" s="2" t="str">
        <f>IF(COUNTIF(Arkusz2!A:A, A330)&gt;0, "odtworzony", IF(COUNTIF(Arkusz2!A:A, B330)&gt;0, "odtworzony", "brak"))</f>
        <v>odtworzony</v>
      </c>
      <c r="H330" s="1" t="s">
        <v>12</v>
      </c>
    </row>
    <row r="331">
      <c r="A331" s="1" t="s">
        <v>1317</v>
      </c>
      <c r="B331" s="4">
        <v>5090205.0</v>
      </c>
      <c r="C331" s="1" t="s">
        <v>1318</v>
      </c>
      <c r="D331" s="1" t="s">
        <v>1319</v>
      </c>
      <c r="E331" s="1" t="s">
        <v>1320</v>
      </c>
      <c r="F331" s="1" t="str">
        <f t="shared" si="1"/>
        <v>odtworzony</v>
      </c>
      <c r="G331" s="2" t="str">
        <f>IF(COUNTIF(Arkusz2!A:A, A331)&gt;0, "odtworzony", IF(COUNTIF(Arkusz2!A:A, B331)&gt;0, "odtworzony", "brak"))</f>
        <v>odtworzony</v>
      </c>
      <c r="H331" s="1" t="s">
        <v>17</v>
      </c>
    </row>
    <row r="332">
      <c r="A332" s="1" t="s">
        <v>1321</v>
      </c>
      <c r="B332" s="4">
        <v>5090206.0</v>
      </c>
      <c r="C332" s="1" t="s">
        <v>1322</v>
      </c>
      <c r="D332" s="1" t="s">
        <v>1323</v>
      </c>
      <c r="E332" s="1" t="s">
        <v>1324</v>
      </c>
      <c r="F332" s="1" t="str">
        <f t="shared" si="1"/>
        <v>odtworzony</v>
      </c>
      <c r="G332" s="2" t="str">
        <f>IF(COUNTIF(Arkusz2!A:A, A332)&gt;0, "odtworzony", IF(COUNTIF(Arkusz2!A:A, B332)&gt;0, "odtworzony", "brak"))</f>
        <v>odtworzony</v>
      </c>
      <c r="H332" s="1" t="s">
        <v>12</v>
      </c>
    </row>
    <row r="333">
      <c r="A333" s="1" t="s">
        <v>1325</v>
      </c>
      <c r="B333" s="4">
        <v>5090210.0</v>
      </c>
      <c r="C333" s="1" t="s">
        <v>1326</v>
      </c>
      <c r="D333" s="1" t="s">
        <v>1327</v>
      </c>
      <c r="E333" s="1" t="s">
        <v>1328</v>
      </c>
      <c r="F333" s="1" t="str">
        <f t="shared" si="1"/>
        <v>jest na zero</v>
      </c>
      <c r="G333" s="2" t="str">
        <f>IF(COUNTIF(Arkusz2!A:A, A333)&gt;0, "odtworzony", IF(COUNTIF(Arkusz2!A:A, B333)&gt;0, "odtworzony", "brak"))</f>
        <v>brak</v>
      </c>
      <c r="H333" s="1" t="s">
        <v>17</v>
      </c>
    </row>
    <row r="334">
      <c r="A334" s="1" t="s">
        <v>1329</v>
      </c>
      <c r="B334" s="4">
        <v>5090212.0</v>
      </c>
      <c r="C334" s="1" t="s">
        <v>1330</v>
      </c>
      <c r="D334" s="1" t="s">
        <v>1331</v>
      </c>
      <c r="E334" s="1" t="s">
        <v>1332</v>
      </c>
      <c r="F334" s="1" t="str">
        <f t="shared" si="1"/>
        <v>jest na zero</v>
      </c>
      <c r="G334" s="2" t="str">
        <f>IF(COUNTIF(Arkusz2!A:A, A334)&gt;0, "odtworzony", IF(COUNTIF(Arkusz2!A:A, B334)&gt;0, "odtworzony", "brak"))</f>
        <v>brak</v>
      </c>
      <c r="H334" s="1" t="s">
        <v>17</v>
      </c>
    </row>
    <row r="335">
      <c r="A335" s="1" t="s">
        <v>1333</v>
      </c>
      <c r="B335" s="4">
        <v>5090215.0</v>
      </c>
      <c r="C335" s="1" t="s">
        <v>1334</v>
      </c>
      <c r="D335" s="1" t="s">
        <v>1335</v>
      </c>
      <c r="E335" s="1" t="s">
        <v>1336</v>
      </c>
      <c r="F335" s="1" t="str">
        <f t="shared" si="1"/>
        <v>odtworzony</v>
      </c>
      <c r="G335" s="2" t="str">
        <f>IF(COUNTIF(Arkusz2!A:A, A335)&gt;0, "odtworzony", IF(COUNTIF(Arkusz2!A:A, B335)&gt;0, "odtworzony", "brak"))</f>
        <v>odtworzony</v>
      </c>
      <c r="H335" s="1" t="s">
        <v>12</v>
      </c>
    </row>
    <row r="336">
      <c r="A336" s="1" t="s">
        <v>1337</v>
      </c>
      <c r="B336" s="4">
        <v>5090217.0</v>
      </c>
      <c r="C336" s="1" t="s">
        <v>1338</v>
      </c>
      <c r="D336" s="1" t="s">
        <v>1339</v>
      </c>
      <c r="E336" s="1" t="s">
        <v>1340</v>
      </c>
      <c r="F336" s="1" t="str">
        <f t="shared" si="1"/>
        <v>jest na zero</v>
      </c>
      <c r="G336" s="2" t="str">
        <f>IF(COUNTIF(Arkusz2!A:A, A336)&gt;0, "odtworzony", IF(COUNTIF(Arkusz2!A:A, B336)&gt;0, "odtworzony", "brak"))</f>
        <v>brak</v>
      </c>
      <c r="H336" s="1" t="s">
        <v>17</v>
      </c>
    </row>
    <row r="337">
      <c r="A337" s="1" t="s">
        <v>1341</v>
      </c>
      <c r="B337" s="4">
        <v>5090219.0</v>
      </c>
      <c r="C337" s="1" t="s">
        <v>1342</v>
      </c>
      <c r="D337" s="1" t="s">
        <v>1343</v>
      </c>
      <c r="E337" s="1" t="s">
        <v>1344</v>
      </c>
      <c r="F337" s="1" t="str">
        <f t="shared" si="1"/>
        <v>jest na zero</v>
      </c>
      <c r="G337" s="2" t="str">
        <f>IF(COUNTIF(Arkusz2!A:A, A337)&gt;0, "odtworzony", IF(COUNTIF(Arkusz2!A:A, B337)&gt;0, "odtworzony", "brak"))</f>
        <v>brak</v>
      </c>
      <c r="H337" s="1" t="s">
        <v>17</v>
      </c>
    </row>
    <row r="338">
      <c r="A338" s="1" t="s">
        <v>1345</v>
      </c>
      <c r="B338" s="4">
        <v>5090220.0</v>
      </c>
      <c r="C338" s="1" t="s">
        <v>1346</v>
      </c>
      <c r="D338" s="1" t="s">
        <v>1347</v>
      </c>
      <c r="E338" s="1" t="s">
        <v>1340</v>
      </c>
      <c r="F338" s="1" t="str">
        <f t="shared" si="1"/>
        <v>odtworzony</v>
      </c>
      <c r="G338" s="2" t="str">
        <f>IF(COUNTIF(Arkusz2!A:A, A338)&gt;0, "odtworzony", IF(COUNTIF(Arkusz2!A:A, B338)&gt;0, "odtworzony", "brak"))</f>
        <v>odtworzony</v>
      </c>
      <c r="H338" s="1" t="s">
        <v>12</v>
      </c>
    </row>
    <row r="339">
      <c r="A339" s="1" t="s">
        <v>1348</v>
      </c>
      <c r="B339" s="4">
        <v>5100102.0</v>
      </c>
      <c r="C339" s="1" t="s">
        <v>1349</v>
      </c>
      <c r="D339" s="1" t="s">
        <v>1350</v>
      </c>
      <c r="E339" s="1" t="s">
        <v>1351</v>
      </c>
      <c r="F339" s="1" t="str">
        <f t="shared" si="1"/>
        <v>jest na zero</v>
      </c>
      <c r="G339" s="2" t="str">
        <f>IF(COUNTIF(Arkusz2!A:A, A339)&gt;0, "odtworzony", IF(COUNTIF(Arkusz2!A:A, B339)&gt;0, "odtworzony", "brak"))</f>
        <v>brak</v>
      </c>
      <c r="H339" s="1" t="s">
        <v>17</v>
      </c>
    </row>
    <row r="340">
      <c r="A340" s="1" t="s">
        <v>1352</v>
      </c>
      <c r="B340" s="4">
        <v>5100105.0</v>
      </c>
      <c r="C340" s="1" t="s">
        <v>1353</v>
      </c>
      <c r="D340" s="1" t="s">
        <v>1354</v>
      </c>
      <c r="E340" s="1" t="s">
        <v>1355</v>
      </c>
      <c r="F340" s="1" t="str">
        <f t="shared" si="1"/>
        <v>wyrwany do odtworzenia</v>
      </c>
      <c r="G340" s="2" t="str">
        <f>IF(COUNTIF(Arkusz2!A:A, A340)&gt;0, "odtworzony", IF(COUNTIF(Arkusz2!A:A, B340)&gt;0, "odtworzony", "brak"))</f>
        <v>brak</v>
      </c>
      <c r="H340" s="1" t="s">
        <v>22</v>
      </c>
    </row>
    <row r="341">
      <c r="A341" s="1" t="s">
        <v>1356</v>
      </c>
      <c r="B341" s="4">
        <v>5100106.0</v>
      </c>
      <c r="C341" s="1" t="s">
        <v>1357</v>
      </c>
      <c r="D341" s="1" t="s">
        <v>1358</v>
      </c>
      <c r="E341" s="1" t="s">
        <v>1359</v>
      </c>
      <c r="F341" s="1" t="str">
        <f t="shared" si="1"/>
        <v>wyrwany do odtworzenia</v>
      </c>
      <c r="G341" s="2" t="str">
        <f>IF(COUNTIF(Arkusz2!A:A, A341)&gt;0, "odtworzony", IF(COUNTIF(Arkusz2!A:A, B341)&gt;0, "odtworzony", "brak"))</f>
        <v>brak</v>
      </c>
      <c r="H341" s="1" t="s">
        <v>22</v>
      </c>
    </row>
    <row r="342">
      <c r="A342" s="1" t="s">
        <v>1360</v>
      </c>
      <c r="B342" s="4">
        <v>5100107.0</v>
      </c>
      <c r="C342" s="1" t="s">
        <v>1361</v>
      </c>
      <c r="D342" s="1" t="s">
        <v>1362</v>
      </c>
      <c r="E342" s="1" t="s">
        <v>1363</v>
      </c>
      <c r="F342" s="1" t="str">
        <f t="shared" si="1"/>
        <v>jest na zero</v>
      </c>
      <c r="G342" s="2" t="str">
        <f>IF(COUNTIF(Arkusz2!A:A, A342)&gt;0, "odtworzony", IF(COUNTIF(Arkusz2!A:A, B342)&gt;0, "odtworzony", "brak"))</f>
        <v>brak</v>
      </c>
      <c r="H342" s="1" t="s">
        <v>17</v>
      </c>
    </row>
    <row r="343">
      <c r="A343" s="1" t="s">
        <v>1364</v>
      </c>
      <c r="B343" s="4">
        <v>5100108.0</v>
      </c>
      <c r="C343" s="1" t="s">
        <v>1365</v>
      </c>
      <c r="D343" s="1" t="s">
        <v>1366</v>
      </c>
      <c r="E343" s="1" t="s">
        <v>1367</v>
      </c>
      <c r="F343" s="1" t="str">
        <f t="shared" si="1"/>
        <v>jest na zero</v>
      </c>
      <c r="G343" s="2" t="str">
        <f>IF(COUNTIF(Arkusz2!A:A, A343)&gt;0, "odtworzony", IF(COUNTIF(Arkusz2!A:A, B343)&gt;0, "odtworzony", "brak"))</f>
        <v>brak</v>
      </c>
      <c r="H343" s="1" t="s">
        <v>17</v>
      </c>
    </row>
    <row r="344">
      <c r="A344" s="1" t="s">
        <v>1368</v>
      </c>
      <c r="B344" s="4">
        <v>5100109.0</v>
      </c>
      <c r="C344" s="1" t="s">
        <v>1369</v>
      </c>
      <c r="D344" s="1" t="s">
        <v>1370</v>
      </c>
      <c r="E344" s="1" t="s">
        <v>1371</v>
      </c>
      <c r="F344" s="1" t="str">
        <f t="shared" si="1"/>
        <v>wyrwany do odtworzenia</v>
      </c>
      <c r="G344" s="2" t="str">
        <f>IF(COUNTIF(Arkusz2!A:A, A344)&gt;0, "odtworzony", IF(COUNTIF(Arkusz2!A:A, B344)&gt;0, "odtworzony", "brak"))</f>
        <v>brak</v>
      </c>
      <c r="H344" s="1" t="s">
        <v>22</v>
      </c>
    </row>
    <row r="345">
      <c r="A345" s="1" t="s">
        <v>1372</v>
      </c>
      <c r="B345" s="4">
        <v>5100110.0</v>
      </c>
      <c r="C345" s="1" t="s">
        <v>1373</v>
      </c>
      <c r="D345" s="1" t="s">
        <v>1374</v>
      </c>
      <c r="E345" s="1" t="s">
        <v>1375</v>
      </c>
      <c r="F345" s="1" t="str">
        <f t="shared" si="1"/>
        <v>jest na zero</v>
      </c>
      <c r="G345" s="2" t="str">
        <f>IF(COUNTIF(Arkusz2!A:A, A345)&gt;0, "odtworzony", IF(COUNTIF(Arkusz2!A:A, B345)&gt;0, "odtworzony", "brak"))</f>
        <v>brak</v>
      </c>
      <c r="H345" s="1" t="s">
        <v>17</v>
      </c>
    </row>
    <row r="346">
      <c r="A346" s="1" t="s">
        <v>1376</v>
      </c>
      <c r="B346" s="4">
        <v>5100111.0</v>
      </c>
      <c r="C346" s="1" t="s">
        <v>1377</v>
      </c>
      <c r="D346" s="1" t="s">
        <v>1378</v>
      </c>
      <c r="E346" s="1" t="s">
        <v>1379</v>
      </c>
      <c r="F346" s="1" t="str">
        <f t="shared" si="1"/>
        <v>jest na zero</v>
      </c>
      <c r="G346" s="2" t="str">
        <f>IF(COUNTIF(Arkusz2!A:A, A346)&gt;0, "odtworzony", IF(COUNTIF(Arkusz2!A:A, B346)&gt;0, "odtworzony", "brak"))</f>
        <v>brak</v>
      </c>
      <c r="H346" s="1" t="s">
        <v>17</v>
      </c>
    </row>
    <row r="347">
      <c r="A347" s="1" t="s">
        <v>1380</v>
      </c>
      <c r="B347" s="4">
        <v>5100112.0</v>
      </c>
      <c r="C347" s="1" t="s">
        <v>1381</v>
      </c>
      <c r="D347" s="1" t="s">
        <v>1382</v>
      </c>
      <c r="E347" s="1" t="s">
        <v>1383</v>
      </c>
      <c r="F347" s="1" t="str">
        <f t="shared" si="1"/>
        <v>odtworzony</v>
      </c>
      <c r="G347" s="2" t="str">
        <f>IF(COUNTIF(Arkusz2!A:A, A347)&gt;0, "odtworzony", IF(COUNTIF(Arkusz2!A:A, B347)&gt;0, "odtworzony", "brak"))</f>
        <v>odtworzony</v>
      </c>
      <c r="H347" s="1" t="s">
        <v>185</v>
      </c>
    </row>
    <row r="348">
      <c r="A348" s="1" t="s">
        <v>1384</v>
      </c>
      <c r="B348" s="4">
        <v>5100210.0</v>
      </c>
      <c r="C348" s="1" t="s">
        <v>1385</v>
      </c>
      <c r="D348" s="1" t="s">
        <v>1386</v>
      </c>
      <c r="E348" s="1" t="s">
        <v>1387</v>
      </c>
      <c r="F348" s="1" t="str">
        <f t="shared" si="1"/>
        <v>odtworzony</v>
      </c>
      <c r="G348" s="2" t="str">
        <f>IF(COUNTIF(Arkusz2!A:A, A348)&gt;0, "odtworzony", IF(COUNTIF(Arkusz2!A:A, B348)&gt;0, "odtworzony", "brak"))</f>
        <v>brak</v>
      </c>
      <c r="H348" s="1" t="s">
        <v>12</v>
      </c>
    </row>
    <row r="349">
      <c r="A349" s="1" t="s">
        <v>1388</v>
      </c>
      <c r="B349" s="4">
        <v>5100211.0</v>
      </c>
      <c r="C349" s="1" t="s">
        <v>1389</v>
      </c>
      <c r="D349" s="1" t="s">
        <v>1390</v>
      </c>
      <c r="E349" s="1" t="s">
        <v>1387</v>
      </c>
      <c r="F349" s="1" t="str">
        <f t="shared" si="1"/>
        <v>odtworzony do poprawy</v>
      </c>
      <c r="G349" s="2" t="str">
        <f>IF(COUNTIF(Arkusz2!A:A, A349)&gt;0, "odtworzony", IF(COUNTIF(Arkusz2!A:A, B349)&gt;0, "odtworzony", "brak"))</f>
        <v>brak</v>
      </c>
      <c r="H349" s="1" t="s">
        <v>341</v>
      </c>
    </row>
    <row r="350">
      <c r="A350" s="1" t="s">
        <v>1391</v>
      </c>
      <c r="B350" s="4">
        <v>5100212.0</v>
      </c>
      <c r="C350" s="1" t="s">
        <v>1392</v>
      </c>
      <c r="D350" s="1" t="s">
        <v>1393</v>
      </c>
      <c r="E350" s="1" t="s">
        <v>1387</v>
      </c>
      <c r="F350" s="1" t="str">
        <f t="shared" si="1"/>
        <v>wyrwany do odtworzenia</v>
      </c>
      <c r="G350" s="2" t="str">
        <f>IF(COUNTIF(Arkusz2!A:A, A350)&gt;0, "odtworzony", IF(COUNTIF(Arkusz2!A:A, B350)&gt;0, "odtworzony", "brak"))</f>
        <v>brak</v>
      </c>
      <c r="H350" s="1" t="s">
        <v>22</v>
      </c>
    </row>
    <row r="351">
      <c r="A351" s="1" t="s">
        <v>1394</v>
      </c>
      <c r="B351" s="4">
        <v>5100302.0</v>
      </c>
      <c r="C351" s="1" t="s">
        <v>1395</v>
      </c>
      <c r="D351" s="1" t="s">
        <v>1396</v>
      </c>
      <c r="E351" s="1" t="s">
        <v>1397</v>
      </c>
      <c r="F351" s="1" t="str">
        <f t="shared" si="1"/>
        <v>jest na zero</v>
      </c>
      <c r="G351" s="2" t="str">
        <f>IF(COUNTIF(Arkusz2!A:A, A351)&gt;0, "odtworzony", IF(COUNTIF(Arkusz2!A:A, B351)&gt;0, "odtworzony", "brak"))</f>
        <v>brak</v>
      </c>
      <c r="H351" s="1" t="s">
        <v>17</v>
      </c>
    </row>
    <row r="352">
      <c r="A352" s="1" t="s">
        <v>1398</v>
      </c>
      <c r="B352" s="4">
        <v>5100303.0</v>
      </c>
      <c r="C352" s="1" t="s">
        <v>1399</v>
      </c>
      <c r="D352" s="1" t="s">
        <v>1400</v>
      </c>
      <c r="E352" s="1" t="s">
        <v>1397</v>
      </c>
      <c r="F352" s="1" t="str">
        <f t="shared" si="1"/>
        <v>jest na zero</v>
      </c>
      <c r="G352" s="2" t="str">
        <f>IF(COUNTIF(Arkusz2!A:A, A352)&gt;0, "odtworzony", IF(COUNTIF(Arkusz2!A:A, B352)&gt;0, "odtworzony", "brak"))</f>
        <v>brak</v>
      </c>
      <c r="H352" s="1" t="s">
        <v>17</v>
      </c>
    </row>
    <row r="353">
      <c r="A353" s="1" t="s">
        <v>1401</v>
      </c>
      <c r="B353" s="4">
        <v>5100306.0</v>
      </c>
      <c r="C353" s="1" t="s">
        <v>1402</v>
      </c>
      <c r="D353" s="1" t="s">
        <v>1403</v>
      </c>
      <c r="E353" s="1" t="s">
        <v>1404</v>
      </c>
      <c r="F353" s="1" t="str">
        <f t="shared" si="1"/>
        <v>wyrwany do odtworzenia</v>
      </c>
      <c r="G353" s="2" t="str">
        <f>IF(COUNTIF(Arkusz2!A:A, A353)&gt;0, "odtworzony", IF(COUNTIF(Arkusz2!A:A, B353)&gt;0, "odtworzony", "brak"))</f>
        <v>brak</v>
      </c>
      <c r="H353" s="1" t="s">
        <v>22</v>
      </c>
    </row>
    <row r="354">
      <c r="A354" s="1" t="s">
        <v>1405</v>
      </c>
      <c r="B354" s="4">
        <v>5100309.0</v>
      </c>
      <c r="C354" s="1" t="s">
        <v>1406</v>
      </c>
      <c r="D354" s="1" t="s">
        <v>1407</v>
      </c>
      <c r="E354" s="1" t="s">
        <v>1408</v>
      </c>
      <c r="F354" s="1" t="str">
        <f t="shared" si="1"/>
        <v>jest na zero</v>
      </c>
      <c r="G354" s="2" t="str">
        <f>IF(COUNTIF(Arkusz2!A:A, A354)&gt;0, "odtworzony", IF(COUNTIF(Arkusz2!A:A, B354)&gt;0, "odtworzony", "brak"))</f>
        <v>brak</v>
      </c>
      <c r="H354" s="1" t="s">
        <v>17</v>
      </c>
    </row>
    <row r="355">
      <c r="A355" s="1" t="s">
        <v>1409</v>
      </c>
      <c r="B355" s="4">
        <v>5100310.0</v>
      </c>
      <c r="C355" s="1" t="s">
        <v>1410</v>
      </c>
      <c r="D355" s="1" t="s">
        <v>1411</v>
      </c>
      <c r="E355" s="1" t="s">
        <v>1397</v>
      </c>
      <c r="F355" s="1" t="str">
        <f t="shared" si="1"/>
        <v>jest na zero</v>
      </c>
      <c r="G355" s="2" t="str">
        <f>IF(COUNTIF(Arkusz2!A:A, A355)&gt;0, "odtworzony", IF(COUNTIF(Arkusz2!A:A, B355)&gt;0, "odtworzony", "brak"))</f>
        <v>brak</v>
      </c>
      <c r="H355" s="1" t="s">
        <v>17</v>
      </c>
    </row>
    <row r="356">
      <c r="A356" s="1" t="s">
        <v>1412</v>
      </c>
      <c r="B356" s="4">
        <v>5240002.0</v>
      </c>
      <c r="C356" s="1" t="s">
        <v>1413</v>
      </c>
      <c r="D356" s="1" t="s">
        <v>1414</v>
      </c>
      <c r="E356" s="1" t="s">
        <v>1415</v>
      </c>
      <c r="F356" s="1" t="str">
        <f t="shared" si="1"/>
        <v>wyrwany do odtworzenia</v>
      </c>
      <c r="G356" s="2" t="str">
        <f>IF(COUNTIF(Arkusz2!A:A, A356)&gt;0, "odtworzony", IF(COUNTIF(Arkusz2!A:A, B356)&gt;0, "odtworzony", "brak"))</f>
        <v>brak</v>
      </c>
      <c r="H356" s="1" t="s">
        <v>22</v>
      </c>
    </row>
    <row r="357">
      <c r="A357" s="1" t="s">
        <v>1416</v>
      </c>
      <c r="B357" s="4">
        <v>5240003.0</v>
      </c>
      <c r="C357" s="1" t="s">
        <v>1417</v>
      </c>
      <c r="D357" s="1" t="s">
        <v>1418</v>
      </c>
      <c r="E357" s="1" t="s">
        <v>1419</v>
      </c>
      <c r="F357" s="1" t="str">
        <f t="shared" si="1"/>
        <v>odtworzony</v>
      </c>
      <c r="G357" s="2" t="str">
        <f>IF(COUNTIF(Arkusz2!A:A, A357)&gt;0, "odtworzony", IF(COUNTIF(Arkusz2!A:A, B357)&gt;0, "odtworzony", "brak"))</f>
        <v>odtworzony</v>
      </c>
      <c r="H357" s="1" t="s">
        <v>12</v>
      </c>
    </row>
    <row r="358">
      <c r="A358" s="1" t="s">
        <v>1420</v>
      </c>
      <c r="B358" s="4">
        <v>5240006.0</v>
      </c>
      <c r="C358" s="5" t="s">
        <v>1421</v>
      </c>
      <c r="D358" s="5" t="s">
        <v>1422</v>
      </c>
      <c r="E358" s="1" t="s">
        <v>1423</v>
      </c>
      <c r="F358" s="1" t="str">
        <f t="shared" si="1"/>
        <v>jest na zero</v>
      </c>
      <c r="G358" s="2" t="str">
        <f>IF(COUNTIF(Arkusz2!A:A, A358)&gt;0, "odtworzony", IF(COUNTIF(Arkusz2!A:A, B358)&gt;0, "odtworzony", "brak"))</f>
        <v>brak</v>
      </c>
      <c r="H358" s="1" t="s">
        <v>17</v>
      </c>
    </row>
    <row r="359">
      <c r="A359" s="1" t="s">
        <v>1424</v>
      </c>
      <c r="B359" s="4">
        <v>5240007.0</v>
      </c>
      <c r="C359" s="1" t="s">
        <v>1425</v>
      </c>
      <c r="D359" s="1" t="s">
        <v>1426</v>
      </c>
      <c r="E359" s="1" t="s">
        <v>1427</v>
      </c>
      <c r="F359" s="1" t="str">
        <f t="shared" si="1"/>
        <v>odtworzony</v>
      </c>
      <c r="G359" s="2" t="str">
        <f>IF(COUNTIF(Arkusz2!A:A, A359)&gt;0, "odtworzony", IF(COUNTIF(Arkusz2!A:A, B359)&gt;0, "odtworzony", "brak"))</f>
        <v>odtworzony</v>
      </c>
      <c r="H359" s="1" t="s">
        <v>12</v>
      </c>
    </row>
    <row r="360">
      <c r="A360" s="1" t="s">
        <v>1428</v>
      </c>
      <c r="B360" s="4">
        <v>5240011.0</v>
      </c>
      <c r="C360" s="1" t="s">
        <v>1429</v>
      </c>
      <c r="D360" s="1" t="s">
        <v>1430</v>
      </c>
      <c r="E360" s="1" t="s">
        <v>1431</v>
      </c>
      <c r="F360" s="1" t="str">
        <f t="shared" si="1"/>
        <v>jest na zero</v>
      </c>
      <c r="G360" s="2" t="str">
        <f>IF(COUNTIF(Arkusz2!A:A, A360)&gt;0, "odtworzony", IF(COUNTIF(Arkusz2!A:A, B360)&gt;0, "odtworzony", "brak"))</f>
        <v>brak</v>
      </c>
      <c r="H360" s="1" t="s">
        <v>17</v>
      </c>
    </row>
    <row r="361">
      <c r="A361" s="1" t="s">
        <v>1432</v>
      </c>
      <c r="B361" s="4">
        <v>5240014.0</v>
      </c>
      <c r="C361" s="1" t="s">
        <v>1433</v>
      </c>
      <c r="D361" s="1" t="s">
        <v>1434</v>
      </c>
      <c r="E361" s="1" t="s">
        <v>1435</v>
      </c>
      <c r="F361" s="1" t="str">
        <f t="shared" si="1"/>
        <v>odtworzony</v>
      </c>
      <c r="G361" s="2" t="str">
        <f>IF(COUNTIF(Arkusz2!A:A, A361)&gt;0, "odtworzony", IF(COUNTIF(Arkusz2!A:A, B361)&gt;0, "odtworzony", "brak"))</f>
        <v>odtworzony</v>
      </c>
      <c r="H361" s="1" t="s">
        <v>12</v>
      </c>
    </row>
    <row r="362">
      <c r="A362" s="1" t="s">
        <v>1436</v>
      </c>
      <c r="B362" s="4">
        <v>5240019.0</v>
      </c>
      <c r="C362" s="1" t="s">
        <v>1437</v>
      </c>
      <c r="D362" s="1" t="s">
        <v>1438</v>
      </c>
      <c r="E362" s="1" t="s">
        <v>1439</v>
      </c>
      <c r="F362" s="1" t="str">
        <f t="shared" si="1"/>
        <v>odtworzony</v>
      </c>
      <c r="G362" s="2" t="str">
        <f>IF(COUNTIF(Arkusz2!A:A, A362)&gt;0, "odtworzony", IF(COUNTIF(Arkusz2!A:A, B362)&gt;0, "odtworzony", "brak"))</f>
        <v>odtworzony</v>
      </c>
      <c r="H362" s="1" t="s">
        <v>12</v>
      </c>
    </row>
    <row r="363">
      <c r="A363" s="1" t="s">
        <v>1440</v>
      </c>
      <c r="B363" s="4">
        <v>5240022.0</v>
      </c>
      <c r="C363" s="1" t="s">
        <v>1441</v>
      </c>
      <c r="D363" s="1" t="s">
        <v>1442</v>
      </c>
      <c r="E363" s="1" t="s">
        <v>1443</v>
      </c>
      <c r="F363" s="1" t="str">
        <f t="shared" si="1"/>
        <v>odtworzony</v>
      </c>
      <c r="G363" s="2" t="str">
        <f>IF(COUNTIF(Arkusz2!A:A, A363)&gt;0, "odtworzony", IF(COUNTIF(Arkusz2!A:A, B363)&gt;0, "odtworzony", "brak"))</f>
        <v>odtworzony</v>
      </c>
      <c r="H363" s="1" t="s">
        <v>12</v>
      </c>
    </row>
    <row r="364">
      <c r="A364" s="1" t="s">
        <v>1444</v>
      </c>
      <c r="B364" s="4">
        <v>5240025.0</v>
      </c>
      <c r="C364" s="1" t="s">
        <v>1445</v>
      </c>
      <c r="D364" s="1" t="s">
        <v>1446</v>
      </c>
      <c r="E364" s="1" t="s">
        <v>1447</v>
      </c>
      <c r="F364" s="1" t="str">
        <f t="shared" si="1"/>
        <v>odtworzony</v>
      </c>
      <c r="G364" s="2" t="str">
        <f>IF(COUNTIF(Arkusz2!A:A, A364)&gt;0, "odtworzony", IF(COUNTIF(Arkusz2!A:A, B364)&gt;0, "odtworzony", "brak"))</f>
        <v>odtworzony</v>
      </c>
      <c r="H364" s="1" t="s">
        <v>12</v>
      </c>
    </row>
    <row r="365">
      <c r="A365" s="1" t="s">
        <v>1448</v>
      </c>
      <c r="B365" s="4">
        <v>5240026.0</v>
      </c>
      <c r="C365" s="1" t="s">
        <v>1449</v>
      </c>
      <c r="D365" s="1" t="s">
        <v>1450</v>
      </c>
      <c r="E365" s="1" t="s">
        <v>1451</v>
      </c>
      <c r="F365" s="1" t="str">
        <f t="shared" si="1"/>
        <v>odtworzony</v>
      </c>
      <c r="G365" s="2" t="str">
        <f>IF(COUNTIF(Arkusz2!A:A, A365)&gt;0, "odtworzony", IF(COUNTIF(Arkusz2!A:A, B365)&gt;0, "odtworzony", "brak"))</f>
        <v>odtworzony</v>
      </c>
      <c r="H365" s="1" t="s">
        <v>12</v>
      </c>
    </row>
    <row r="366">
      <c r="A366" s="1" t="s">
        <v>1452</v>
      </c>
      <c r="B366" s="4">
        <v>5240029.0</v>
      </c>
      <c r="C366" s="1" t="s">
        <v>1453</v>
      </c>
      <c r="D366" s="1" t="s">
        <v>1454</v>
      </c>
      <c r="E366" s="1" t="s">
        <v>1455</v>
      </c>
      <c r="F366" s="1" t="str">
        <f t="shared" si="1"/>
        <v>odtworzony</v>
      </c>
      <c r="G366" s="2" t="str">
        <f>IF(COUNTIF(Arkusz2!A:A, A366)&gt;0, "odtworzony", IF(COUNTIF(Arkusz2!A:A, B366)&gt;0, "odtworzony", "brak"))</f>
        <v>odtworzony</v>
      </c>
      <c r="H366" s="1" t="s">
        <v>17</v>
      </c>
    </row>
    <row r="367">
      <c r="A367" s="1" t="s">
        <v>1456</v>
      </c>
      <c r="B367" s="4">
        <v>5240031.0</v>
      </c>
      <c r="C367" s="1" t="s">
        <v>1457</v>
      </c>
      <c r="D367" s="1" t="s">
        <v>1458</v>
      </c>
      <c r="E367" s="1" t="s">
        <v>1459</v>
      </c>
      <c r="F367" s="1" t="str">
        <f t="shared" si="1"/>
        <v>odtworzony</v>
      </c>
      <c r="G367" s="2" t="str">
        <f>IF(COUNTIF(Arkusz2!A:A, A367)&gt;0, "odtworzony", IF(COUNTIF(Arkusz2!A:A, B367)&gt;0, "odtworzony", "brak"))</f>
        <v>odtworzony</v>
      </c>
      <c r="H367" s="1" t="s">
        <v>17</v>
      </c>
    </row>
    <row r="368">
      <c r="A368" s="1" t="s">
        <v>1460</v>
      </c>
      <c r="B368" s="4">
        <v>5240032.0</v>
      </c>
      <c r="C368" s="1" t="s">
        <v>1461</v>
      </c>
      <c r="D368" s="1" t="s">
        <v>1462</v>
      </c>
      <c r="E368" s="1" t="s">
        <v>1463</v>
      </c>
      <c r="F368" s="1" t="str">
        <f t="shared" si="1"/>
        <v>jest na zero</v>
      </c>
      <c r="G368" s="2" t="str">
        <f>IF(COUNTIF(Arkusz2!A:A, A368)&gt;0, "odtworzony", IF(COUNTIF(Arkusz2!A:A, B368)&gt;0, "odtworzony", "brak"))</f>
        <v>brak</v>
      </c>
      <c r="H368" s="1" t="s">
        <v>17</v>
      </c>
    </row>
    <row r="369">
      <c r="A369" s="1" t="s">
        <v>1464</v>
      </c>
      <c r="B369" s="4">
        <v>5240034.0</v>
      </c>
      <c r="C369" s="1" t="s">
        <v>1465</v>
      </c>
      <c r="D369" s="1" t="s">
        <v>1466</v>
      </c>
      <c r="E369" s="1" t="s">
        <v>1467</v>
      </c>
      <c r="F369" s="1" t="str">
        <f t="shared" si="1"/>
        <v>odtworzony</v>
      </c>
      <c r="G369" s="2" t="str">
        <f>IF(COUNTIF(Arkusz2!A:A, A369)&gt;0, "odtworzony", IF(COUNTIF(Arkusz2!A:A, B369)&gt;0, "odtworzony", "brak"))</f>
        <v>odtworzony</v>
      </c>
      <c r="H369" s="1" t="s">
        <v>12</v>
      </c>
    </row>
    <row r="370">
      <c r="A370" s="1" t="s">
        <v>1468</v>
      </c>
      <c r="B370" s="4">
        <v>5240035.0</v>
      </c>
      <c r="C370" s="1" t="s">
        <v>1469</v>
      </c>
      <c r="D370" s="1" t="s">
        <v>1470</v>
      </c>
      <c r="E370" s="1" t="s">
        <v>1471</v>
      </c>
      <c r="F370" s="1" t="str">
        <f t="shared" si="1"/>
        <v>odtworzony</v>
      </c>
      <c r="G370" s="2" t="str">
        <f>IF(COUNTIF(Arkusz2!A:A, A370)&gt;0, "odtworzony", IF(COUNTIF(Arkusz2!A:A, B370)&gt;0, "odtworzony", "brak"))</f>
        <v>odtworzony</v>
      </c>
      <c r="H370" s="1" t="s">
        <v>12</v>
      </c>
    </row>
    <row r="371">
      <c r="A371" s="1" t="s">
        <v>1472</v>
      </c>
      <c r="B371" s="4">
        <v>5240038.0</v>
      </c>
      <c r="C371" s="1" t="s">
        <v>1473</v>
      </c>
      <c r="D371" s="1" t="s">
        <v>1474</v>
      </c>
      <c r="E371" s="1" t="s">
        <v>1475</v>
      </c>
      <c r="F371" s="1" t="str">
        <f t="shared" si="1"/>
        <v>odtworzony</v>
      </c>
      <c r="G371" s="2" t="str">
        <f>IF(COUNTIF(Arkusz2!A:A, A371)&gt;0, "odtworzony", IF(COUNTIF(Arkusz2!A:A, B371)&gt;0, "odtworzony", "brak"))</f>
        <v>odtworzony</v>
      </c>
      <c r="H371" s="1" t="s">
        <v>17</v>
      </c>
    </row>
    <row r="372">
      <c r="A372" s="1" t="s">
        <v>1476</v>
      </c>
      <c r="B372" s="4">
        <v>5240039.0</v>
      </c>
      <c r="C372" s="1" t="s">
        <v>1477</v>
      </c>
      <c r="D372" s="1" t="s">
        <v>1478</v>
      </c>
      <c r="E372" s="1" t="s">
        <v>1479</v>
      </c>
      <c r="F372" s="1" t="str">
        <f t="shared" si="1"/>
        <v>odtworzony</v>
      </c>
      <c r="G372" s="2" t="str">
        <f>IF(COUNTIF(Arkusz2!A:A, A372)&gt;0, "odtworzony", IF(COUNTIF(Arkusz2!A:A, B372)&gt;0, "odtworzony", "brak"))</f>
        <v>odtworzony</v>
      </c>
      <c r="H372" s="1" t="s">
        <v>12</v>
      </c>
    </row>
    <row r="373">
      <c r="A373" s="1" t="s">
        <v>1480</v>
      </c>
      <c r="B373" s="4">
        <v>5240040.0</v>
      </c>
      <c r="C373" s="1" t="s">
        <v>1481</v>
      </c>
      <c r="D373" s="1" t="s">
        <v>1482</v>
      </c>
      <c r="E373" s="1" t="s">
        <v>1483</v>
      </c>
      <c r="F373" s="1" t="str">
        <f t="shared" si="1"/>
        <v>odtworzony</v>
      </c>
      <c r="G373" s="2" t="str">
        <f>IF(COUNTIF(Arkusz2!A:A, A373)&gt;0, "odtworzony", IF(COUNTIF(Arkusz2!A:A, B373)&gt;0, "odtworzony", "brak"))</f>
        <v>odtworzony</v>
      </c>
      <c r="H373" s="1" t="s">
        <v>12</v>
      </c>
    </row>
    <row r="374">
      <c r="A374" s="1" t="s">
        <v>1484</v>
      </c>
      <c r="B374" s="4">
        <v>5240043.0</v>
      </c>
      <c r="C374" s="1" t="s">
        <v>1485</v>
      </c>
      <c r="D374" s="1" t="s">
        <v>1486</v>
      </c>
      <c r="E374" s="1" t="s">
        <v>1487</v>
      </c>
      <c r="F374" s="1" t="str">
        <f t="shared" si="1"/>
        <v>odtworzony</v>
      </c>
      <c r="G374" s="2" t="str">
        <f>IF(COUNTIF(Arkusz2!A:A, A374)&gt;0, "odtworzony", IF(COUNTIF(Arkusz2!A:A, B374)&gt;0, "odtworzony", "brak"))</f>
        <v>odtworzony</v>
      </c>
      <c r="H374" s="1" t="s">
        <v>12</v>
      </c>
    </row>
    <row r="375">
      <c r="A375" s="1" t="s">
        <v>1488</v>
      </c>
      <c r="B375" s="4">
        <v>5240044.0</v>
      </c>
      <c r="C375" s="1" t="s">
        <v>1489</v>
      </c>
      <c r="D375" s="1" t="s">
        <v>1490</v>
      </c>
      <c r="E375" s="1" t="s">
        <v>1491</v>
      </c>
      <c r="F375" s="1" t="str">
        <f t="shared" si="1"/>
        <v>odtworzony</v>
      </c>
      <c r="G375" s="2" t="str">
        <f>IF(COUNTIF(Arkusz2!A:A, A375)&gt;0, "odtworzony", IF(COUNTIF(Arkusz2!A:A, B375)&gt;0, "odtworzony", "brak"))</f>
        <v>odtworzony</v>
      </c>
      <c r="H375" s="1" t="s">
        <v>17</v>
      </c>
    </row>
    <row r="376">
      <c r="A376" s="1" t="s">
        <v>1492</v>
      </c>
      <c r="B376" s="4">
        <v>5240045.0</v>
      </c>
      <c r="C376" s="1" t="s">
        <v>1493</v>
      </c>
      <c r="D376" s="1" t="s">
        <v>1494</v>
      </c>
      <c r="E376" s="1" t="s">
        <v>1495</v>
      </c>
      <c r="F376" s="1" t="str">
        <f t="shared" si="1"/>
        <v>odtworzony</v>
      </c>
      <c r="G376" s="2" t="str">
        <f>IF(COUNTIF(Arkusz2!A:A, A376)&gt;0, "odtworzony", IF(COUNTIF(Arkusz2!A:A, B376)&gt;0, "odtworzony", "brak"))</f>
        <v>odtworzony</v>
      </c>
      <c r="H376" s="1" t="s">
        <v>12</v>
      </c>
    </row>
    <row r="377">
      <c r="A377" s="1" t="s">
        <v>1496</v>
      </c>
      <c r="B377" s="4">
        <v>5240050.0</v>
      </c>
      <c r="C377" s="1" t="s">
        <v>1497</v>
      </c>
      <c r="D377" s="1" t="s">
        <v>1498</v>
      </c>
      <c r="E377" s="1" t="s">
        <v>1499</v>
      </c>
      <c r="F377" s="1" t="str">
        <f t="shared" si="1"/>
        <v>odtworzony</v>
      </c>
      <c r="G377" s="2" t="str">
        <f>IF(COUNTIF(Arkusz2!A:A, A377)&gt;0, "odtworzony", IF(COUNTIF(Arkusz2!A:A, B377)&gt;0, "odtworzony", "brak"))</f>
        <v>odtworzony</v>
      </c>
      <c r="H377" s="1" t="s">
        <v>17</v>
      </c>
    </row>
    <row r="378">
      <c r="A378" s="1" t="s">
        <v>1500</v>
      </c>
      <c r="B378" s="4">
        <v>5240052.0</v>
      </c>
      <c r="C378" s="1" t="s">
        <v>1501</v>
      </c>
      <c r="D378" s="1" t="s">
        <v>1502</v>
      </c>
      <c r="E378" s="1" t="s">
        <v>1503</v>
      </c>
      <c r="F378" s="1" t="str">
        <f t="shared" si="1"/>
        <v>odtworzony</v>
      </c>
      <c r="G378" s="2" t="str">
        <f>IF(COUNTIF(Arkusz2!A:A, A378)&gt;0, "odtworzony", IF(COUNTIF(Arkusz2!A:A, B378)&gt;0, "odtworzony", "brak"))</f>
        <v>odtworzony</v>
      </c>
      <c r="H378" s="1" t="s">
        <v>12</v>
      </c>
    </row>
    <row r="379">
      <c r="A379" s="1" t="s">
        <v>1504</v>
      </c>
      <c r="B379" s="4">
        <v>5240059.0</v>
      </c>
      <c r="C379" s="1" t="s">
        <v>1505</v>
      </c>
      <c r="D379" s="1" t="s">
        <v>1506</v>
      </c>
      <c r="E379" s="1" t="s">
        <v>1507</v>
      </c>
      <c r="F379" s="1" t="str">
        <f t="shared" si="1"/>
        <v>odtworzony</v>
      </c>
      <c r="G379" s="2" t="str">
        <f>IF(COUNTIF(Arkusz2!A:A, A379)&gt;0, "odtworzony", IF(COUNTIF(Arkusz2!A:A, B379)&gt;0, "odtworzony", "brak"))</f>
        <v>odtworzony</v>
      </c>
      <c r="H379" s="1" t="s">
        <v>12</v>
      </c>
    </row>
    <row r="380">
      <c r="A380" s="1" t="s">
        <v>1508</v>
      </c>
      <c r="B380" s="4">
        <v>5240060.0</v>
      </c>
      <c r="C380" s="1" t="s">
        <v>1509</v>
      </c>
      <c r="D380" s="1" t="s">
        <v>1510</v>
      </c>
      <c r="E380" s="1" t="s">
        <v>1511</v>
      </c>
      <c r="F380" s="1" t="str">
        <f t="shared" si="1"/>
        <v>odtworzony</v>
      </c>
      <c r="G380" s="2" t="str">
        <f>IF(COUNTIF(Arkusz2!A:A, A380)&gt;0, "odtworzony", IF(COUNTIF(Arkusz2!A:A, B380)&gt;0, "odtworzony", "brak"))</f>
        <v>odtworzony</v>
      </c>
      <c r="H380" s="1" t="s">
        <v>12</v>
      </c>
    </row>
    <row r="381">
      <c r="A381" s="1" t="s">
        <v>1512</v>
      </c>
      <c r="B381" s="4">
        <v>5240065.0</v>
      </c>
      <c r="C381" s="1" t="s">
        <v>1513</v>
      </c>
      <c r="D381" s="1" t="s">
        <v>1514</v>
      </c>
      <c r="E381" s="1" t="s">
        <v>1515</v>
      </c>
      <c r="F381" s="1" t="str">
        <f t="shared" si="1"/>
        <v>odtworzony</v>
      </c>
      <c r="G381" s="2" t="str">
        <f>IF(COUNTIF(Arkusz2!A:A, A381)&gt;0, "odtworzony", IF(COUNTIF(Arkusz2!A:A, B381)&gt;0, "odtworzony", "brak"))</f>
        <v>odtworzony</v>
      </c>
      <c r="H381" s="1" t="s">
        <v>12</v>
      </c>
    </row>
    <row r="382">
      <c r="A382" s="1" t="s">
        <v>1516</v>
      </c>
      <c r="B382" s="4">
        <v>5240067.0</v>
      </c>
      <c r="C382" s="1" t="s">
        <v>1517</v>
      </c>
      <c r="D382" s="1" t="s">
        <v>1518</v>
      </c>
      <c r="E382" s="1" t="s">
        <v>1519</v>
      </c>
      <c r="F382" s="1" t="str">
        <f t="shared" si="1"/>
        <v>odtworzony</v>
      </c>
      <c r="G382" s="2" t="str">
        <f>IF(COUNTIF(Arkusz2!A:A, A382)&gt;0, "odtworzony", IF(COUNTIF(Arkusz2!A:A, B382)&gt;0, "odtworzony", "brak"))</f>
        <v>odtworzony</v>
      </c>
      <c r="H382" s="1" t="s">
        <v>12</v>
      </c>
    </row>
    <row r="383">
      <c r="A383" s="1" t="s">
        <v>1520</v>
      </c>
      <c r="B383" s="4">
        <v>5240068.0</v>
      </c>
      <c r="C383" s="1" t="s">
        <v>1521</v>
      </c>
      <c r="D383" s="1" t="s">
        <v>1522</v>
      </c>
      <c r="E383" s="1" t="s">
        <v>1523</v>
      </c>
      <c r="F383" s="1" t="str">
        <f t="shared" si="1"/>
        <v>wyrwany do odtworzenia</v>
      </c>
      <c r="G383" s="2" t="str">
        <f>IF(COUNTIF(Arkusz2!A:A, A383)&gt;0, "odtworzony", IF(COUNTIF(Arkusz2!A:A, B383)&gt;0, "odtworzony", "brak"))</f>
        <v>brak</v>
      </c>
      <c r="H383" s="1" t="s">
        <v>22</v>
      </c>
    </row>
    <row r="384">
      <c r="A384" s="1" t="s">
        <v>1524</v>
      </c>
      <c r="B384" s="4">
        <v>5240070.0</v>
      </c>
      <c r="C384" s="1" t="s">
        <v>1525</v>
      </c>
      <c r="D384" s="1" t="s">
        <v>1526</v>
      </c>
      <c r="E384" s="1" t="s">
        <v>1527</v>
      </c>
      <c r="F384" s="1" t="str">
        <f t="shared" si="1"/>
        <v>odtworzony</v>
      </c>
      <c r="G384" s="2" t="str">
        <f>IF(COUNTIF(Arkusz2!A:A, A384)&gt;0, "odtworzony", IF(COUNTIF(Arkusz2!A:A, B384)&gt;0, "odtworzony", "brak"))</f>
        <v>odtworzony</v>
      </c>
      <c r="H384" s="1" t="s">
        <v>12</v>
      </c>
    </row>
    <row r="385">
      <c r="A385" s="1" t="s">
        <v>1528</v>
      </c>
      <c r="B385" s="4">
        <v>5240073.0</v>
      </c>
      <c r="C385" s="1" t="s">
        <v>1529</v>
      </c>
      <c r="D385" s="1" t="s">
        <v>1530</v>
      </c>
      <c r="E385" s="1" t="s">
        <v>1531</v>
      </c>
      <c r="F385" s="1" t="str">
        <f t="shared" si="1"/>
        <v>odtworzony</v>
      </c>
      <c r="G385" s="2" t="str">
        <f>IF(COUNTIF(Arkusz2!A:A, A385)&gt;0, "odtworzony", IF(COUNTIF(Arkusz2!A:A, B385)&gt;0, "odtworzony", "brak"))</f>
        <v>odtworzony</v>
      </c>
      <c r="H385" s="1" t="s">
        <v>17</v>
      </c>
    </row>
    <row r="386">
      <c r="A386" s="1" t="s">
        <v>1532</v>
      </c>
      <c r="B386" s="4">
        <v>5240090.0</v>
      </c>
      <c r="C386" s="1" t="s">
        <v>1533</v>
      </c>
      <c r="D386" s="1" t="s">
        <v>1534</v>
      </c>
      <c r="E386" s="1" t="s">
        <v>1535</v>
      </c>
      <c r="F386" s="1" t="str">
        <f t="shared" si="1"/>
        <v>odtworzony</v>
      </c>
      <c r="G386" s="2" t="str">
        <f>IF(COUNTIF(Arkusz2!A:A, A386)&gt;0, "odtworzony", IF(COUNTIF(Arkusz2!A:A, B386)&gt;0, "odtworzony", "brak"))</f>
        <v>odtworzony</v>
      </c>
      <c r="H386" s="1" t="s">
        <v>12</v>
      </c>
    </row>
    <row r="387">
      <c r="A387" s="1" t="s">
        <v>1536</v>
      </c>
      <c r="B387" s="4">
        <v>5240095.0</v>
      </c>
      <c r="C387" s="1" t="s">
        <v>1537</v>
      </c>
      <c r="D387" s="1" t="s">
        <v>1538</v>
      </c>
      <c r="E387" s="1" t="s">
        <v>1539</v>
      </c>
      <c r="F387" s="1" t="str">
        <f t="shared" si="1"/>
        <v>odtworzony</v>
      </c>
      <c r="G387" s="2" t="str">
        <f>IF(COUNTIF(Arkusz2!A:A, A387)&gt;0, "odtworzony", IF(COUNTIF(Arkusz2!A:A, B387)&gt;0, "odtworzony", "brak"))</f>
        <v>odtworzony</v>
      </c>
      <c r="H387" s="1" t="s">
        <v>12</v>
      </c>
    </row>
    <row r="388">
      <c r="A388" s="1" t="s">
        <v>1540</v>
      </c>
      <c r="B388" s="4">
        <v>5240096.0</v>
      </c>
      <c r="C388" s="1" t="s">
        <v>1541</v>
      </c>
      <c r="D388" s="1" t="s">
        <v>1542</v>
      </c>
      <c r="E388" s="1" t="s">
        <v>1543</v>
      </c>
      <c r="F388" s="1" t="str">
        <f t="shared" si="1"/>
        <v>odtworzony</v>
      </c>
      <c r="G388" s="2" t="str">
        <f>IF(COUNTIF(Arkusz2!A:A, A388)&gt;0, "odtworzony", IF(COUNTIF(Arkusz2!A:A, B388)&gt;0, "odtworzony", "brak"))</f>
        <v>odtworzony</v>
      </c>
      <c r="H388" s="1" t="s">
        <v>12</v>
      </c>
    </row>
    <row r="389">
      <c r="A389" s="1" t="s">
        <v>1544</v>
      </c>
      <c r="B389" s="4">
        <v>5240098.0</v>
      </c>
      <c r="C389" s="1" t="s">
        <v>1545</v>
      </c>
      <c r="D389" s="1" t="s">
        <v>1546</v>
      </c>
      <c r="E389" s="1" t="s">
        <v>1547</v>
      </c>
      <c r="F389" s="1" t="str">
        <f t="shared" si="1"/>
        <v>odtworzony</v>
      </c>
      <c r="G389" s="2" t="str">
        <f>IF(COUNTIF(Arkusz2!A:A, A389)&gt;0, "odtworzony", IF(COUNTIF(Arkusz2!A:A, B389)&gt;0, "odtworzony", "brak"))</f>
        <v>odtworzony</v>
      </c>
      <c r="H389" s="1" t="s">
        <v>12</v>
      </c>
    </row>
    <row r="390">
      <c r="A390" s="1" t="s">
        <v>1548</v>
      </c>
      <c r="B390" s="4">
        <v>5240099.0</v>
      </c>
      <c r="C390" s="1" t="s">
        <v>1549</v>
      </c>
      <c r="D390" s="1" t="s">
        <v>1550</v>
      </c>
      <c r="E390" s="1" t="s">
        <v>1551</v>
      </c>
      <c r="F390" s="1" t="str">
        <f t="shared" si="1"/>
        <v>odtworzony</v>
      </c>
      <c r="G390" s="2" t="str">
        <f>IF(COUNTIF(Arkusz2!A:A, A390)&gt;0, "odtworzony", IF(COUNTIF(Arkusz2!A:A, B390)&gt;0, "odtworzony", "brak"))</f>
        <v>odtworzony</v>
      </c>
      <c r="H390" s="1" t="s">
        <v>12</v>
      </c>
    </row>
    <row r="391">
      <c r="A391" s="1" t="s">
        <v>1552</v>
      </c>
      <c r="B391" s="4">
        <v>5240100.0</v>
      </c>
      <c r="C391" s="1" t="s">
        <v>1553</v>
      </c>
      <c r="D391" s="1" t="s">
        <v>1554</v>
      </c>
      <c r="E391" s="1" t="s">
        <v>1555</v>
      </c>
      <c r="F391" s="1" t="str">
        <f t="shared" si="1"/>
        <v>odtworzony</v>
      </c>
      <c r="G391" s="2" t="str">
        <f>IF(COUNTIF(Arkusz2!A:A, A391)&gt;0, "odtworzony", IF(COUNTIF(Arkusz2!A:A, B391)&gt;0, "odtworzony", "brak"))</f>
        <v>odtworzony</v>
      </c>
      <c r="H391" s="1" t="s">
        <v>12</v>
      </c>
    </row>
    <row r="392">
      <c r="A392" s="1" t="s">
        <v>1556</v>
      </c>
      <c r="B392" s="4">
        <v>5240102.0</v>
      </c>
      <c r="C392" s="1" t="s">
        <v>1557</v>
      </c>
      <c r="D392" s="1" t="s">
        <v>1558</v>
      </c>
      <c r="E392" s="1" t="s">
        <v>1559</v>
      </c>
      <c r="F392" s="1" t="str">
        <f t="shared" si="1"/>
        <v>odtworzony</v>
      </c>
      <c r="G392" s="2" t="str">
        <f>IF(COUNTIF(Arkusz2!A:A, A392)&gt;0, "odtworzony", IF(COUNTIF(Arkusz2!A:A, B392)&gt;0, "odtworzony", "brak"))</f>
        <v>odtworzony</v>
      </c>
      <c r="H392" s="1" t="s">
        <v>12</v>
      </c>
    </row>
    <row r="393">
      <c r="A393" s="1" t="s">
        <v>1560</v>
      </c>
      <c r="B393" s="4">
        <v>5240103.0</v>
      </c>
      <c r="C393" s="1" t="s">
        <v>1561</v>
      </c>
      <c r="D393" s="1" t="s">
        <v>1562</v>
      </c>
      <c r="E393" s="1" t="s">
        <v>1563</v>
      </c>
      <c r="F393" s="1" t="str">
        <f t="shared" si="1"/>
        <v>odtworzony</v>
      </c>
      <c r="G393" s="2" t="str">
        <f>IF(COUNTIF(Arkusz2!A:A, A393)&gt;0, "odtworzony", IF(COUNTIF(Arkusz2!A:A, B393)&gt;0, "odtworzony", "brak"))</f>
        <v>odtworzony</v>
      </c>
      <c r="H393" s="1" t="s">
        <v>12</v>
      </c>
    </row>
    <row r="394">
      <c r="A394" s="1" t="s">
        <v>1564</v>
      </c>
      <c r="B394" s="4">
        <v>5240105.0</v>
      </c>
      <c r="C394" s="1" t="s">
        <v>1565</v>
      </c>
      <c r="D394" s="1" t="s">
        <v>1566</v>
      </c>
      <c r="E394" s="1" t="s">
        <v>1567</v>
      </c>
      <c r="F394" s="1" t="str">
        <f t="shared" si="1"/>
        <v>odtworzony</v>
      </c>
      <c r="G394" s="2" t="str">
        <f>IF(COUNTIF(Arkusz2!A:A, A394)&gt;0, "odtworzony", IF(COUNTIF(Arkusz2!A:A, B394)&gt;0, "odtworzony", "brak"))</f>
        <v>odtworzony</v>
      </c>
      <c r="H394" s="1" t="s">
        <v>12</v>
      </c>
    </row>
    <row r="395">
      <c r="A395" s="1" t="s">
        <v>1568</v>
      </c>
      <c r="B395" s="4">
        <v>5240106.0</v>
      </c>
      <c r="C395" s="1" t="s">
        <v>1569</v>
      </c>
      <c r="D395" s="1" t="s">
        <v>1570</v>
      </c>
      <c r="E395" s="1" t="s">
        <v>1571</v>
      </c>
      <c r="F395" s="1" t="str">
        <f t="shared" si="1"/>
        <v>odtworzony</v>
      </c>
      <c r="G395" s="2" t="str">
        <f>IF(COUNTIF(Arkusz2!A:A, A395)&gt;0, "odtworzony", IF(COUNTIF(Arkusz2!A:A, B395)&gt;0, "odtworzony", "brak"))</f>
        <v>odtworzony</v>
      </c>
      <c r="H395" s="1" t="s">
        <v>12</v>
      </c>
    </row>
    <row r="396">
      <c r="A396" s="1" t="s">
        <v>1572</v>
      </c>
      <c r="B396" s="4">
        <v>5240108.0</v>
      </c>
      <c r="C396" s="1" t="s">
        <v>1573</v>
      </c>
      <c r="D396" s="1" t="s">
        <v>1574</v>
      </c>
      <c r="E396" s="1" t="s">
        <v>1575</v>
      </c>
      <c r="F396" s="1" t="str">
        <f t="shared" si="1"/>
        <v>odtworzony</v>
      </c>
      <c r="G396" s="2" t="str">
        <f>IF(COUNTIF(Arkusz2!A:A, A396)&gt;0, "odtworzony", IF(COUNTIF(Arkusz2!A:A, B396)&gt;0, "odtworzony", "brak"))</f>
        <v>odtworzony</v>
      </c>
      <c r="H396" s="1" t="s">
        <v>12</v>
      </c>
    </row>
    <row r="397">
      <c r="A397" s="1" t="s">
        <v>1576</v>
      </c>
      <c r="B397" s="4">
        <v>5240109.0</v>
      </c>
      <c r="C397" s="1" t="s">
        <v>1577</v>
      </c>
      <c r="D397" s="1" t="s">
        <v>1578</v>
      </c>
      <c r="E397" s="1" t="s">
        <v>1579</v>
      </c>
      <c r="F397" s="1" t="str">
        <f t="shared" si="1"/>
        <v>odtworzony</v>
      </c>
      <c r="G397" s="2" t="str">
        <f>IF(COUNTIF(Arkusz2!A:A, A397)&gt;0, "odtworzony", IF(COUNTIF(Arkusz2!A:A, B397)&gt;0, "odtworzony", "brak"))</f>
        <v>odtworzony</v>
      </c>
      <c r="H397" s="1" t="s">
        <v>12</v>
      </c>
    </row>
    <row r="398">
      <c r="A398" s="1" t="s">
        <v>1580</v>
      </c>
      <c r="B398" s="4">
        <v>5240112.0</v>
      </c>
      <c r="C398" s="1" t="s">
        <v>1581</v>
      </c>
      <c r="D398" s="1" t="s">
        <v>1582</v>
      </c>
      <c r="E398" s="1" t="s">
        <v>1583</v>
      </c>
      <c r="F398" s="1" t="str">
        <f t="shared" si="1"/>
        <v>odtworzony</v>
      </c>
      <c r="G398" s="2" t="str">
        <f>IF(COUNTIF(Arkusz2!A:A, A398)&gt;0, "odtworzony", IF(COUNTIF(Arkusz2!A:A, B398)&gt;0, "odtworzony", "brak"))</f>
        <v>odtworzony</v>
      </c>
      <c r="H398" s="1" t="s">
        <v>12</v>
      </c>
    </row>
    <row r="399">
      <c r="A399" s="1" t="s">
        <v>1584</v>
      </c>
      <c r="B399" s="4">
        <v>5240113.0</v>
      </c>
      <c r="C399" s="1" t="s">
        <v>1585</v>
      </c>
      <c r="D399" s="1" t="s">
        <v>1586</v>
      </c>
      <c r="E399" s="1" t="s">
        <v>1587</v>
      </c>
      <c r="F399" s="1" t="str">
        <f t="shared" si="1"/>
        <v>odtworzony</v>
      </c>
      <c r="G399" s="2" t="str">
        <f>IF(COUNTIF(Arkusz2!A:A, A399)&gt;0, "odtworzony", IF(COUNTIF(Arkusz2!A:A, B399)&gt;0, "odtworzony", "brak"))</f>
        <v>odtworzony</v>
      </c>
      <c r="H399" s="1" t="s">
        <v>12</v>
      </c>
    </row>
    <row r="400">
      <c r="A400" s="1" t="s">
        <v>1588</v>
      </c>
      <c r="B400" s="4">
        <v>5240118.0</v>
      </c>
      <c r="C400" s="1" t="s">
        <v>1589</v>
      </c>
      <c r="D400" s="1" t="s">
        <v>1590</v>
      </c>
      <c r="E400" s="1" t="s">
        <v>1591</v>
      </c>
      <c r="F400" s="1" t="str">
        <f t="shared" si="1"/>
        <v>odtworzony</v>
      </c>
      <c r="G400" s="2" t="str">
        <f>IF(COUNTIF(Arkusz2!A:A, A400)&gt;0, "odtworzony", IF(COUNTIF(Arkusz2!A:A, B400)&gt;0, "odtworzony", "brak"))</f>
        <v>odtworzony</v>
      </c>
      <c r="H400" s="1" t="s">
        <v>12</v>
      </c>
    </row>
    <row r="401">
      <c r="A401" s="1" t="s">
        <v>1592</v>
      </c>
      <c r="B401" s="4">
        <v>5240119.0</v>
      </c>
      <c r="C401" s="1" t="s">
        <v>1593</v>
      </c>
      <c r="D401" s="1" t="s">
        <v>1594</v>
      </c>
      <c r="E401" s="1" t="s">
        <v>1595</v>
      </c>
      <c r="F401" s="1" t="str">
        <f t="shared" si="1"/>
        <v>wyrwany do odtworzenia</v>
      </c>
      <c r="G401" s="2" t="str">
        <f>IF(COUNTIF(Arkusz2!A:A, A401)&gt;0, "odtworzony", IF(COUNTIF(Arkusz2!A:A, B401)&gt;0, "odtworzony", "brak"))</f>
        <v>brak</v>
      </c>
      <c r="H401" s="1" t="s">
        <v>22</v>
      </c>
    </row>
    <row r="402">
      <c r="A402" s="1" t="s">
        <v>1596</v>
      </c>
      <c r="B402" s="4">
        <v>5240122.0</v>
      </c>
      <c r="C402" s="1" t="s">
        <v>1597</v>
      </c>
      <c r="D402" s="1" t="s">
        <v>1598</v>
      </c>
      <c r="E402" s="1" t="s">
        <v>1599</v>
      </c>
      <c r="F402" s="1" t="str">
        <f t="shared" si="1"/>
        <v>odtworzony</v>
      </c>
      <c r="G402" s="2" t="str">
        <f>IF(COUNTIF(Arkusz2!A:A, A402)&gt;0, "odtworzony", IF(COUNTIF(Arkusz2!A:A, B402)&gt;0, "odtworzony", "brak"))</f>
        <v>odtworzony</v>
      </c>
      <c r="H402" s="1" t="s">
        <v>12</v>
      </c>
    </row>
    <row r="403">
      <c r="A403" s="1" t="s">
        <v>1600</v>
      </c>
      <c r="B403" s="4">
        <v>5240123.0</v>
      </c>
      <c r="C403" s="1" t="s">
        <v>1601</v>
      </c>
      <c r="D403" s="1" t="s">
        <v>1602</v>
      </c>
      <c r="E403" s="1" t="s">
        <v>1603</v>
      </c>
      <c r="F403" s="1" t="str">
        <f t="shared" si="1"/>
        <v>odtworzony</v>
      </c>
      <c r="G403" s="2" t="str">
        <f>IF(COUNTIF(Arkusz2!A:A, A403)&gt;0, "odtworzony", IF(COUNTIF(Arkusz2!A:A, B403)&gt;0, "odtworzony", "brak"))</f>
        <v>odtworzony</v>
      </c>
      <c r="H403" s="1" t="s">
        <v>12</v>
      </c>
    </row>
    <row r="404">
      <c r="A404" s="1" t="s">
        <v>1604</v>
      </c>
      <c r="B404" s="4">
        <v>5240134.0</v>
      </c>
      <c r="C404" s="1" t="s">
        <v>1605</v>
      </c>
      <c r="D404" s="1" t="s">
        <v>1606</v>
      </c>
      <c r="E404" s="1" t="s">
        <v>1607</v>
      </c>
      <c r="F404" s="1" t="str">
        <f t="shared" si="1"/>
        <v>odtworzony</v>
      </c>
      <c r="G404" s="2" t="str">
        <f>IF(COUNTIF(Arkusz2!A:A, A404)&gt;0, "odtworzony", IF(COUNTIF(Arkusz2!A:A, B404)&gt;0, "odtworzony", "brak"))</f>
        <v>odtworzony</v>
      </c>
      <c r="H404" s="1" t="s">
        <v>12</v>
      </c>
    </row>
    <row r="405">
      <c r="A405" s="1" t="s">
        <v>1608</v>
      </c>
      <c r="B405" s="4">
        <v>5240136.0</v>
      </c>
      <c r="C405" s="1" t="s">
        <v>1609</v>
      </c>
      <c r="D405" s="1" t="s">
        <v>1610</v>
      </c>
      <c r="E405" s="1" t="s">
        <v>1611</v>
      </c>
      <c r="F405" s="1" t="str">
        <f t="shared" si="1"/>
        <v>odtworzony</v>
      </c>
      <c r="G405" s="2" t="str">
        <f>IF(COUNTIF(Arkusz2!A:A, A405)&gt;0, "odtworzony", IF(COUNTIF(Arkusz2!A:A, B405)&gt;0, "odtworzony", "brak"))</f>
        <v>odtworzony</v>
      </c>
      <c r="H405" s="1" t="s">
        <v>12</v>
      </c>
    </row>
    <row r="406">
      <c r="A406" s="1" t="s">
        <v>1612</v>
      </c>
      <c r="B406" s="4">
        <v>5240137.0</v>
      </c>
      <c r="C406" s="1" t="s">
        <v>1613</v>
      </c>
      <c r="D406" s="1" t="s">
        <v>1614</v>
      </c>
      <c r="E406" s="1" t="s">
        <v>1615</v>
      </c>
      <c r="F406" s="1" t="str">
        <f t="shared" si="1"/>
        <v>odtworzony</v>
      </c>
      <c r="G406" s="2" t="str">
        <f>IF(COUNTIF(Arkusz2!A:A, A406)&gt;0, "odtworzony", IF(COUNTIF(Arkusz2!A:A, B406)&gt;0, "odtworzony", "brak"))</f>
        <v>odtworzony</v>
      </c>
      <c r="H406" s="1" t="s">
        <v>12</v>
      </c>
    </row>
    <row r="407">
      <c r="A407" s="1" t="s">
        <v>1616</v>
      </c>
      <c r="B407" s="4">
        <v>5240143.0</v>
      </c>
      <c r="C407" s="1" t="s">
        <v>1617</v>
      </c>
      <c r="D407" s="1" t="s">
        <v>1618</v>
      </c>
      <c r="E407" s="1" t="s">
        <v>1619</v>
      </c>
      <c r="F407" s="1" t="str">
        <f t="shared" si="1"/>
        <v>odtworzony</v>
      </c>
      <c r="G407" s="2" t="str">
        <f>IF(COUNTIF(Arkusz2!A:A, A407)&gt;0, "odtworzony", IF(COUNTIF(Arkusz2!A:A, B407)&gt;0, "odtworzony", "brak"))</f>
        <v>odtworzony</v>
      </c>
      <c r="H407" s="1" t="s">
        <v>12</v>
      </c>
    </row>
    <row r="408">
      <c r="A408" s="1" t="s">
        <v>1620</v>
      </c>
      <c r="B408" s="4">
        <v>5240145.0</v>
      </c>
      <c r="C408" s="1" t="s">
        <v>1621</v>
      </c>
      <c r="D408" s="1" t="s">
        <v>1622</v>
      </c>
      <c r="E408" s="1" t="s">
        <v>1623</v>
      </c>
      <c r="F408" s="1" t="str">
        <f t="shared" si="1"/>
        <v>odtworzony</v>
      </c>
      <c r="G408" s="2" t="str">
        <f>IF(COUNTIF(Arkusz2!A:A, A408)&gt;0, "odtworzony", IF(COUNTIF(Arkusz2!A:A, B408)&gt;0, "odtworzony", "brak"))</f>
        <v>odtworzony</v>
      </c>
      <c r="H408" s="1" t="s">
        <v>1624</v>
      </c>
    </row>
    <row r="409">
      <c r="A409" s="1" t="s">
        <v>1625</v>
      </c>
      <c r="B409" s="4">
        <v>5240146.0</v>
      </c>
      <c r="C409" s="1" t="s">
        <v>1626</v>
      </c>
      <c r="D409" s="1" t="s">
        <v>1627</v>
      </c>
      <c r="E409" s="1" t="s">
        <v>1628</v>
      </c>
      <c r="F409" s="1" t="str">
        <f t="shared" si="1"/>
        <v>odtworzony</v>
      </c>
      <c r="G409" s="2" t="str">
        <f>IF(COUNTIF(Arkusz2!A:A, A409)&gt;0, "odtworzony", IF(COUNTIF(Arkusz2!A:A, B409)&gt;0, "odtworzony", "brak"))</f>
        <v>odtworzony</v>
      </c>
      <c r="H409" s="1" t="s">
        <v>12</v>
      </c>
    </row>
    <row r="410">
      <c r="A410" s="1" t="s">
        <v>1629</v>
      </c>
      <c r="B410" s="4">
        <v>5240148.0</v>
      </c>
      <c r="C410" s="1" t="s">
        <v>1630</v>
      </c>
      <c r="D410" s="1" t="s">
        <v>1631</v>
      </c>
      <c r="E410" s="1" t="s">
        <v>1632</v>
      </c>
      <c r="F410" s="1" t="str">
        <f t="shared" si="1"/>
        <v>odtworzony</v>
      </c>
      <c r="G410" s="2" t="str">
        <f>IF(COUNTIF(Arkusz2!A:A, A410)&gt;0, "odtworzony", IF(COUNTIF(Arkusz2!A:A, B410)&gt;0, "odtworzony", "brak"))</f>
        <v>odtworzony</v>
      </c>
      <c r="H410" s="1" t="s">
        <v>12</v>
      </c>
    </row>
    <row r="411">
      <c r="A411" s="1" t="s">
        <v>1633</v>
      </c>
      <c r="B411" s="4">
        <v>5240150.0</v>
      </c>
      <c r="C411" s="1" t="s">
        <v>1634</v>
      </c>
      <c r="D411" s="1" t="s">
        <v>1635</v>
      </c>
      <c r="E411" s="1" t="s">
        <v>1636</v>
      </c>
      <c r="F411" s="1" t="str">
        <f t="shared" si="1"/>
        <v>odtworzony</v>
      </c>
      <c r="G411" s="2" t="str">
        <f>IF(COUNTIF(Arkusz2!A:A, A411)&gt;0, "odtworzony", IF(COUNTIF(Arkusz2!A:A, B411)&gt;0, "odtworzony", "brak"))</f>
        <v>odtworzony</v>
      </c>
      <c r="H411" s="1" t="s">
        <v>12</v>
      </c>
    </row>
    <row r="412">
      <c r="A412" s="1" t="s">
        <v>1637</v>
      </c>
      <c r="B412" s="4">
        <v>5240151.0</v>
      </c>
      <c r="C412" s="1" t="s">
        <v>1638</v>
      </c>
      <c r="D412" s="1" t="s">
        <v>1639</v>
      </c>
      <c r="E412" s="1" t="s">
        <v>1640</v>
      </c>
      <c r="F412" s="1" t="str">
        <f t="shared" si="1"/>
        <v>odtworzony</v>
      </c>
      <c r="G412" s="2" t="str">
        <f>IF(COUNTIF(Arkusz2!A:A, A412)&gt;0, "odtworzony", IF(COUNTIF(Arkusz2!A:A, B412)&gt;0, "odtworzony", "brak"))</f>
        <v>odtworzony</v>
      </c>
      <c r="H412" s="1" t="s">
        <v>12</v>
      </c>
    </row>
    <row r="413">
      <c r="A413" s="1" t="s">
        <v>1641</v>
      </c>
      <c r="B413" s="4">
        <v>5240152.0</v>
      </c>
      <c r="C413" s="1" t="s">
        <v>1642</v>
      </c>
      <c r="D413" s="1" t="s">
        <v>1643</v>
      </c>
      <c r="E413" s="1" t="s">
        <v>1644</v>
      </c>
      <c r="F413" s="1" t="str">
        <f t="shared" si="1"/>
        <v>odtworzony</v>
      </c>
      <c r="G413" s="2" t="str">
        <f>IF(COUNTIF(Arkusz2!A:A, A413)&gt;0, "odtworzony", IF(COUNTIF(Arkusz2!A:A, B413)&gt;0, "odtworzony", "brak"))</f>
        <v>odtworzony</v>
      </c>
      <c r="H413" s="1" t="s">
        <v>12</v>
      </c>
    </row>
    <row r="414">
      <c r="A414" s="1" t="s">
        <v>1645</v>
      </c>
      <c r="B414" s="4">
        <v>5240153.0</v>
      </c>
      <c r="C414" s="1" t="s">
        <v>1646</v>
      </c>
      <c r="D414" s="1" t="s">
        <v>1647</v>
      </c>
      <c r="E414" s="1" t="s">
        <v>1648</v>
      </c>
      <c r="F414" s="1" t="str">
        <f t="shared" si="1"/>
        <v>odtworzony</v>
      </c>
      <c r="G414" s="2" t="str">
        <f>IF(COUNTIF(Arkusz2!A:A, A414)&gt;0, "odtworzony", IF(COUNTIF(Arkusz2!A:A, B414)&gt;0, "odtworzony", "brak"))</f>
        <v>odtworzony</v>
      </c>
      <c r="H414" s="1" t="s">
        <v>12</v>
      </c>
    </row>
    <row r="415">
      <c r="A415" s="1" t="s">
        <v>1649</v>
      </c>
      <c r="B415" s="4">
        <v>5240173.0</v>
      </c>
      <c r="C415" s="1" t="s">
        <v>1650</v>
      </c>
      <c r="D415" s="1" t="s">
        <v>1651</v>
      </c>
      <c r="E415" s="1" t="s">
        <v>1652</v>
      </c>
      <c r="F415" s="1" t="str">
        <f t="shared" si="1"/>
        <v>odtworzony</v>
      </c>
      <c r="G415" s="2" t="str">
        <f>IF(COUNTIF(Arkusz2!A:A, A415)&gt;0, "odtworzony", IF(COUNTIF(Arkusz2!A:A, B415)&gt;0, "odtworzony", "brak"))</f>
        <v>odtworzony</v>
      </c>
      <c r="H415" s="1" t="s">
        <v>12</v>
      </c>
    </row>
    <row r="416">
      <c r="A416" s="1" t="s">
        <v>1653</v>
      </c>
      <c r="B416" s="4">
        <v>5240174.0</v>
      </c>
      <c r="C416" s="1" t="s">
        <v>1654</v>
      </c>
      <c r="D416" s="1" t="s">
        <v>1655</v>
      </c>
      <c r="E416" s="1" t="s">
        <v>1656</v>
      </c>
      <c r="F416" s="1" t="str">
        <f t="shared" si="1"/>
        <v>odtworzony</v>
      </c>
      <c r="G416" s="2" t="str">
        <f>IF(COUNTIF(Arkusz2!A:A, A416)&gt;0, "odtworzony", IF(COUNTIF(Arkusz2!A:A, B416)&gt;0, "odtworzony", "brak"))</f>
        <v>odtworzony</v>
      </c>
      <c r="H416" s="1" t="s">
        <v>12</v>
      </c>
    </row>
    <row r="417">
      <c r="A417" s="1" t="s">
        <v>1657</v>
      </c>
      <c r="B417" s="4">
        <v>5240178.0</v>
      </c>
      <c r="C417" s="1" t="s">
        <v>1658</v>
      </c>
      <c r="D417" s="1" t="s">
        <v>1659</v>
      </c>
      <c r="E417" s="1" t="s">
        <v>1660</v>
      </c>
      <c r="F417" s="1" t="str">
        <f t="shared" si="1"/>
        <v>odtworzony</v>
      </c>
      <c r="G417" s="2" t="str">
        <f>IF(COUNTIF(Arkusz2!A:A, A417)&gt;0, "odtworzony", IF(COUNTIF(Arkusz2!A:A, B417)&gt;0, "odtworzony", "brak"))</f>
        <v>odtworzony</v>
      </c>
      <c r="H417" s="1" t="s">
        <v>12</v>
      </c>
    </row>
    <row r="418">
      <c r="A418" s="1" t="s">
        <v>1661</v>
      </c>
      <c r="B418" s="4">
        <v>5240179.0</v>
      </c>
      <c r="C418" s="1" t="s">
        <v>1662</v>
      </c>
      <c r="D418" s="1" t="s">
        <v>1663</v>
      </c>
      <c r="E418" s="1" t="s">
        <v>1664</v>
      </c>
      <c r="F418" s="1" t="str">
        <f t="shared" si="1"/>
        <v>wyrwany do odtworzenia</v>
      </c>
      <c r="G418" s="2" t="str">
        <f>IF(COUNTIF(Arkusz2!A:A, A418)&gt;0, "odtworzony", IF(COUNTIF(Arkusz2!A:A, B418)&gt;0, "odtworzony", "brak"))</f>
        <v>brak</v>
      </c>
      <c r="H418" s="1" t="s">
        <v>22</v>
      </c>
    </row>
    <row r="419">
      <c r="A419" s="1" t="s">
        <v>1665</v>
      </c>
      <c r="B419" s="4">
        <v>5240183.0</v>
      </c>
      <c r="C419" s="1" t="s">
        <v>1666</v>
      </c>
      <c r="D419" s="1" t="s">
        <v>1667</v>
      </c>
      <c r="E419" s="1" t="s">
        <v>1668</v>
      </c>
      <c r="F419" s="1" t="str">
        <f t="shared" si="1"/>
        <v>odtworzony</v>
      </c>
      <c r="G419" s="2" t="str">
        <f>IF(COUNTIF(Arkusz2!A:A, A419)&gt;0, "odtworzony", IF(COUNTIF(Arkusz2!A:A, B419)&gt;0, "odtworzony", "brak"))</f>
        <v>odtworzony</v>
      </c>
      <c r="H419" s="1" t="s">
        <v>12</v>
      </c>
    </row>
    <row r="420">
      <c r="A420" s="1" t="s">
        <v>1669</v>
      </c>
      <c r="B420" s="4">
        <v>5240184.0</v>
      </c>
      <c r="C420" s="1" t="s">
        <v>1670</v>
      </c>
      <c r="D420" s="1" t="s">
        <v>1671</v>
      </c>
      <c r="E420" s="1" t="s">
        <v>1672</v>
      </c>
      <c r="F420" s="1" t="str">
        <f t="shared" si="1"/>
        <v>odtworzony</v>
      </c>
      <c r="G420" s="2" t="str">
        <f>IF(COUNTIF(Arkusz2!A:A, A420)&gt;0, "odtworzony", IF(COUNTIF(Arkusz2!A:A, B420)&gt;0, "odtworzony", "brak"))</f>
        <v>odtworzony</v>
      </c>
      <c r="H420" s="1" t="s">
        <v>12</v>
      </c>
    </row>
    <row r="421">
      <c r="A421" s="1" t="s">
        <v>1673</v>
      </c>
      <c r="B421" s="4">
        <v>5240198.0</v>
      </c>
      <c r="C421" s="1" t="s">
        <v>1674</v>
      </c>
      <c r="D421" s="1" t="s">
        <v>1675</v>
      </c>
      <c r="E421" s="1" t="s">
        <v>1676</v>
      </c>
      <c r="F421" s="1" t="str">
        <f t="shared" si="1"/>
        <v>odtworzony</v>
      </c>
      <c r="G421" s="2" t="str">
        <f>IF(COUNTIF(Arkusz2!A:A, A421)&gt;0, "odtworzony", IF(COUNTIF(Arkusz2!A:A, B421)&gt;0, "odtworzony", "brak"))</f>
        <v>odtworzony</v>
      </c>
      <c r="H421" s="1" t="s">
        <v>12</v>
      </c>
    </row>
    <row r="422">
      <c r="A422" s="1" t="s">
        <v>1677</v>
      </c>
      <c r="B422" s="4">
        <v>5240199.0</v>
      </c>
      <c r="C422" s="1" t="s">
        <v>1678</v>
      </c>
      <c r="D422" s="1" t="s">
        <v>1679</v>
      </c>
      <c r="E422" s="1" t="s">
        <v>1680</v>
      </c>
      <c r="F422" s="1" t="str">
        <f t="shared" si="1"/>
        <v>odtworzony</v>
      </c>
      <c r="G422" s="2" t="str">
        <f>IF(COUNTIF(Arkusz2!A:A, A422)&gt;0, "odtworzony", IF(COUNTIF(Arkusz2!A:A, B422)&gt;0, "odtworzony", "brak"))</f>
        <v>odtworzony</v>
      </c>
      <c r="H422" s="1" t="s">
        <v>12</v>
      </c>
    </row>
    <row r="423">
      <c r="A423" s="1" t="s">
        <v>1681</v>
      </c>
      <c r="B423" s="4">
        <v>5240215.0</v>
      </c>
      <c r="C423" s="1" t="s">
        <v>1682</v>
      </c>
      <c r="D423" s="1" t="s">
        <v>1683</v>
      </c>
      <c r="E423" s="1" t="s">
        <v>1684</v>
      </c>
      <c r="F423" s="1" t="str">
        <f t="shared" si="1"/>
        <v>odtworzony</v>
      </c>
      <c r="G423" s="2" t="str">
        <f>IF(COUNTIF(Arkusz2!A:A, A423)&gt;0, "odtworzony", IF(COUNTIF(Arkusz2!A:A, B423)&gt;0, "odtworzony", "brak"))</f>
        <v>odtworzony</v>
      </c>
      <c r="H423" s="1" t="s">
        <v>12</v>
      </c>
    </row>
    <row r="424">
      <c r="A424" s="1" t="s">
        <v>1685</v>
      </c>
      <c r="B424" s="4">
        <v>5240225.0</v>
      </c>
      <c r="C424" s="1" t="s">
        <v>1686</v>
      </c>
      <c r="D424" s="1" t="s">
        <v>1687</v>
      </c>
      <c r="E424" s="1" t="s">
        <v>1688</v>
      </c>
      <c r="F424" s="1" t="str">
        <f t="shared" si="1"/>
        <v>odtworzony</v>
      </c>
      <c r="G424" s="2" t="str">
        <f>IF(COUNTIF(Arkusz2!A:A, A424)&gt;0, "odtworzony", IF(COUNTIF(Arkusz2!A:A, B424)&gt;0, "odtworzony", "brak"))</f>
        <v>odtworzony</v>
      </c>
      <c r="H424" s="1" t="s">
        <v>12</v>
      </c>
    </row>
    <row r="425">
      <c r="A425" s="1" t="s">
        <v>1689</v>
      </c>
      <c r="B425" s="4">
        <v>5240226.0</v>
      </c>
      <c r="C425" s="1" t="s">
        <v>1690</v>
      </c>
      <c r="D425" s="1" t="s">
        <v>1691</v>
      </c>
      <c r="E425" s="1" t="s">
        <v>1692</v>
      </c>
      <c r="F425" s="1" t="str">
        <f t="shared" si="1"/>
        <v>odtworzony</v>
      </c>
      <c r="G425" s="2" t="str">
        <f>IF(COUNTIF(Arkusz2!A:A, A425)&gt;0, "odtworzony", IF(COUNTIF(Arkusz2!A:A, B425)&gt;0, "odtworzony", "brak"))</f>
        <v>odtworzony</v>
      </c>
      <c r="H425" s="1" t="s">
        <v>12</v>
      </c>
    </row>
    <row r="426">
      <c r="A426" s="1" t="s">
        <v>1693</v>
      </c>
      <c r="B426" s="4">
        <v>5240238.0</v>
      </c>
      <c r="C426" s="1" t="s">
        <v>1694</v>
      </c>
      <c r="D426" s="1" t="s">
        <v>1695</v>
      </c>
      <c r="E426" s="1" t="s">
        <v>1696</v>
      </c>
      <c r="F426" s="1" t="str">
        <f t="shared" si="1"/>
        <v>odtworzony</v>
      </c>
      <c r="G426" s="2" t="str">
        <f>IF(COUNTIF(Arkusz2!A:A, A426)&gt;0, "odtworzony", IF(COUNTIF(Arkusz2!A:A, B426)&gt;0, "odtworzony", "brak"))</f>
        <v>odtworzony</v>
      </c>
      <c r="H426" s="1" t="s">
        <v>12</v>
      </c>
    </row>
    <row r="427">
      <c r="A427" s="1" t="s">
        <v>1697</v>
      </c>
      <c r="B427" s="4">
        <v>5240239.0</v>
      </c>
      <c r="C427" s="1" t="s">
        <v>1698</v>
      </c>
      <c r="D427" s="1" t="s">
        <v>1699</v>
      </c>
      <c r="E427" s="1" t="s">
        <v>1700</v>
      </c>
      <c r="F427" s="1" t="str">
        <f t="shared" si="1"/>
        <v>jest na zero</v>
      </c>
      <c r="G427" s="2" t="str">
        <f>IF(COUNTIF(Arkusz2!A:A, A427)&gt;0, "odtworzony", IF(COUNTIF(Arkusz2!A:A, B427)&gt;0, "odtworzony", "brak"))</f>
        <v>brak</v>
      </c>
      <c r="H427" s="1" t="s">
        <v>17</v>
      </c>
    </row>
    <row r="428">
      <c r="A428" s="1" t="s">
        <v>1701</v>
      </c>
      <c r="B428" s="4">
        <v>5240240.0</v>
      </c>
      <c r="C428" s="1" t="s">
        <v>1702</v>
      </c>
      <c r="D428" s="1" t="s">
        <v>1703</v>
      </c>
      <c r="E428" s="1" t="s">
        <v>1704</v>
      </c>
      <c r="F428" s="1" t="str">
        <f t="shared" si="1"/>
        <v>odtworzony</v>
      </c>
      <c r="G428" s="2" t="str">
        <f>IF(COUNTIF(Arkusz2!A:A, A428)&gt;0, "odtworzony", IF(COUNTIF(Arkusz2!A:A, B428)&gt;0, "odtworzony", "brak"))</f>
        <v>odtworzony</v>
      </c>
      <c r="H428" s="1" t="s">
        <v>12</v>
      </c>
    </row>
    <row r="429">
      <c r="A429" s="1" t="s">
        <v>1705</v>
      </c>
      <c r="B429" s="4">
        <v>5240243.0</v>
      </c>
      <c r="C429" s="1" t="s">
        <v>1706</v>
      </c>
      <c r="D429" s="1" t="s">
        <v>1707</v>
      </c>
      <c r="E429" s="1" t="s">
        <v>1708</v>
      </c>
      <c r="F429" s="1" t="str">
        <f t="shared" si="1"/>
        <v>odtworzony</v>
      </c>
      <c r="G429" s="2" t="str">
        <f>IF(COUNTIF(Arkusz2!A:A, A429)&gt;0, "odtworzony", IF(COUNTIF(Arkusz2!A:A, B429)&gt;0, "odtworzony", "brak"))</f>
        <v>odtworzony</v>
      </c>
      <c r="H429" s="1" t="s">
        <v>12</v>
      </c>
    </row>
    <row r="430">
      <c r="A430" s="1" t="s">
        <v>1709</v>
      </c>
      <c r="B430" s="4">
        <v>5240245.0</v>
      </c>
      <c r="C430" s="1" t="s">
        <v>1710</v>
      </c>
      <c r="D430" s="1" t="s">
        <v>1711</v>
      </c>
      <c r="E430" s="1" t="s">
        <v>1712</v>
      </c>
      <c r="F430" s="1" t="str">
        <f t="shared" si="1"/>
        <v>odtworzony</v>
      </c>
      <c r="G430" s="2" t="str">
        <f>IF(COUNTIF(Arkusz2!A:A, A430)&gt;0, "odtworzony", IF(COUNTIF(Arkusz2!A:A, B430)&gt;0, "odtworzony", "brak"))</f>
        <v>odtworzony</v>
      </c>
      <c r="H430" s="1" t="s">
        <v>12</v>
      </c>
    </row>
    <row r="431">
      <c r="A431" s="1" t="s">
        <v>1713</v>
      </c>
      <c r="B431" s="4">
        <v>5240246.0</v>
      </c>
      <c r="C431" s="1" t="s">
        <v>1714</v>
      </c>
      <c r="D431" s="1" t="s">
        <v>1715</v>
      </c>
      <c r="E431" s="1" t="s">
        <v>1716</v>
      </c>
      <c r="F431" s="1" t="str">
        <f t="shared" si="1"/>
        <v>odtworzony</v>
      </c>
      <c r="G431" s="2" t="str">
        <f>IF(COUNTIF(Arkusz2!A:A, A431)&gt;0, "odtworzony", IF(COUNTIF(Arkusz2!A:A, B431)&gt;0, "odtworzony", "brak"))</f>
        <v>odtworzony</v>
      </c>
      <c r="H431" s="1" t="s">
        <v>12</v>
      </c>
    </row>
    <row r="432">
      <c r="A432" s="1" t="s">
        <v>1717</v>
      </c>
      <c r="B432" s="4">
        <v>5240248.0</v>
      </c>
      <c r="C432" s="1" t="s">
        <v>1718</v>
      </c>
      <c r="D432" s="1" t="s">
        <v>1719</v>
      </c>
      <c r="E432" s="1" t="s">
        <v>1720</v>
      </c>
      <c r="F432" s="1" t="str">
        <f t="shared" si="1"/>
        <v>odtworzony</v>
      </c>
      <c r="G432" s="2" t="str">
        <f>IF(COUNTIF(Arkusz2!A:A, A432)&gt;0, "odtworzony", IF(COUNTIF(Arkusz2!A:A, B432)&gt;0, "odtworzony", "brak"))</f>
        <v>odtworzony</v>
      </c>
      <c r="H432" s="1" t="s">
        <v>12</v>
      </c>
    </row>
    <row r="433">
      <c r="A433" s="1" t="s">
        <v>1721</v>
      </c>
      <c r="B433" s="4">
        <v>5240249.0</v>
      </c>
      <c r="C433" s="1" t="s">
        <v>1722</v>
      </c>
      <c r="D433" s="1" t="s">
        <v>1723</v>
      </c>
      <c r="E433" s="1" t="s">
        <v>1724</v>
      </c>
      <c r="F433" s="1" t="str">
        <f t="shared" si="1"/>
        <v>odtworzony</v>
      </c>
      <c r="G433" s="2" t="str">
        <f>IF(COUNTIF(Arkusz2!A:A, A433)&gt;0, "odtworzony", IF(COUNTIF(Arkusz2!A:A, B433)&gt;0, "odtworzony", "brak"))</f>
        <v>odtworzony</v>
      </c>
      <c r="H433" s="1" t="s">
        <v>12</v>
      </c>
    </row>
    <row r="434">
      <c r="A434" s="1" t="s">
        <v>1725</v>
      </c>
      <c r="B434" s="4">
        <v>5240253.0</v>
      </c>
      <c r="C434" s="1" t="s">
        <v>1726</v>
      </c>
      <c r="D434" s="1" t="s">
        <v>1727</v>
      </c>
      <c r="E434" s="1" t="s">
        <v>1728</v>
      </c>
      <c r="F434" s="1" t="str">
        <f t="shared" si="1"/>
        <v>odtworzony</v>
      </c>
      <c r="G434" s="2" t="str">
        <f>IF(COUNTIF(Arkusz2!A:A, A434)&gt;0, "odtworzony", IF(COUNTIF(Arkusz2!A:A, B434)&gt;0, "odtworzony", "brak"))</f>
        <v>odtworzony</v>
      </c>
      <c r="H434" s="1" t="s">
        <v>12</v>
      </c>
    </row>
    <row r="435">
      <c r="A435" s="1" t="s">
        <v>1729</v>
      </c>
      <c r="B435" s="4">
        <v>5240255.0</v>
      </c>
      <c r="C435" s="1" t="s">
        <v>1730</v>
      </c>
      <c r="D435" s="1" t="s">
        <v>1731</v>
      </c>
      <c r="E435" s="1" t="s">
        <v>1732</v>
      </c>
      <c r="F435" s="1" t="str">
        <f t="shared" si="1"/>
        <v>odtworzony</v>
      </c>
      <c r="G435" s="2" t="str">
        <f>IF(COUNTIF(Arkusz2!A:A, A435)&gt;0, "odtworzony", IF(COUNTIF(Arkusz2!A:A, B435)&gt;0, "odtworzony", "brak"))</f>
        <v>odtworzony</v>
      </c>
      <c r="H435" s="1" t="s">
        <v>12</v>
      </c>
    </row>
    <row r="436">
      <c r="A436" s="1" t="s">
        <v>1733</v>
      </c>
      <c r="B436" s="4">
        <v>5240258.0</v>
      </c>
      <c r="C436" s="1" t="s">
        <v>1734</v>
      </c>
      <c r="D436" s="1" t="s">
        <v>1735</v>
      </c>
      <c r="E436" s="1" t="s">
        <v>1736</v>
      </c>
      <c r="F436" s="1" t="str">
        <f t="shared" si="1"/>
        <v>odtworzony</v>
      </c>
      <c r="G436" s="2" t="str">
        <f>IF(COUNTIF(Arkusz2!A:A, A436)&gt;0, "odtworzony", IF(COUNTIF(Arkusz2!A:A, B436)&gt;0, "odtworzony", "brak"))</f>
        <v>odtworzony</v>
      </c>
      <c r="H436" s="1" t="s">
        <v>12</v>
      </c>
    </row>
    <row r="437">
      <c r="A437" s="1" t="s">
        <v>1737</v>
      </c>
      <c r="B437" s="4">
        <v>5240265.0</v>
      </c>
      <c r="C437" s="1" t="s">
        <v>1738</v>
      </c>
      <c r="D437" s="1" t="s">
        <v>1739</v>
      </c>
      <c r="E437" s="1" t="s">
        <v>1740</v>
      </c>
      <c r="F437" s="1" t="str">
        <f t="shared" si="1"/>
        <v>jest na zero</v>
      </c>
      <c r="G437" s="2" t="str">
        <f>IF(COUNTIF(Arkusz2!A:A, A437)&gt;0, "odtworzony", IF(COUNTIF(Arkusz2!A:A, B437)&gt;0, "odtworzony", "brak"))</f>
        <v>brak</v>
      </c>
      <c r="H437" s="1" t="s">
        <v>17</v>
      </c>
    </row>
    <row r="438">
      <c r="A438" s="1" t="s">
        <v>1741</v>
      </c>
      <c r="B438" s="4">
        <v>5240266.0</v>
      </c>
      <c r="C438" s="1" t="s">
        <v>1742</v>
      </c>
      <c r="D438" s="1" t="s">
        <v>1743</v>
      </c>
      <c r="E438" s="1" t="s">
        <v>1744</v>
      </c>
      <c r="F438" s="1" t="str">
        <f t="shared" si="1"/>
        <v>odtworzony</v>
      </c>
      <c r="G438" s="2" t="str">
        <f>IF(COUNTIF(Arkusz2!A:A, A438)&gt;0, "odtworzony", IF(COUNTIF(Arkusz2!A:A, B438)&gt;0, "odtworzony", "brak"))</f>
        <v>odtworzony</v>
      </c>
      <c r="H438" s="1" t="s">
        <v>12</v>
      </c>
    </row>
    <row r="439">
      <c r="A439" s="1" t="s">
        <v>1745</v>
      </c>
      <c r="B439" s="4">
        <v>5240267.0</v>
      </c>
      <c r="C439" s="1" t="s">
        <v>1746</v>
      </c>
      <c r="D439" s="1" t="s">
        <v>1747</v>
      </c>
      <c r="E439" s="1" t="s">
        <v>1748</v>
      </c>
      <c r="F439" s="1" t="str">
        <f t="shared" si="1"/>
        <v>odtworzony</v>
      </c>
      <c r="G439" s="2" t="str">
        <f>IF(COUNTIF(Arkusz2!A:A, A439)&gt;0, "odtworzony", IF(COUNTIF(Arkusz2!A:A, B439)&gt;0, "odtworzony", "brak"))</f>
        <v>odtworzony</v>
      </c>
      <c r="H439" s="1" t="s">
        <v>12</v>
      </c>
    </row>
    <row r="440">
      <c r="A440" s="1" t="s">
        <v>1749</v>
      </c>
      <c r="B440" s="4">
        <v>5240278.0</v>
      </c>
      <c r="C440" s="1" t="s">
        <v>1750</v>
      </c>
      <c r="D440" s="1" t="s">
        <v>1751</v>
      </c>
      <c r="E440" s="1" t="s">
        <v>1752</v>
      </c>
      <c r="F440" s="1" t="str">
        <f t="shared" si="1"/>
        <v>odtworzony</v>
      </c>
      <c r="G440" s="2" t="str">
        <f>IF(COUNTIF(Arkusz2!A:A, A440)&gt;0, "odtworzony", IF(COUNTIF(Arkusz2!A:A, B440)&gt;0, "odtworzony", "brak"))</f>
        <v>odtworzony</v>
      </c>
      <c r="H440" s="1" t="s">
        <v>12</v>
      </c>
    </row>
    <row r="441">
      <c r="A441" s="1" t="s">
        <v>1753</v>
      </c>
      <c r="B441" s="4">
        <v>5240287.0</v>
      </c>
      <c r="C441" s="1" t="s">
        <v>1754</v>
      </c>
      <c r="D441" s="1" t="s">
        <v>1755</v>
      </c>
      <c r="E441" s="1" t="s">
        <v>1756</v>
      </c>
      <c r="F441" s="1" t="str">
        <f t="shared" si="1"/>
        <v>odtworzony</v>
      </c>
      <c r="G441" s="2" t="str">
        <f>IF(COUNTIF(Arkusz2!A:A, A441)&gt;0, "odtworzony", IF(COUNTIF(Arkusz2!A:A, B441)&gt;0, "odtworzony", "brak"))</f>
        <v>odtworzony</v>
      </c>
      <c r="H441" s="1" t="s">
        <v>12</v>
      </c>
    </row>
    <row r="442">
      <c r="A442" s="1" t="s">
        <v>1757</v>
      </c>
      <c r="B442" s="4">
        <v>5240294.0</v>
      </c>
      <c r="C442" s="1" t="s">
        <v>1758</v>
      </c>
      <c r="D442" s="1" t="s">
        <v>1759</v>
      </c>
      <c r="E442" s="1" t="s">
        <v>1760</v>
      </c>
      <c r="F442" s="1" t="str">
        <f t="shared" si="1"/>
        <v>jest na zero</v>
      </c>
      <c r="G442" s="2" t="str">
        <f>IF(COUNTIF(Arkusz2!A:A, A442)&gt;0, "odtworzony", IF(COUNTIF(Arkusz2!A:A, B442)&gt;0, "odtworzony", "brak"))</f>
        <v>brak</v>
      </c>
      <c r="H442" s="1" t="s">
        <v>17</v>
      </c>
    </row>
    <row r="443">
      <c r="A443" s="1" t="s">
        <v>1761</v>
      </c>
      <c r="B443" s="4">
        <v>5240295.0</v>
      </c>
      <c r="C443" s="1" t="s">
        <v>1762</v>
      </c>
      <c r="D443" s="1" t="s">
        <v>1763</v>
      </c>
      <c r="E443" s="1" t="s">
        <v>1764</v>
      </c>
      <c r="F443" s="1" t="str">
        <f t="shared" si="1"/>
        <v>odtworzony</v>
      </c>
      <c r="G443" s="2" t="str">
        <f>IF(COUNTIF(Arkusz2!A:A, A443)&gt;0, "odtworzony", IF(COUNTIF(Arkusz2!A:A, B443)&gt;0, "odtworzony", "brak"))</f>
        <v>odtworzony</v>
      </c>
      <c r="H443" s="1" t="s">
        <v>12</v>
      </c>
    </row>
    <row r="444">
      <c r="A444" s="1" t="s">
        <v>1765</v>
      </c>
      <c r="B444" s="4">
        <v>5240304.0</v>
      </c>
      <c r="C444" s="1" t="s">
        <v>1766</v>
      </c>
      <c r="D444" s="1" t="s">
        <v>1767</v>
      </c>
      <c r="E444" s="1" t="s">
        <v>1768</v>
      </c>
      <c r="F444" s="1" t="str">
        <f t="shared" si="1"/>
        <v>odtworzony</v>
      </c>
      <c r="G444" s="2" t="str">
        <f>IF(COUNTIF(Arkusz2!A:A, A444)&gt;0, "odtworzony", IF(COUNTIF(Arkusz2!A:A, B444)&gt;0, "odtworzony", "brak"))</f>
        <v>odtworzony</v>
      </c>
      <c r="H444" s="1" t="s">
        <v>12</v>
      </c>
    </row>
    <row r="445">
      <c r="A445" s="1" t="s">
        <v>1769</v>
      </c>
      <c r="B445" s="4">
        <v>5240305.0</v>
      </c>
      <c r="C445" s="1" t="s">
        <v>1770</v>
      </c>
      <c r="D445" s="1" t="s">
        <v>1771</v>
      </c>
      <c r="E445" s="1" t="s">
        <v>1772</v>
      </c>
      <c r="F445" s="1" t="str">
        <f t="shared" si="1"/>
        <v>odtworzony</v>
      </c>
      <c r="G445" s="2" t="str">
        <f>IF(COUNTIF(Arkusz2!A:A, A445)&gt;0, "odtworzony", IF(COUNTIF(Arkusz2!A:A, B445)&gt;0, "odtworzony", "brak"))</f>
        <v>odtworzony</v>
      </c>
      <c r="H445" s="1" t="s">
        <v>12</v>
      </c>
    </row>
    <row r="446">
      <c r="A446" s="1" t="s">
        <v>1773</v>
      </c>
      <c r="B446" s="4">
        <v>6170302.0</v>
      </c>
      <c r="C446" s="1" t="s">
        <v>1774</v>
      </c>
      <c r="D446" s="1" t="s">
        <v>1775</v>
      </c>
      <c r="E446" s="1" t="s">
        <v>1776</v>
      </c>
      <c r="F446" s="1" t="str">
        <f t="shared" si="1"/>
        <v>odtworzony</v>
      </c>
      <c r="G446" s="2" t="str">
        <f>IF(COUNTIF(Arkusz2!A:A, A446)&gt;0, "odtworzony", IF(COUNTIF(Arkusz2!A:A, B446)&gt;0, "odtworzony", "brak"))</f>
        <v>odtworzony</v>
      </c>
      <c r="H446" s="1" t="s">
        <v>12</v>
      </c>
    </row>
    <row r="447">
      <c r="A447" s="1" t="s">
        <v>1777</v>
      </c>
      <c r="B447" s="4">
        <v>6170309.0</v>
      </c>
      <c r="C447" s="1" t="s">
        <v>1778</v>
      </c>
      <c r="D447" s="1" t="s">
        <v>1779</v>
      </c>
      <c r="E447" s="1" t="s">
        <v>1780</v>
      </c>
      <c r="F447" s="1" t="str">
        <f t="shared" si="1"/>
        <v>odtworzony</v>
      </c>
      <c r="G447" s="2" t="str">
        <f>IF(COUNTIF(Arkusz2!A:A, A447)&gt;0, "odtworzony", IF(COUNTIF(Arkusz2!A:A, B447)&gt;0, "odtworzony", "brak"))</f>
        <v>odtworzony</v>
      </c>
      <c r="H447" s="1" t="s">
        <v>12</v>
      </c>
    </row>
    <row r="448">
      <c r="A448" s="1" t="s">
        <v>1781</v>
      </c>
      <c r="B448" s="4">
        <v>6170310.0</v>
      </c>
      <c r="C448" s="1" t="s">
        <v>1782</v>
      </c>
      <c r="D448" s="1" t="s">
        <v>1783</v>
      </c>
      <c r="E448" s="1" t="s">
        <v>1784</v>
      </c>
      <c r="F448" s="1" t="str">
        <f t="shared" si="1"/>
        <v>jest na zero</v>
      </c>
      <c r="G448" s="2" t="str">
        <f>IF(COUNTIF(Arkusz2!A:A, A448)&gt;0, "odtworzony", IF(COUNTIF(Arkusz2!A:A, B448)&gt;0, "odtworzony", "brak"))</f>
        <v>brak</v>
      </c>
      <c r="H448" s="1" t="s">
        <v>17</v>
      </c>
    </row>
    <row r="449">
      <c r="A449" s="1" t="s">
        <v>1785</v>
      </c>
      <c r="B449" s="4">
        <v>6170313.0</v>
      </c>
      <c r="C449" s="1" t="s">
        <v>1786</v>
      </c>
      <c r="D449" s="1" t="s">
        <v>1787</v>
      </c>
      <c r="E449" s="1" t="s">
        <v>1788</v>
      </c>
      <c r="F449" s="1" t="str">
        <f t="shared" si="1"/>
        <v>odtworzony</v>
      </c>
      <c r="G449" s="2" t="str">
        <f>IF(COUNTIF(Arkusz2!A:A, A449)&gt;0, "odtworzony", IF(COUNTIF(Arkusz2!A:A, B449)&gt;0, "odtworzony", "brak"))</f>
        <v>odtworzony</v>
      </c>
      <c r="H449" s="1" t="s">
        <v>12</v>
      </c>
    </row>
    <row r="450">
      <c r="A450" s="1" t="s">
        <v>1789</v>
      </c>
      <c r="B450" s="4">
        <v>6170315.0</v>
      </c>
      <c r="C450" s="1" t="s">
        <v>1790</v>
      </c>
      <c r="D450" s="1" t="s">
        <v>1791</v>
      </c>
      <c r="E450" s="1" t="s">
        <v>1792</v>
      </c>
      <c r="F450" s="1" t="str">
        <f t="shared" si="1"/>
        <v>odtworzony</v>
      </c>
      <c r="G450" s="2" t="str">
        <f>IF(COUNTIF(Arkusz2!A:A, A450)&gt;0, "odtworzony", IF(COUNTIF(Arkusz2!A:A, B450)&gt;0, "odtworzony", "brak"))</f>
        <v>odtworzony</v>
      </c>
      <c r="H450" s="1" t="s">
        <v>12</v>
      </c>
    </row>
    <row r="451">
      <c r="A451" s="1" t="s">
        <v>1793</v>
      </c>
      <c r="B451" s="4">
        <v>6170320.0</v>
      </c>
      <c r="C451" s="1" t="s">
        <v>1794</v>
      </c>
      <c r="D451" s="1" t="s">
        <v>1795</v>
      </c>
      <c r="E451" s="1" t="s">
        <v>1796</v>
      </c>
      <c r="F451" s="1" t="str">
        <f t="shared" si="1"/>
        <v>odtworzony</v>
      </c>
      <c r="G451" s="2" t="str">
        <f>IF(COUNTIF(Arkusz2!A:A, A451)&gt;0, "odtworzony", IF(COUNTIF(Arkusz2!A:A, B451)&gt;0, "odtworzony", "brak"))</f>
        <v>odtworzony</v>
      </c>
      <c r="H451" s="1" t="s">
        <v>12</v>
      </c>
    </row>
    <row r="452">
      <c r="A452" s="1" t="s">
        <v>1797</v>
      </c>
      <c r="B452" s="4">
        <v>6170322.0</v>
      </c>
      <c r="C452" s="1" t="s">
        <v>1798</v>
      </c>
      <c r="D452" s="1" t="s">
        <v>1799</v>
      </c>
      <c r="E452" s="1" t="s">
        <v>1800</v>
      </c>
      <c r="F452" s="1" t="str">
        <f t="shared" si="1"/>
        <v>jest na zero</v>
      </c>
      <c r="G452" s="2" t="str">
        <f>IF(COUNTIF(Arkusz2!A:A, A452)&gt;0, "odtworzony", IF(COUNTIF(Arkusz2!A:A, B452)&gt;0, "odtworzony", "brak"))</f>
        <v>brak</v>
      </c>
      <c r="H452" s="1" t="s">
        <v>17</v>
      </c>
    </row>
    <row r="453">
      <c r="A453" s="1" t="s">
        <v>1801</v>
      </c>
      <c r="B453" s="4">
        <v>6170323.0</v>
      </c>
      <c r="C453" s="1" t="s">
        <v>1802</v>
      </c>
      <c r="D453" s="1" t="s">
        <v>1803</v>
      </c>
      <c r="E453" s="1" t="s">
        <v>1804</v>
      </c>
      <c r="F453" s="1" t="str">
        <f t="shared" si="1"/>
        <v>jest na zero</v>
      </c>
      <c r="G453" s="2" t="str">
        <f>IF(COUNTIF(Arkusz2!A:A, A453)&gt;0, "odtworzony", IF(COUNTIF(Arkusz2!A:A, B453)&gt;0, "odtworzony", "brak"))</f>
        <v>brak</v>
      </c>
      <c r="H453" s="1" t="s">
        <v>17</v>
      </c>
    </row>
    <row r="454">
      <c r="A454" s="1" t="s">
        <v>1805</v>
      </c>
      <c r="B454" s="4">
        <v>6170403.0</v>
      </c>
      <c r="C454" s="1" t="s">
        <v>1806</v>
      </c>
      <c r="D454" s="1" t="s">
        <v>1807</v>
      </c>
      <c r="E454" s="1" t="s">
        <v>1808</v>
      </c>
      <c r="F454" s="1" t="str">
        <f t="shared" si="1"/>
        <v>odtworzony</v>
      </c>
      <c r="G454" s="2" t="str">
        <f>IF(COUNTIF(Arkusz2!A:A, A454)&gt;0, "odtworzony", IF(COUNTIF(Arkusz2!A:A, B454)&gt;0, "odtworzony", "brak"))</f>
        <v>odtworzony</v>
      </c>
      <c r="H454" s="1" t="s">
        <v>12</v>
      </c>
    </row>
    <row r="455">
      <c r="A455" s="1" t="s">
        <v>1809</v>
      </c>
      <c r="B455" s="4">
        <v>6170408.0</v>
      </c>
      <c r="C455" s="1" t="s">
        <v>1810</v>
      </c>
      <c r="D455" s="1" t="s">
        <v>1811</v>
      </c>
      <c r="E455" s="1" t="s">
        <v>1812</v>
      </c>
      <c r="F455" s="1" t="str">
        <f t="shared" si="1"/>
        <v>jest na zero</v>
      </c>
      <c r="G455" s="2" t="str">
        <f>IF(COUNTIF(Arkusz2!A:A, A455)&gt;0, "odtworzony", IF(COUNTIF(Arkusz2!A:A, B455)&gt;0, "odtworzony", "brak"))</f>
        <v>brak</v>
      </c>
      <c r="H455" s="1" t="s">
        <v>17</v>
      </c>
    </row>
    <row r="456">
      <c r="A456" s="1" t="s">
        <v>1813</v>
      </c>
      <c r="B456" s="4">
        <v>6170414.0</v>
      </c>
      <c r="C456" s="1" t="s">
        <v>1814</v>
      </c>
      <c r="D456" s="1" t="s">
        <v>1815</v>
      </c>
      <c r="E456" s="1" t="s">
        <v>1816</v>
      </c>
      <c r="F456" s="1" t="str">
        <f t="shared" si="1"/>
        <v>odtworzony</v>
      </c>
      <c r="G456" s="2" t="str">
        <f>IF(COUNTIF(Arkusz2!A:A, A456)&gt;0, "odtworzony", IF(COUNTIF(Arkusz2!A:A, B456)&gt;0, "odtworzony", "brak"))</f>
        <v>brak</v>
      </c>
      <c r="H456" s="1" t="s">
        <v>12</v>
      </c>
    </row>
    <row r="457">
      <c r="A457" s="1" t="s">
        <v>1817</v>
      </c>
      <c r="B457" s="4">
        <v>6170416.0</v>
      </c>
      <c r="C457" s="1" t="s">
        <v>1818</v>
      </c>
      <c r="D457" s="1" t="s">
        <v>1819</v>
      </c>
      <c r="E457" s="1" t="s">
        <v>1820</v>
      </c>
      <c r="F457" s="1" t="str">
        <f t="shared" si="1"/>
        <v>odtworzony</v>
      </c>
      <c r="G457" s="2" t="str">
        <f>IF(COUNTIF(Arkusz2!A:A, A457)&gt;0, "odtworzony", IF(COUNTIF(Arkusz2!A:A, B457)&gt;0, "odtworzony", "brak"))</f>
        <v>odtworzony</v>
      </c>
      <c r="H457" s="1" t="s">
        <v>12</v>
      </c>
    </row>
    <row r="458">
      <c r="A458" s="1" t="s">
        <v>1821</v>
      </c>
      <c r="B458" s="4">
        <v>6170424.0</v>
      </c>
      <c r="C458" s="1" t="s">
        <v>1822</v>
      </c>
      <c r="D458" s="1" t="s">
        <v>1823</v>
      </c>
      <c r="E458" s="1" t="s">
        <v>1824</v>
      </c>
      <c r="F458" s="1" t="str">
        <f t="shared" si="1"/>
        <v>odtworzony</v>
      </c>
      <c r="G458" s="2" t="str">
        <f>IF(COUNTIF(Arkusz2!A:A, A458)&gt;0, "odtworzony", IF(COUNTIF(Arkusz2!A:A, B458)&gt;0, "odtworzony", "brak"))</f>
        <v>odtworzony</v>
      </c>
      <c r="H458" s="1" t="s">
        <v>12</v>
      </c>
    </row>
    <row r="459">
      <c r="A459" s="1" t="s">
        <v>1825</v>
      </c>
      <c r="B459" s="4">
        <v>6180402.0</v>
      </c>
      <c r="C459" s="1" t="s">
        <v>1826</v>
      </c>
      <c r="D459" s="1" t="s">
        <v>1827</v>
      </c>
      <c r="E459" s="1" t="s">
        <v>1828</v>
      </c>
      <c r="F459" s="1" t="str">
        <f t="shared" si="1"/>
        <v>odtworzony</v>
      </c>
      <c r="G459" s="2" t="str">
        <f>IF(COUNTIF(Arkusz2!A:A, A459)&gt;0, "odtworzony", IF(COUNTIF(Arkusz2!A:A, B459)&gt;0, "odtworzony", "brak"))</f>
        <v>odtworzony</v>
      </c>
      <c r="H459" s="1" t="s">
        <v>12</v>
      </c>
    </row>
    <row r="460">
      <c r="A460" s="1" t="s">
        <v>1829</v>
      </c>
      <c r="B460" s="4">
        <v>6180403.0</v>
      </c>
      <c r="C460" s="1" t="s">
        <v>1830</v>
      </c>
      <c r="D460" s="1" t="s">
        <v>1831</v>
      </c>
      <c r="E460" s="1" t="s">
        <v>1832</v>
      </c>
      <c r="F460" s="1" t="str">
        <f t="shared" si="1"/>
        <v>odtworzony</v>
      </c>
      <c r="G460" s="2" t="str">
        <f>IF(COUNTIF(Arkusz2!A:A, A460)&gt;0, "odtworzony", IF(COUNTIF(Arkusz2!A:A, B460)&gt;0, "odtworzony", "brak"))</f>
        <v>odtworzony</v>
      </c>
      <c r="H460" s="1" t="s">
        <v>12</v>
      </c>
    </row>
    <row r="461">
      <c r="A461" s="1" t="s">
        <v>1833</v>
      </c>
      <c r="B461" s="4">
        <v>6180410.0</v>
      </c>
      <c r="C461" s="1" t="s">
        <v>1834</v>
      </c>
      <c r="D461" s="1" t="s">
        <v>1835</v>
      </c>
      <c r="E461" s="1" t="s">
        <v>1836</v>
      </c>
      <c r="F461" s="1" t="str">
        <f t="shared" si="1"/>
        <v>odtworzony</v>
      </c>
      <c r="G461" s="2" t="str">
        <f>IF(COUNTIF(Arkusz2!A:A, A461)&gt;0, "odtworzony", IF(COUNTIF(Arkusz2!A:A, B461)&gt;0, "odtworzony", "brak"))</f>
        <v>odtworzony</v>
      </c>
      <c r="H461" s="1" t="s">
        <v>12</v>
      </c>
    </row>
    <row r="462">
      <c r="A462" s="1" t="s">
        <v>1837</v>
      </c>
      <c r="B462" s="4">
        <v>6180415.0</v>
      </c>
      <c r="C462" s="1" t="s">
        <v>1838</v>
      </c>
      <c r="D462" s="1" t="s">
        <v>1839</v>
      </c>
      <c r="E462" s="1" t="s">
        <v>1840</v>
      </c>
      <c r="F462" s="1" t="str">
        <f t="shared" si="1"/>
        <v>odtworzony</v>
      </c>
      <c r="G462" s="2" t="str">
        <f>IF(COUNTIF(Arkusz2!A:A, A462)&gt;0, "odtworzony", IF(COUNTIF(Arkusz2!A:A, B462)&gt;0, "odtworzony", "brak"))</f>
        <v>odtworzony</v>
      </c>
      <c r="H462" s="1" t="s">
        <v>12</v>
      </c>
    </row>
    <row r="463">
      <c r="A463" s="1" t="s">
        <v>1841</v>
      </c>
      <c r="B463" s="4">
        <v>6180417.0</v>
      </c>
      <c r="C463" s="1" t="s">
        <v>1842</v>
      </c>
      <c r="D463" s="1" t="s">
        <v>1843</v>
      </c>
      <c r="E463" s="1" t="s">
        <v>1828</v>
      </c>
      <c r="F463" s="1" t="str">
        <f t="shared" si="1"/>
        <v>odtworzony</v>
      </c>
      <c r="G463" s="2" t="str">
        <f>IF(COUNTIF(Arkusz2!A:A, A463)&gt;0, "odtworzony", IF(COUNTIF(Arkusz2!A:A, B463)&gt;0, "odtworzony", "brak"))</f>
        <v>odtworzony</v>
      </c>
      <c r="H463" s="1" t="s">
        <v>12</v>
      </c>
    </row>
    <row r="464">
      <c r="A464" s="1" t="s">
        <v>1844</v>
      </c>
      <c r="B464" s="4">
        <v>6250104.0</v>
      </c>
      <c r="C464" s="1" t="s">
        <v>1845</v>
      </c>
      <c r="D464" s="1" t="s">
        <v>1846</v>
      </c>
      <c r="E464" s="1" t="s">
        <v>1847</v>
      </c>
      <c r="F464" s="1" t="str">
        <f t="shared" si="1"/>
        <v>jest na zero</v>
      </c>
      <c r="G464" s="2" t="str">
        <f>IF(COUNTIF(Arkusz2!A:A, A464)&gt;0, "odtworzony", IF(COUNTIF(Arkusz2!A:A, B464)&gt;0, "odtworzony", "brak"))</f>
        <v>brak</v>
      </c>
      <c r="H464" s="1" t="s">
        <v>17</v>
      </c>
    </row>
    <row r="465">
      <c r="A465" s="1" t="s">
        <v>1848</v>
      </c>
      <c r="B465" s="4">
        <v>6250105.0</v>
      </c>
      <c r="C465" s="1" t="s">
        <v>1849</v>
      </c>
      <c r="D465" s="1" t="s">
        <v>1850</v>
      </c>
      <c r="E465" s="1" t="s">
        <v>1851</v>
      </c>
      <c r="F465" s="1" t="str">
        <f t="shared" si="1"/>
        <v>jest na zero</v>
      </c>
      <c r="G465" s="2" t="str">
        <f>IF(COUNTIF(Arkusz2!A:A, A465)&gt;0, "odtworzony", IF(COUNTIF(Arkusz2!A:A, B465)&gt;0, "odtworzony", "brak"))</f>
        <v>brak</v>
      </c>
      <c r="H465" s="1" t="s">
        <v>17</v>
      </c>
    </row>
    <row r="466">
      <c r="A466" s="1" t="s">
        <v>1852</v>
      </c>
      <c r="B466" s="4">
        <v>6250106.0</v>
      </c>
      <c r="C466" s="1" t="s">
        <v>1853</v>
      </c>
      <c r="D466" s="1" t="s">
        <v>1854</v>
      </c>
      <c r="E466" s="1" t="s">
        <v>1855</v>
      </c>
      <c r="F466" s="1" t="str">
        <f t="shared" si="1"/>
        <v>odtworzony</v>
      </c>
      <c r="G466" s="2" t="str">
        <f>IF(COUNTIF(Arkusz2!A:A, A466)&gt;0, "odtworzony", IF(COUNTIF(Arkusz2!A:A, B466)&gt;0, "odtworzony", "brak"))</f>
        <v>odtworzony</v>
      </c>
      <c r="H466" s="1" t="s">
        <v>12</v>
      </c>
    </row>
    <row r="467">
      <c r="A467" s="1" t="s">
        <v>1856</v>
      </c>
      <c r="B467" s="4">
        <v>6250107.0</v>
      </c>
      <c r="C467" s="1" t="s">
        <v>1857</v>
      </c>
      <c r="D467" s="1" t="s">
        <v>1858</v>
      </c>
      <c r="E467" s="1" t="s">
        <v>1859</v>
      </c>
      <c r="F467" s="1" t="str">
        <f t="shared" si="1"/>
        <v>odtworzony</v>
      </c>
      <c r="G467" s="2" t="str">
        <f>IF(COUNTIF(Arkusz2!A:A, A467)&gt;0, "odtworzony", IF(COUNTIF(Arkusz2!A:A, B467)&gt;0, "odtworzony", "brak"))</f>
        <v>brak</v>
      </c>
      <c r="H467" s="1" t="s">
        <v>12</v>
      </c>
    </row>
    <row r="468">
      <c r="A468" s="1" t="s">
        <v>1860</v>
      </c>
      <c r="B468" s="4">
        <v>6250108.0</v>
      </c>
      <c r="C468" s="1" t="s">
        <v>1861</v>
      </c>
      <c r="D468" s="1" t="s">
        <v>1862</v>
      </c>
      <c r="E468" s="1" t="s">
        <v>1863</v>
      </c>
      <c r="F468" s="1" t="str">
        <f t="shared" si="1"/>
        <v>odtworzony</v>
      </c>
      <c r="G468" s="2" t="str">
        <f>IF(COUNTIF(Arkusz2!A:A, A468)&gt;0, "odtworzony", IF(COUNTIF(Arkusz2!A:A, B468)&gt;0, "odtworzony", "brak"))</f>
        <v>odtworzony</v>
      </c>
      <c r="H468" s="1" t="s">
        <v>12</v>
      </c>
    </row>
    <row r="469">
      <c r="A469" s="1" t="s">
        <v>1864</v>
      </c>
      <c r="B469" s="4">
        <v>6250109.0</v>
      </c>
      <c r="C469" s="1" t="s">
        <v>1865</v>
      </c>
      <c r="D469" s="1" t="s">
        <v>1866</v>
      </c>
      <c r="E469" s="1" t="s">
        <v>1867</v>
      </c>
      <c r="F469" s="1" t="str">
        <f t="shared" si="1"/>
        <v>odtworzony</v>
      </c>
      <c r="G469" s="2" t="str">
        <f>IF(COUNTIF(Arkusz2!A:A, A469)&gt;0, "odtworzony", IF(COUNTIF(Arkusz2!A:A, B469)&gt;0, "odtworzony", "brak"))</f>
        <v>odtworzony</v>
      </c>
      <c r="H469" s="1" t="s">
        <v>12</v>
      </c>
    </row>
    <row r="470">
      <c r="A470" s="1" t="s">
        <v>1868</v>
      </c>
      <c r="B470" s="4">
        <v>6250110.0</v>
      </c>
      <c r="C470" s="1" t="s">
        <v>1869</v>
      </c>
      <c r="D470" s="1" t="s">
        <v>1870</v>
      </c>
      <c r="E470" s="1" t="s">
        <v>1871</v>
      </c>
      <c r="F470" s="1" t="str">
        <f t="shared" si="1"/>
        <v>odtworzony</v>
      </c>
      <c r="G470" s="2" t="str">
        <f>IF(COUNTIF(Arkusz2!A:A, A470)&gt;0, "odtworzony", IF(COUNTIF(Arkusz2!A:A, B470)&gt;0, "odtworzony", "brak"))</f>
        <v>odtworzony</v>
      </c>
      <c r="H470" s="1" t="s">
        <v>12</v>
      </c>
    </row>
    <row r="471">
      <c r="A471" s="1" t="s">
        <v>1872</v>
      </c>
      <c r="B471" s="4">
        <v>6250112.0</v>
      </c>
      <c r="C471" s="1" t="s">
        <v>1873</v>
      </c>
      <c r="D471" s="1" t="s">
        <v>1874</v>
      </c>
      <c r="E471" s="1" t="s">
        <v>1875</v>
      </c>
      <c r="F471" s="1" t="str">
        <f t="shared" si="1"/>
        <v>odtworzony</v>
      </c>
      <c r="G471" s="2" t="str">
        <f>IF(COUNTIF(Arkusz2!A:A, A471)&gt;0, "odtworzony", IF(COUNTIF(Arkusz2!A:A, B471)&gt;0, "odtworzony", "brak"))</f>
        <v>odtworzony</v>
      </c>
      <c r="H471" s="1" t="s">
        <v>17</v>
      </c>
    </row>
    <row r="472">
      <c r="A472" s="1" t="s">
        <v>1876</v>
      </c>
      <c r="B472" s="4">
        <v>6250113.0</v>
      </c>
      <c r="C472" s="1" t="s">
        <v>1877</v>
      </c>
      <c r="D472" s="1" t="s">
        <v>1878</v>
      </c>
      <c r="E472" s="1" t="s">
        <v>1879</v>
      </c>
      <c r="F472" s="1" t="str">
        <f t="shared" si="1"/>
        <v>jest na zero</v>
      </c>
      <c r="G472" s="2" t="str">
        <f>IF(COUNTIF(Arkusz2!A:A, A472)&gt;0, "odtworzony", IF(COUNTIF(Arkusz2!A:A, B472)&gt;0, "odtworzony", "brak"))</f>
        <v>brak</v>
      </c>
      <c r="H472" s="1" t="s">
        <v>17</v>
      </c>
    </row>
    <row r="473">
      <c r="A473" s="1" t="s">
        <v>1880</v>
      </c>
      <c r="B473" s="4">
        <v>6250118.0</v>
      </c>
      <c r="C473" s="1" t="s">
        <v>1881</v>
      </c>
      <c r="D473" s="1" t="s">
        <v>1882</v>
      </c>
      <c r="E473" s="1" t="s">
        <v>1883</v>
      </c>
      <c r="F473" s="1" t="str">
        <f t="shared" si="1"/>
        <v>odtworzony</v>
      </c>
      <c r="G473" s="2" t="str">
        <f>IF(COUNTIF(Arkusz2!A:A, A473)&gt;0, "odtworzony", IF(COUNTIF(Arkusz2!A:A, B473)&gt;0, "odtworzony", "brak"))</f>
        <v>odtworzony</v>
      </c>
      <c r="H473" s="1" t="s">
        <v>12</v>
      </c>
    </row>
    <row r="474">
      <c r="A474" s="1" t="s">
        <v>1884</v>
      </c>
      <c r="B474" s="4">
        <v>6250119.0</v>
      </c>
      <c r="C474" s="1" t="s">
        <v>1885</v>
      </c>
      <c r="D474" s="1" t="s">
        <v>1886</v>
      </c>
      <c r="E474" s="1" t="s">
        <v>1887</v>
      </c>
      <c r="F474" s="1" t="str">
        <f t="shared" si="1"/>
        <v>jest na zero</v>
      </c>
      <c r="G474" s="2" t="str">
        <f>IF(COUNTIF(Arkusz2!A:A, A474)&gt;0, "odtworzony", IF(COUNTIF(Arkusz2!A:A, B474)&gt;0, "odtworzony", "brak"))</f>
        <v>brak</v>
      </c>
      <c r="H474" s="1" t="s">
        <v>17</v>
      </c>
    </row>
    <row r="475">
      <c r="A475" s="1" t="s">
        <v>1888</v>
      </c>
      <c r="B475" s="4">
        <v>6250121.0</v>
      </c>
      <c r="C475" s="1" t="s">
        <v>1889</v>
      </c>
      <c r="D475" s="1" t="s">
        <v>1890</v>
      </c>
      <c r="E475" s="1" t="s">
        <v>1891</v>
      </c>
      <c r="F475" s="1" t="str">
        <f t="shared" si="1"/>
        <v>odtworzony</v>
      </c>
      <c r="G475" s="2" t="str">
        <f>IF(COUNTIF(Arkusz2!A:A, A475)&gt;0, "odtworzony", IF(COUNTIF(Arkusz2!A:A, B475)&gt;0, "odtworzony", "brak"))</f>
        <v>odtworzony</v>
      </c>
      <c r="H475" s="1" t="s">
        <v>12</v>
      </c>
    </row>
    <row r="476">
      <c r="A476" s="1" t="s">
        <v>1892</v>
      </c>
      <c r="B476" s="4">
        <v>6250122.0</v>
      </c>
      <c r="C476" s="1" t="s">
        <v>1893</v>
      </c>
      <c r="D476" s="1" t="s">
        <v>1894</v>
      </c>
      <c r="E476" s="1" t="s">
        <v>1895</v>
      </c>
      <c r="F476" s="1" t="str">
        <f t="shared" si="1"/>
        <v>odtworzony</v>
      </c>
      <c r="G476" s="2" t="str">
        <f>IF(COUNTIF(Arkusz2!A:A, A476)&gt;0, "odtworzony", IF(COUNTIF(Arkusz2!A:A, B476)&gt;0, "odtworzony", "brak"))</f>
        <v>odtworzony</v>
      </c>
      <c r="H476" s="1" t="s">
        <v>12</v>
      </c>
    </row>
    <row r="477">
      <c r="A477" s="1" t="s">
        <v>1896</v>
      </c>
      <c r="B477" s="4">
        <v>6250124.0</v>
      </c>
      <c r="C477" s="1" t="s">
        <v>1897</v>
      </c>
      <c r="D477" s="1" t="s">
        <v>1898</v>
      </c>
      <c r="E477" s="1" t="s">
        <v>1899</v>
      </c>
      <c r="F477" s="1" t="str">
        <f t="shared" si="1"/>
        <v>odtworzony</v>
      </c>
      <c r="G477" s="2" t="str">
        <f>IF(COUNTIF(Arkusz2!A:A, A477)&gt;0, "odtworzony", IF(COUNTIF(Arkusz2!A:A, B477)&gt;0, "odtworzony", "brak"))</f>
        <v>brak</v>
      </c>
      <c r="H477" s="1" t="s">
        <v>12</v>
      </c>
    </row>
    <row r="478">
      <c r="A478" s="1" t="s">
        <v>1900</v>
      </c>
      <c r="B478" s="4">
        <v>6250125.0</v>
      </c>
      <c r="C478" s="1" t="s">
        <v>1901</v>
      </c>
      <c r="D478" s="1" t="s">
        <v>1902</v>
      </c>
      <c r="E478" s="1" t="s">
        <v>1903</v>
      </c>
      <c r="F478" s="1" t="str">
        <f t="shared" si="1"/>
        <v>odtworzony</v>
      </c>
      <c r="G478" s="2" t="str">
        <f>IF(COUNTIF(Arkusz2!A:A, A478)&gt;0, "odtworzony", IF(COUNTIF(Arkusz2!A:A, B478)&gt;0, "odtworzony", "brak"))</f>
        <v>odtworzony</v>
      </c>
      <c r="H478" s="1" t="s">
        <v>12</v>
      </c>
    </row>
    <row r="479">
      <c r="A479" s="1" t="s">
        <v>1904</v>
      </c>
      <c r="B479" s="4">
        <v>6250130.0</v>
      </c>
      <c r="C479" s="1" t="s">
        <v>1905</v>
      </c>
      <c r="D479" s="1" t="s">
        <v>1906</v>
      </c>
      <c r="E479" s="1" t="s">
        <v>1907</v>
      </c>
      <c r="F479" s="1" t="str">
        <f t="shared" si="1"/>
        <v>jest na zero</v>
      </c>
      <c r="G479" s="2" t="str">
        <f>IF(COUNTIF(Arkusz2!A:A, A479)&gt;0, "odtworzony", IF(COUNTIF(Arkusz2!A:A, B479)&gt;0, "odtworzony", "brak"))</f>
        <v>brak</v>
      </c>
      <c r="H479" s="1" t="s">
        <v>17</v>
      </c>
    </row>
    <row r="480">
      <c r="A480" s="1" t="s">
        <v>1908</v>
      </c>
      <c r="B480" s="4">
        <v>6250202.0</v>
      </c>
      <c r="C480" s="1" t="s">
        <v>1909</v>
      </c>
      <c r="D480" s="1" t="s">
        <v>1910</v>
      </c>
      <c r="E480" s="1" t="s">
        <v>1911</v>
      </c>
      <c r="F480" s="1" t="str">
        <f t="shared" si="1"/>
        <v>odtworzony</v>
      </c>
      <c r="G480" s="2" t="str">
        <f>IF(COUNTIF(Arkusz2!A:A, A480)&gt;0, "odtworzony", IF(COUNTIF(Arkusz2!A:A, B480)&gt;0, "odtworzony", "brak"))</f>
        <v>odtworzony</v>
      </c>
      <c r="H480" s="1" t="s">
        <v>12</v>
      </c>
    </row>
    <row r="481">
      <c r="A481" s="1" t="s">
        <v>1912</v>
      </c>
      <c r="B481" s="4">
        <v>6250204.0</v>
      </c>
      <c r="C481" s="1" t="s">
        <v>1913</v>
      </c>
      <c r="D481" s="1" t="s">
        <v>1914</v>
      </c>
      <c r="E481" s="1" t="s">
        <v>1915</v>
      </c>
      <c r="F481" s="1" t="str">
        <f t="shared" si="1"/>
        <v>odtworzony</v>
      </c>
      <c r="G481" s="2" t="str">
        <f>IF(COUNTIF(Arkusz2!A:A, A481)&gt;0, "odtworzony", IF(COUNTIF(Arkusz2!A:A, B481)&gt;0, "odtworzony", "brak"))</f>
        <v>odtworzony</v>
      </c>
      <c r="H481" s="1" t="s">
        <v>12</v>
      </c>
    </row>
    <row r="482">
      <c r="A482" s="1" t="s">
        <v>1916</v>
      </c>
      <c r="B482" s="4">
        <v>6250205.0</v>
      </c>
      <c r="C482" s="1" t="s">
        <v>1917</v>
      </c>
      <c r="D482" s="1" t="s">
        <v>1918</v>
      </c>
      <c r="E482" s="1" t="s">
        <v>1919</v>
      </c>
      <c r="F482" s="1" t="str">
        <f t="shared" si="1"/>
        <v>odtworzony</v>
      </c>
      <c r="G482" s="2" t="str">
        <f>IF(COUNTIF(Arkusz2!A:A, A482)&gt;0, "odtworzony", IF(COUNTIF(Arkusz2!A:A, B482)&gt;0, "odtworzony", "brak"))</f>
        <v>odtworzony</v>
      </c>
      <c r="H482" s="1" t="s">
        <v>12</v>
      </c>
    </row>
    <row r="483">
      <c r="A483" s="1" t="s">
        <v>1920</v>
      </c>
      <c r="B483" s="4">
        <v>6250206.0</v>
      </c>
      <c r="C483" s="1" t="s">
        <v>1921</v>
      </c>
      <c r="D483" s="1" t="s">
        <v>1922</v>
      </c>
      <c r="E483" s="1" t="s">
        <v>1923</v>
      </c>
      <c r="F483" s="1" t="str">
        <f t="shared" si="1"/>
        <v>odtworzony</v>
      </c>
      <c r="G483" s="2" t="str">
        <f>IF(COUNTIF(Arkusz2!A:A, A483)&gt;0, "odtworzony", IF(COUNTIF(Arkusz2!A:A, B483)&gt;0, "odtworzony", "brak"))</f>
        <v>odtworzony</v>
      </c>
      <c r="H483" s="1" t="s">
        <v>12</v>
      </c>
    </row>
    <row r="484">
      <c r="A484" s="1" t="s">
        <v>1924</v>
      </c>
      <c r="B484" s="4">
        <v>6250208.0</v>
      </c>
      <c r="C484" s="1" t="s">
        <v>1925</v>
      </c>
      <c r="D484" s="1" t="s">
        <v>1926</v>
      </c>
      <c r="E484" s="1" t="s">
        <v>1927</v>
      </c>
      <c r="F484" s="1" t="str">
        <f t="shared" si="1"/>
        <v>jest na zero</v>
      </c>
      <c r="G484" s="2" t="str">
        <f>IF(COUNTIF(Arkusz2!A:A, A484)&gt;0, "odtworzony", IF(COUNTIF(Arkusz2!A:A, B484)&gt;0, "odtworzony", "brak"))</f>
        <v>brak</v>
      </c>
      <c r="H484" s="1" t="s">
        <v>17</v>
      </c>
    </row>
    <row r="485">
      <c r="A485" s="1" t="s">
        <v>1928</v>
      </c>
      <c r="B485" s="4">
        <v>6250210.0</v>
      </c>
      <c r="C485" s="1" t="s">
        <v>1929</v>
      </c>
      <c r="D485" s="1" t="s">
        <v>1930</v>
      </c>
      <c r="E485" s="1" t="s">
        <v>1931</v>
      </c>
      <c r="F485" s="1" t="str">
        <f t="shared" si="1"/>
        <v>odtworzony</v>
      </c>
      <c r="G485" s="2" t="str">
        <f>IF(COUNTIF(Arkusz2!A:A, A485)&gt;0, "odtworzony", IF(COUNTIF(Arkusz2!A:A, B485)&gt;0, "odtworzony", "brak"))</f>
        <v>odtworzony</v>
      </c>
      <c r="H485" s="1" t="s">
        <v>12</v>
      </c>
    </row>
    <row r="486">
      <c r="A486" s="1" t="s">
        <v>1932</v>
      </c>
      <c r="B486" s="4">
        <v>6250214.0</v>
      </c>
      <c r="C486" s="1" t="s">
        <v>1933</v>
      </c>
      <c r="D486" s="1" t="s">
        <v>1934</v>
      </c>
      <c r="E486" s="1" t="s">
        <v>1935</v>
      </c>
      <c r="F486" s="1" t="str">
        <f t="shared" si="1"/>
        <v>odtworzony</v>
      </c>
      <c r="G486" s="2" t="str">
        <f>IF(COUNTIF(Arkusz2!A:A, A486)&gt;0, "odtworzony", IF(COUNTIF(Arkusz2!A:A, B486)&gt;0, "odtworzony", "brak"))</f>
        <v>odtworzony</v>
      </c>
      <c r="H486" s="1" t="s">
        <v>12</v>
      </c>
    </row>
    <row r="487">
      <c r="A487" s="1" t="s">
        <v>1936</v>
      </c>
      <c r="B487" s="4">
        <v>6250215.0</v>
      </c>
      <c r="C487" s="1" t="s">
        <v>1937</v>
      </c>
      <c r="D487" s="1" t="s">
        <v>1938</v>
      </c>
      <c r="E487" s="1" t="s">
        <v>1939</v>
      </c>
      <c r="F487" s="1" t="str">
        <f t="shared" si="1"/>
        <v>odtworzony</v>
      </c>
      <c r="G487" s="2" t="str">
        <f>IF(COUNTIF(Arkusz2!A:A, A487)&gt;0, "odtworzony", IF(COUNTIF(Arkusz2!A:A, B487)&gt;0, "odtworzony", "brak"))</f>
        <v>odtworzony</v>
      </c>
      <c r="H487" s="1" t="s">
        <v>12</v>
      </c>
    </row>
    <row r="488">
      <c r="A488" s="1" t="s">
        <v>1940</v>
      </c>
      <c r="B488" s="4">
        <v>6250216.0</v>
      </c>
      <c r="C488" s="1" t="s">
        <v>1941</v>
      </c>
      <c r="D488" s="1" t="s">
        <v>1942</v>
      </c>
      <c r="E488" s="1" t="s">
        <v>1943</v>
      </c>
      <c r="F488" s="1" t="str">
        <f t="shared" si="1"/>
        <v>odtworzony</v>
      </c>
      <c r="G488" s="2" t="str">
        <f>IF(COUNTIF(Arkusz2!A:A, A488)&gt;0, "odtworzony", IF(COUNTIF(Arkusz2!A:A, B488)&gt;0, "odtworzony", "brak"))</f>
        <v>odtworzony</v>
      </c>
      <c r="H488" s="1" t="s">
        <v>12</v>
      </c>
    </row>
    <row r="489">
      <c r="A489" s="1" t="s">
        <v>1944</v>
      </c>
      <c r="B489" s="4">
        <v>6250218.0</v>
      </c>
      <c r="C489" s="1" t="s">
        <v>1945</v>
      </c>
      <c r="D489" s="1" t="s">
        <v>1946</v>
      </c>
      <c r="E489" s="1" t="s">
        <v>1947</v>
      </c>
      <c r="F489" s="1" t="str">
        <f t="shared" si="1"/>
        <v>jest na zero</v>
      </c>
      <c r="G489" s="2" t="str">
        <f>IF(COUNTIF(Arkusz2!A:A, A489)&gt;0, "odtworzony", IF(COUNTIF(Arkusz2!A:A, B489)&gt;0, "odtworzony", "brak"))</f>
        <v>brak</v>
      </c>
      <c r="H489" s="1" t="s">
        <v>17</v>
      </c>
    </row>
    <row r="490">
      <c r="A490" s="1" t="s">
        <v>1948</v>
      </c>
      <c r="B490" s="4">
        <v>6250222.0</v>
      </c>
      <c r="C490" s="1" t="s">
        <v>1949</v>
      </c>
      <c r="D490" s="1" t="s">
        <v>1950</v>
      </c>
      <c r="E490" s="1" t="s">
        <v>1951</v>
      </c>
      <c r="F490" s="1" t="str">
        <f t="shared" si="1"/>
        <v>odtworzony</v>
      </c>
      <c r="G490" s="2" t="str">
        <f>IF(COUNTIF(Arkusz2!A:A, A490)&gt;0, "odtworzony", IF(COUNTIF(Arkusz2!A:A, B490)&gt;0, "odtworzony", "brak"))</f>
        <v>odtworzony</v>
      </c>
      <c r="H490" s="1" t="s">
        <v>12</v>
      </c>
    </row>
    <row r="491">
      <c r="A491" s="1" t="s">
        <v>1952</v>
      </c>
      <c r="B491" s="4">
        <v>6250224.0</v>
      </c>
      <c r="C491" s="1" t="s">
        <v>1953</v>
      </c>
      <c r="D491" s="1" t="s">
        <v>1954</v>
      </c>
      <c r="E491" s="1" t="s">
        <v>1955</v>
      </c>
      <c r="F491" s="1" t="str">
        <f t="shared" si="1"/>
        <v>odtworzony</v>
      </c>
      <c r="G491" s="2" t="str">
        <f>IF(COUNTIF(Arkusz2!A:A, A491)&gt;0, "odtworzony", IF(COUNTIF(Arkusz2!A:A, B491)&gt;0, "odtworzony", "brak"))</f>
        <v>odtworzony</v>
      </c>
      <c r="H491" s="1" t="s">
        <v>12</v>
      </c>
    </row>
    <row r="492">
      <c r="A492" s="1" t="s">
        <v>1956</v>
      </c>
      <c r="B492" s="4">
        <v>6250226.0</v>
      </c>
      <c r="C492" s="1" t="s">
        <v>1957</v>
      </c>
      <c r="D492" s="1" t="s">
        <v>1958</v>
      </c>
      <c r="E492" s="1" t="s">
        <v>1959</v>
      </c>
      <c r="F492" s="1" t="str">
        <f t="shared" si="1"/>
        <v>odtworzony</v>
      </c>
      <c r="G492" s="2" t="str">
        <f>IF(COUNTIF(Arkusz2!A:A, A492)&gt;0, "odtworzony", IF(COUNTIF(Arkusz2!A:A, B492)&gt;0, "odtworzony", "brak"))</f>
        <v>odtworzony</v>
      </c>
      <c r="H492" s="1" t="s">
        <v>12</v>
      </c>
    </row>
    <row r="493">
      <c r="A493" s="1" t="s">
        <v>1960</v>
      </c>
      <c r="B493" s="4">
        <v>6250227.0</v>
      </c>
      <c r="C493" s="1" t="s">
        <v>1961</v>
      </c>
      <c r="D493" s="1" t="s">
        <v>1962</v>
      </c>
      <c r="E493" s="1" t="s">
        <v>1963</v>
      </c>
      <c r="F493" s="1" t="str">
        <f t="shared" si="1"/>
        <v>odtworzony</v>
      </c>
      <c r="G493" s="2" t="str">
        <f>IF(COUNTIF(Arkusz2!A:A, A493)&gt;0, "odtworzony", IF(COUNTIF(Arkusz2!A:A, B493)&gt;0, "odtworzony", "brak"))</f>
        <v>brak</v>
      </c>
      <c r="H493" s="1" t="s">
        <v>12</v>
      </c>
    </row>
    <row r="494">
      <c r="A494" s="1" t="s">
        <v>1964</v>
      </c>
      <c r="B494" s="4">
        <v>6250228.0</v>
      </c>
      <c r="C494" s="1" t="s">
        <v>1965</v>
      </c>
      <c r="D494" s="1" t="s">
        <v>1966</v>
      </c>
      <c r="E494" s="1" t="s">
        <v>1967</v>
      </c>
      <c r="F494" s="1" t="str">
        <f t="shared" si="1"/>
        <v>odtworzony</v>
      </c>
      <c r="G494" s="2" t="str">
        <f>IF(COUNTIF(Arkusz2!A:A, A494)&gt;0, "odtworzony", IF(COUNTIF(Arkusz2!A:A, B494)&gt;0, "odtworzony", "brak"))</f>
        <v>brak</v>
      </c>
      <c r="H494" s="1" t="s">
        <v>12</v>
      </c>
    </row>
    <row r="495">
      <c r="A495" s="1" t="s">
        <v>1968</v>
      </c>
      <c r="B495" s="4">
        <v>6250230.0</v>
      </c>
      <c r="C495" s="1" t="s">
        <v>1969</v>
      </c>
      <c r="D495" s="1" t="s">
        <v>1970</v>
      </c>
      <c r="E495" s="1" t="s">
        <v>1971</v>
      </c>
      <c r="F495" s="1" t="str">
        <f t="shared" si="1"/>
        <v>odtworzony</v>
      </c>
      <c r="G495" s="2" t="str">
        <f>IF(COUNTIF(Arkusz2!A:A, A495)&gt;0, "odtworzony", IF(COUNTIF(Arkusz2!A:A, B495)&gt;0, "odtworzony", "brak"))</f>
        <v>brak</v>
      </c>
      <c r="H495" s="1" t="s">
        <v>12</v>
      </c>
    </row>
    <row r="496">
      <c r="A496" s="1" t="s">
        <v>1972</v>
      </c>
      <c r="B496" s="4">
        <v>6250231.0</v>
      </c>
      <c r="C496" s="1" t="s">
        <v>1973</v>
      </c>
      <c r="D496" s="1" t="s">
        <v>1974</v>
      </c>
      <c r="E496" s="1" t="s">
        <v>1975</v>
      </c>
      <c r="F496" s="1" t="str">
        <f t="shared" si="1"/>
        <v>jest na zero</v>
      </c>
      <c r="G496" s="2" t="str">
        <f>IF(COUNTIF(Arkusz2!A:A, A496)&gt;0, "odtworzony", IF(COUNTIF(Arkusz2!A:A, B496)&gt;0, "odtworzony", "brak"))</f>
        <v>brak</v>
      </c>
      <c r="H496" s="1" t="s">
        <v>17</v>
      </c>
    </row>
    <row r="497">
      <c r="A497" s="1" t="s">
        <v>1976</v>
      </c>
      <c r="B497" s="4">
        <v>6250234.0</v>
      </c>
      <c r="C497" s="4">
        <v>20.9911374</v>
      </c>
      <c r="D497" s="4">
        <v>52.2317823</v>
      </c>
      <c r="E497" s="1" t="s">
        <v>1977</v>
      </c>
      <c r="F497" s="1" t="str">
        <f t="shared" si="1"/>
        <v>odtworzony</v>
      </c>
      <c r="G497" s="2" t="str">
        <f>IF(COUNTIF(Arkusz2!A:A, A497)&gt;0, "odtworzony", IF(COUNTIF(Arkusz2!A:A, B497)&gt;0, "odtworzony", "brak"))</f>
        <v>odtworzony</v>
      </c>
      <c r="H497" s="1" t="s">
        <v>17</v>
      </c>
    </row>
    <row r="498">
      <c r="A498" s="1" t="s">
        <v>1978</v>
      </c>
      <c r="B498" s="4">
        <v>6250235.0</v>
      </c>
      <c r="C498" s="1" t="s">
        <v>1979</v>
      </c>
      <c r="D498" s="1" t="s">
        <v>1980</v>
      </c>
      <c r="E498" s="1" t="s">
        <v>1981</v>
      </c>
      <c r="F498" s="1" t="str">
        <f t="shared" si="1"/>
        <v>jest na zero</v>
      </c>
      <c r="G498" s="2" t="str">
        <f>IF(COUNTIF(Arkusz2!A:A, A498)&gt;0, "odtworzony", IF(COUNTIF(Arkusz2!A:A, B498)&gt;0, "odtworzony", "brak"))</f>
        <v>brak</v>
      </c>
      <c r="H498" s="1" t="s">
        <v>17</v>
      </c>
    </row>
    <row r="499">
      <c r="A499" s="1" t="s">
        <v>1982</v>
      </c>
      <c r="B499" s="4">
        <v>6250301.0</v>
      </c>
      <c r="C499" s="1" t="s">
        <v>1983</v>
      </c>
      <c r="D499" s="1" t="s">
        <v>1984</v>
      </c>
      <c r="E499" s="1" t="s">
        <v>1985</v>
      </c>
      <c r="F499" s="1" t="str">
        <f t="shared" si="1"/>
        <v>odtworzony</v>
      </c>
      <c r="G499" s="2" t="str">
        <f>IF(COUNTIF(Arkusz2!A:A, A499)&gt;0, "odtworzony", IF(COUNTIF(Arkusz2!A:A, B499)&gt;0, "odtworzony", "brak"))</f>
        <v>odtworzony</v>
      </c>
      <c r="H499" s="1" t="s">
        <v>12</v>
      </c>
    </row>
    <row r="500">
      <c r="A500" s="1" t="s">
        <v>1986</v>
      </c>
      <c r="B500" s="4">
        <v>6250304.0</v>
      </c>
      <c r="C500" s="1" t="s">
        <v>1987</v>
      </c>
      <c r="D500" s="1" t="s">
        <v>1988</v>
      </c>
      <c r="E500" s="1" t="s">
        <v>1989</v>
      </c>
      <c r="F500" s="1" t="str">
        <f t="shared" si="1"/>
        <v>odtworzony</v>
      </c>
      <c r="G500" s="2" t="str">
        <f>IF(COUNTIF(Arkusz2!A:A, A500)&gt;0, "odtworzony", IF(COUNTIF(Arkusz2!A:A, B500)&gt;0, "odtworzony", "brak"))</f>
        <v>odtworzony</v>
      </c>
      <c r="H500" s="1" t="s">
        <v>12</v>
      </c>
    </row>
    <row r="501">
      <c r="A501" s="1" t="s">
        <v>1990</v>
      </c>
      <c r="B501" s="4">
        <v>6250313.0</v>
      </c>
      <c r="C501" s="1" t="s">
        <v>1991</v>
      </c>
      <c r="D501" s="1" t="s">
        <v>1992</v>
      </c>
      <c r="E501" s="1" t="s">
        <v>1993</v>
      </c>
      <c r="F501" s="1" t="str">
        <f t="shared" si="1"/>
        <v>wyrwany do odtworzenia</v>
      </c>
      <c r="G501" s="2" t="str">
        <f>IF(COUNTIF(Arkusz2!A:A, A501)&gt;0, "odtworzony", IF(COUNTIF(Arkusz2!A:A, B501)&gt;0, "odtworzony", "brak"))</f>
        <v>brak</v>
      </c>
      <c r="H501" s="1" t="s">
        <v>22</v>
      </c>
    </row>
    <row r="502">
      <c r="A502" s="1" t="s">
        <v>1994</v>
      </c>
      <c r="B502" s="4">
        <v>6250315.0</v>
      </c>
      <c r="C502" s="1" t="s">
        <v>1995</v>
      </c>
      <c r="D502" s="1" t="s">
        <v>1996</v>
      </c>
      <c r="E502" s="1" t="s">
        <v>1997</v>
      </c>
      <c r="F502" s="1" t="str">
        <f t="shared" si="1"/>
        <v>odtworzony</v>
      </c>
      <c r="G502" s="2" t="str">
        <f>IF(COUNTIF(Arkusz2!A:A, A502)&gt;0, "odtworzony", IF(COUNTIF(Arkusz2!A:A, B502)&gt;0, "odtworzony", "brak"))</f>
        <v>odtworzony</v>
      </c>
      <c r="H502" s="1" t="s">
        <v>12</v>
      </c>
    </row>
    <row r="503">
      <c r="A503" s="1" t="s">
        <v>1998</v>
      </c>
      <c r="B503" s="4">
        <v>6250319.0</v>
      </c>
      <c r="C503" s="1" t="s">
        <v>1999</v>
      </c>
      <c r="D503" s="1" t="s">
        <v>2000</v>
      </c>
      <c r="E503" s="1" t="s">
        <v>2001</v>
      </c>
      <c r="F503" s="1" t="str">
        <f t="shared" si="1"/>
        <v>odtworzony</v>
      </c>
      <c r="G503" s="2" t="str">
        <f>IF(COUNTIF(Arkusz2!A:A, A503)&gt;0, "odtworzony", IF(COUNTIF(Arkusz2!A:A, B503)&gt;0, "odtworzony", "brak"))</f>
        <v>odtworzony</v>
      </c>
      <c r="H503" s="1" t="s">
        <v>12</v>
      </c>
    </row>
    <row r="504">
      <c r="A504" s="1" t="s">
        <v>2002</v>
      </c>
      <c r="B504" s="4">
        <v>6250320.0</v>
      </c>
      <c r="C504" s="1" t="s">
        <v>2003</v>
      </c>
      <c r="D504" s="1" t="s">
        <v>2004</v>
      </c>
      <c r="E504" s="1" t="s">
        <v>2005</v>
      </c>
      <c r="F504" s="1" t="str">
        <f t="shared" si="1"/>
        <v>odtworzony</v>
      </c>
      <c r="G504" s="2" t="str">
        <f>IF(COUNTIF(Arkusz2!A:A, A504)&gt;0, "odtworzony", IF(COUNTIF(Arkusz2!A:A, B504)&gt;0, "odtworzony", "brak"))</f>
        <v>odtworzony</v>
      </c>
      <c r="H504" s="1" t="s">
        <v>12</v>
      </c>
    </row>
    <row r="505">
      <c r="A505" s="1" t="s">
        <v>2006</v>
      </c>
      <c r="B505" s="4">
        <v>6250321.0</v>
      </c>
      <c r="C505" s="1" t="s">
        <v>2007</v>
      </c>
      <c r="D505" s="1" t="s">
        <v>2008</v>
      </c>
      <c r="E505" s="1" t="s">
        <v>2009</v>
      </c>
      <c r="F505" s="1" t="str">
        <f t="shared" si="1"/>
        <v>odtworzony</v>
      </c>
      <c r="G505" s="2" t="str">
        <f>IF(COUNTIF(Arkusz2!A:A, A505)&gt;0, "odtworzony", IF(COUNTIF(Arkusz2!A:A, B505)&gt;0, "odtworzony", "brak"))</f>
        <v>odtworzony</v>
      </c>
      <c r="H505" s="1" t="s">
        <v>12</v>
      </c>
    </row>
    <row r="506">
      <c r="A506" s="1" t="s">
        <v>2010</v>
      </c>
      <c r="B506" s="4">
        <v>6250323.0</v>
      </c>
      <c r="C506" s="1" t="s">
        <v>2011</v>
      </c>
      <c r="D506" s="1" t="s">
        <v>2012</v>
      </c>
      <c r="E506" s="1" t="s">
        <v>2013</v>
      </c>
      <c r="F506" s="1" t="str">
        <f t="shared" si="1"/>
        <v>odtworzony</v>
      </c>
      <c r="G506" s="2" t="str">
        <f>IF(COUNTIF(Arkusz2!A:A, A506)&gt;0, "odtworzony", IF(COUNTIF(Arkusz2!A:A, B506)&gt;0, "odtworzony", "brak"))</f>
        <v>odtworzony</v>
      </c>
      <c r="H506" s="1" t="s">
        <v>17</v>
      </c>
    </row>
    <row r="507">
      <c r="A507" s="1" t="s">
        <v>2014</v>
      </c>
      <c r="B507" s="4">
        <v>6250324.0</v>
      </c>
      <c r="C507" s="1" t="s">
        <v>2015</v>
      </c>
      <c r="D507" s="1" t="s">
        <v>2016</v>
      </c>
      <c r="E507" s="1" t="s">
        <v>2017</v>
      </c>
      <c r="F507" s="1" t="str">
        <f t="shared" si="1"/>
        <v>odtworzony</v>
      </c>
      <c r="G507" s="2" t="str">
        <f>IF(COUNTIF(Arkusz2!A:A, A507)&gt;0, "odtworzony", IF(COUNTIF(Arkusz2!A:A, B507)&gt;0, "odtworzony", "brak"))</f>
        <v>odtworzony</v>
      </c>
      <c r="H507" s="1" t="s">
        <v>22</v>
      </c>
    </row>
    <row r="508">
      <c r="A508" s="1" t="s">
        <v>2018</v>
      </c>
      <c r="B508" s="4">
        <v>6250325.0</v>
      </c>
      <c r="C508" s="1" t="s">
        <v>2019</v>
      </c>
      <c r="D508" s="1" t="s">
        <v>2020</v>
      </c>
      <c r="E508" s="1" t="s">
        <v>2021</v>
      </c>
      <c r="F508" s="1" t="str">
        <f t="shared" si="1"/>
        <v>odtworzony</v>
      </c>
      <c r="G508" s="2" t="str">
        <f>IF(COUNTIF(Arkusz2!A:A, A508)&gt;0, "odtworzony", IF(COUNTIF(Arkusz2!A:A, B508)&gt;0, "odtworzony", "brak"))</f>
        <v>odtworzony</v>
      </c>
      <c r="H508" s="1" t="s">
        <v>12</v>
      </c>
    </row>
    <row r="509">
      <c r="A509" s="1" t="s">
        <v>2022</v>
      </c>
      <c r="B509" s="4">
        <v>6250326.0</v>
      </c>
      <c r="C509" s="1" t="s">
        <v>2023</v>
      </c>
      <c r="D509" s="1" t="s">
        <v>2024</v>
      </c>
      <c r="E509" s="1" t="s">
        <v>2025</v>
      </c>
      <c r="F509" s="1" t="str">
        <f t="shared" si="1"/>
        <v>jest na zero</v>
      </c>
      <c r="G509" s="2" t="str">
        <f>IF(COUNTIF(Arkusz2!A:A, A509)&gt;0, "odtworzony", IF(COUNTIF(Arkusz2!A:A, B509)&gt;0, "odtworzony", "brak"))</f>
        <v>brak</v>
      </c>
      <c r="H509" s="1" t="s">
        <v>17</v>
      </c>
    </row>
    <row r="510">
      <c r="A510" s="1" t="s">
        <v>2026</v>
      </c>
      <c r="B510" s="4">
        <v>6250328.0</v>
      </c>
      <c r="C510" s="1" t="s">
        <v>2027</v>
      </c>
      <c r="D510" s="1" t="s">
        <v>2028</v>
      </c>
      <c r="E510" s="1" t="s">
        <v>2029</v>
      </c>
      <c r="F510" s="1" t="str">
        <f t="shared" si="1"/>
        <v>odtworzony</v>
      </c>
      <c r="G510" s="2" t="str">
        <f>IF(COUNTIF(Arkusz2!A:A, A510)&gt;0, "odtworzony", IF(COUNTIF(Arkusz2!A:A, B510)&gt;0, "odtworzony", "brak"))</f>
        <v>odtworzony</v>
      </c>
      <c r="H510" s="1" t="s">
        <v>12</v>
      </c>
    </row>
    <row r="511">
      <c r="A511" s="1" t="s">
        <v>2030</v>
      </c>
      <c r="B511" s="4">
        <v>6250329.0</v>
      </c>
      <c r="C511" s="1" t="s">
        <v>2031</v>
      </c>
      <c r="D511" s="1" t="s">
        <v>2032</v>
      </c>
      <c r="E511" s="1" t="s">
        <v>2033</v>
      </c>
      <c r="F511" s="1" t="str">
        <f t="shared" si="1"/>
        <v>odtworzony</v>
      </c>
      <c r="G511" s="2" t="str">
        <f>IF(COUNTIF(Arkusz2!A:A, A511)&gt;0, "odtworzony", IF(COUNTIF(Arkusz2!A:A, B511)&gt;0, "odtworzony", "brak"))</f>
        <v>odtworzony</v>
      </c>
      <c r="H511" s="1" t="s">
        <v>12</v>
      </c>
    </row>
    <row r="512">
      <c r="A512" s="1" t="s">
        <v>2034</v>
      </c>
      <c r="B512" s="4">
        <v>6250332.0</v>
      </c>
      <c r="C512" s="1" t="s">
        <v>2035</v>
      </c>
      <c r="D512" s="1" t="s">
        <v>2036</v>
      </c>
      <c r="E512" s="1" t="s">
        <v>2037</v>
      </c>
      <c r="F512" s="1" t="str">
        <f t="shared" si="1"/>
        <v>odtworzony</v>
      </c>
      <c r="G512" s="2" t="str">
        <f>IF(COUNTIF(Arkusz2!A:A, A512)&gt;0, "odtworzony", IF(COUNTIF(Arkusz2!A:A, B512)&gt;0, "odtworzony", "brak"))</f>
        <v>odtworzony</v>
      </c>
      <c r="H512" s="1" t="s">
        <v>12</v>
      </c>
    </row>
    <row r="513">
      <c r="A513" s="1" t="s">
        <v>2038</v>
      </c>
      <c r="B513" s="4">
        <v>6250335.0</v>
      </c>
      <c r="C513" s="1" t="s">
        <v>2039</v>
      </c>
      <c r="D513" s="1" t="s">
        <v>2040</v>
      </c>
      <c r="E513" s="1" t="s">
        <v>2041</v>
      </c>
      <c r="F513" s="1" t="str">
        <f t="shared" si="1"/>
        <v>odtworzony</v>
      </c>
      <c r="G513" s="2" t="str">
        <f>IF(COUNTIF(Arkusz2!A:A, A513)&gt;0, "odtworzony", IF(COUNTIF(Arkusz2!A:A, B513)&gt;0, "odtworzony", "brak"))</f>
        <v>odtworzony</v>
      </c>
      <c r="H513" s="1" t="s">
        <v>12</v>
      </c>
    </row>
    <row r="514">
      <c r="A514" s="1" t="s">
        <v>2042</v>
      </c>
      <c r="B514" s="4">
        <v>6250340.0</v>
      </c>
      <c r="C514" s="1" t="s">
        <v>2043</v>
      </c>
      <c r="D514" s="1" t="s">
        <v>2044</v>
      </c>
      <c r="E514" s="1" t="s">
        <v>2045</v>
      </c>
      <c r="F514" s="1" t="str">
        <f t="shared" si="1"/>
        <v>odtworzony</v>
      </c>
      <c r="G514" s="2" t="str">
        <f>IF(COUNTIF(Arkusz2!A:A, A514)&gt;0, "odtworzony", IF(COUNTIF(Arkusz2!A:A, B514)&gt;0, "odtworzony", "brak"))</f>
        <v>odtworzony</v>
      </c>
      <c r="H514" s="1" t="s">
        <v>12</v>
      </c>
    </row>
    <row r="515">
      <c r="A515" s="1" t="s">
        <v>2046</v>
      </c>
      <c r="B515" s="4">
        <v>6250341.0</v>
      </c>
      <c r="C515" s="1" t="s">
        <v>2047</v>
      </c>
      <c r="D515" s="1" t="s">
        <v>2048</v>
      </c>
      <c r="E515" s="1" t="s">
        <v>2049</v>
      </c>
      <c r="F515" s="1" t="str">
        <f t="shared" si="1"/>
        <v>odtworzony</v>
      </c>
      <c r="G515" s="2" t="str">
        <f>IF(COUNTIF(Arkusz2!A:A, A515)&gt;0, "odtworzony", IF(COUNTIF(Arkusz2!A:A, B515)&gt;0, "odtworzony", "brak"))</f>
        <v>odtworzony</v>
      </c>
      <c r="H515" s="1" t="s">
        <v>12</v>
      </c>
    </row>
    <row r="516">
      <c r="A516" s="1" t="s">
        <v>2050</v>
      </c>
      <c r="B516" s="4">
        <v>6250342.0</v>
      </c>
      <c r="C516" s="1" t="s">
        <v>2051</v>
      </c>
      <c r="D516" s="1" t="s">
        <v>2052</v>
      </c>
      <c r="E516" s="1" t="s">
        <v>2053</v>
      </c>
      <c r="F516" s="1" t="str">
        <f t="shared" si="1"/>
        <v>odtworzony</v>
      </c>
      <c r="G516" s="2" t="str">
        <f>IF(COUNTIF(Arkusz2!A:A, A516)&gt;0, "odtworzony", IF(COUNTIF(Arkusz2!A:A, B516)&gt;0, "odtworzony", "brak"))</f>
        <v>odtworzony</v>
      </c>
      <c r="H516" s="1" t="s">
        <v>12</v>
      </c>
    </row>
    <row r="517">
      <c r="A517" s="1" t="s">
        <v>2054</v>
      </c>
      <c r="B517" s="4">
        <v>6250343.0</v>
      </c>
      <c r="C517" s="1" t="s">
        <v>2055</v>
      </c>
      <c r="D517" s="1" t="s">
        <v>2056</v>
      </c>
      <c r="E517" s="1" t="s">
        <v>2057</v>
      </c>
      <c r="F517" s="1" t="str">
        <f t="shared" si="1"/>
        <v>odtworzony</v>
      </c>
      <c r="G517" s="2" t="str">
        <f>IF(COUNTIF(Arkusz2!A:A, A517)&gt;0, "odtworzony", IF(COUNTIF(Arkusz2!A:A, B517)&gt;0, "odtworzony", "brak"))</f>
        <v>odtworzony</v>
      </c>
      <c r="H517" s="1" t="s">
        <v>17</v>
      </c>
    </row>
    <row r="518">
      <c r="A518" s="1" t="s">
        <v>2058</v>
      </c>
      <c r="B518" s="4">
        <v>6250344.0</v>
      </c>
      <c r="C518" s="1" t="s">
        <v>2059</v>
      </c>
      <c r="D518" s="1" t="s">
        <v>2060</v>
      </c>
      <c r="E518" s="1" t="s">
        <v>2061</v>
      </c>
      <c r="F518" s="1" t="str">
        <f t="shared" si="1"/>
        <v>odtworzony</v>
      </c>
      <c r="G518" s="2" t="str">
        <f>IF(COUNTIF(Arkusz2!A:A, A518)&gt;0, "odtworzony", IF(COUNTIF(Arkusz2!A:A, B518)&gt;0, "odtworzony", "brak"))</f>
        <v>odtworzony</v>
      </c>
      <c r="H518" s="1" t="s">
        <v>12</v>
      </c>
    </row>
    <row r="519">
      <c r="A519" s="1" t="s">
        <v>2062</v>
      </c>
      <c r="B519" s="4">
        <v>6250346.0</v>
      </c>
      <c r="C519" s="1" t="s">
        <v>2063</v>
      </c>
      <c r="D519" s="1" t="s">
        <v>2064</v>
      </c>
      <c r="E519" s="1" t="s">
        <v>2065</v>
      </c>
      <c r="F519" s="1" t="str">
        <f t="shared" si="1"/>
        <v>odtworzony</v>
      </c>
      <c r="G519" s="2" t="str">
        <f>IF(COUNTIF(Arkusz2!A:A, A519)&gt;0, "odtworzony", IF(COUNTIF(Arkusz2!A:A, B519)&gt;0, "odtworzony", "brak"))</f>
        <v>odtworzony</v>
      </c>
      <c r="H519" s="1" t="s">
        <v>12</v>
      </c>
    </row>
    <row r="520">
      <c r="A520" s="1" t="s">
        <v>2066</v>
      </c>
      <c r="B520" s="4">
        <v>6250347.0</v>
      </c>
      <c r="C520" s="1" t="s">
        <v>2067</v>
      </c>
      <c r="D520" s="1" t="s">
        <v>2068</v>
      </c>
      <c r="E520" s="1" t="s">
        <v>2069</v>
      </c>
      <c r="F520" s="1" t="str">
        <f t="shared" si="1"/>
        <v>jest na zero</v>
      </c>
      <c r="G520" s="2" t="str">
        <f>IF(COUNTIF(Arkusz2!A:A, A520)&gt;0, "odtworzony", IF(COUNTIF(Arkusz2!A:A, B520)&gt;0, "odtworzony", "brak"))</f>
        <v>brak</v>
      </c>
      <c r="H520" s="1" t="s">
        <v>17</v>
      </c>
    </row>
    <row r="521">
      <c r="A521" s="1" t="s">
        <v>2070</v>
      </c>
      <c r="B521" s="4">
        <v>6250348.0</v>
      </c>
      <c r="C521" s="1" t="s">
        <v>2071</v>
      </c>
      <c r="D521" s="1" t="s">
        <v>2072</v>
      </c>
      <c r="E521" s="1" t="s">
        <v>2073</v>
      </c>
      <c r="F521" s="1" t="str">
        <f t="shared" si="1"/>
        <v>odtworzony</v>
      </c>
      <c r="G521" s="2" t="str">
        <f>IF(COUNTIF(Arkusz2!A:A, A521)&gt;0, "odtworzony", IF(COUNTIF(Arkusz2!A:A, B521)&gt;0, "odtworzony", "brak"))</f>
        <v>odtworzony</v>
      </c>
      <c r="H521" s="1" t="s">
        <v>12</v>
      </c>
    </row>
    <row r="522">
      <c r="A522" s="1" t="s">
        <v>2074</v>
      </c>
      <c r="B522" s="4">
        <v>6250350.0</v>
      </c>
      <c r="C522" s="1" t="s">
        <v>2075</v>
      </c>
      <c r="D522" s="1" t="s">
        <v>2076</v>
      </c>
      <c r="E522" s="1" t="s">
        <v>2077</v>
      </c>
      <c r="F522" s="1" t="str">
        <f t="shared" si="1"/>
        <v>odtworzony</v>
      </c>
      <c r="G522" s="2" t="str">
        <f>IF(COUNTIF(Arkusz2!A:A, A522)&gt;0, "odtworzony", IF(COUNTIF(Arkusz2!A:A, B522)&gt;0, "odtworzony", "brak"))</f>
        <v>odtworzony</v>
      </c>
      <c r="H522" s="1" t="s">
        <v>12</v>
      </c>
    </row>
    <row r="523">
      <c r="A523" s="1" t="s">
        <v>2078</v>
      </c>
      <c r="B523" s="4">
        <v>6250411.0</v>
      </c>
      <c r="C523" s="1" t="s">
        <v>2079</v>
      </c>
      <c r="D523" s="1" t="s">
        <v>2080</v>
      </c>
      <c r="E523" s="1" t="s">
        <v>2081</v>
      </c>
      <c r="F523" s="1" t="str">
        <f t="shared" si="1"/>
        <v>odtworzony</v>
      </c>
      <c r="G523" s="2" t="str">
        <f>IF(COUNTIF(Arkusz2!A:A, A523)&gt;0, "odtworzony", IF(COUNTIF(Arkusz2!A:A, B523)&gt;0, "odtworzony", "brak"))</f>
        <v>odtworzony</v>
      </c>
      <c r="H523" s="1" t="s">
        <v>12</v>
      </c>
    </row>
    <row r="524">
      <c r="A524" s="1" t="s">
        <v>2082</v>
      </c>
      <c r="B524" s="4">
        <v>6250414.0</v>
      </c>
      <c r="C524" s="1" t="s">
        <v>2083</v>
      </c>
      <c r="D524" s="1" t="s">
        <v>2084</v>
      </c>
      <c r="E524" s="1" t="s">
        <v>2085</v>
      </c>
      <c r="F524" s="1" t="str">
        <f t="shared" si="1"/>
        <v>odtworzony</v>
      </c>
      <c r="G524" s="2" t="str">
        <f>IF(COUNTIF(Arkusz2!A:A, A524)&gt;0, "odtworzony", IF(COUNTIF(Arkusz2!A:A, B524)&gt;0, "odtworzony", "brak"))</f>
        <v>odtworzony</v>
      </c>
      <c r="H524" s="1" t="s">
        <v>12</v>
      </c>
    </row>
    <row r="525">
      <c r="A525" s="1" t="s">
        <v>2086</v>
      </c>
      <c r="B525" s="4">
        <v>6250415.0</v>
      </c>
      <c r="C525" s="1" t="s">
        <v>2087</v>
      </c>
      <c r="D525" s="1" t="s">
        <v>2088</v>
      </c>
      <c r="E525" s="1" t="s">
        <v>2089</v>
      </c>
      <c r="F525" s="1" t="str">
        <f t="shared" si="1"/>
        <v>odtworzony</v>
      </c>
      <c r="G525" s="2" t="str">
        <f>IF(COUNTIF(Arkusz2!A:A, A525)&gt;0, "odtworzony", IF(COUNTIF(Arkusz2!A:A, B525)&gt;0, "odtworzony", "brak"))</f>
        <v>odtworzony</v>
      </c>
      <c r="H525" s="1" t="s">
        <v>12</v>
      </c>
    </row>
    <row r="526">
      <c r="A526" s="1" t="s">
        <v>2090</v>
      </c>
      <c r="B526" s="4">
        <v>6250419.0</v>
      </c>
      <c r="C526" s="1" t="s">
        <v>2091</v>
      </c>
      <c r="D526" s="1" t="s">
        <v>2092</v>
      </c>
      <c r="E526" s="1" t="s">
        <v>2093</v>
      </c>
      <c r="F526" s="1" t="str">
        <f t="shared" si="1"/>
        <v>odtworzony</v>
      </c>
      <c r="G526" s="2" t="str">
        <f>IF(COUNTIF(Arkusz2!A:A, A526)&gt;0, "odtworzony", IF(COUNTIF(Arkusz2!A:A, B526)&gt;0, "odtworzony", "brak"))</f>
        <v>odtworzony</v>
      </c>
      <c r="H526" s="1" t="s">
        <v>12</v>
      </c>
    </row>
    <row r="527">
      <c r="A527" s="1" t="s">
        <v>2094</v>
      </c>
      <c r="B527" s="4">
        <v>6250426.0</v>
      </c>
      <c r="C527" s="1" t="s">
        <v>2095</v>
      </c>
      <c r="D527" s="1" t="s">
        <v>2096</v>
      </c>
      <c r="E527" s="1" t="s">
        <v>2097</v>
      </c>
      <c r="F527" s="1" t="str">
        <f t="shared" si="1"/>
        <v>odtworzony</v>
      </c>
      <c r="G527" s="2" t="str">
        <f>IF(COUNTIF(Arkusz2!A:A, A527)&gt;0, "odtworzony", IF(COUNTIF(Arkusz2!A:A, B527)&gt;0, "odtworzony", "brak"))</f>
        <v>odtworzony</v>
      </c>
      <c r="H527" s="1" t="s">
        <v>12</v>
      </c>
    </row>
    <row r="528">
      <c r="A528" s="1" t="s">
        <v>2098</v>
      </c>
      <c r="B528" s="4">
        <v>6250501.0</v>
      </c>
      <c r="C528" s="1" t="s">
        <v>2099</v>
      </c>
      <c r="D528" s="1" t="s">
        <v>2100</v>
      </c>
      <c r="E528" s="1" t="s">
        <v>2101</v>
      </c>
      <c r="F528" s="1" t="str">
        <f t="shared" si="1"/>
        <v>odtworzony</v>
      </c>
      <c r="G528" s="2" t="str">
        <f>IF(COUNTIF(Arkusz2!A:A, A528)&gt;0, "odtworzony", IF(COUNTIF(Arkusz2!A:A, B528)&gt;0, "odtworzony", "brak"))</f>
        <v>odtworzony</v>
      </c>
      <c r="H528" s="1" t="s">
        <v>12</v>
      </c>
    </row>
    <row r="529">
      <c r="A529" s="1" t="s">
        <v>2102</v>
      </c>
      <c r="B529" s="4">
        <v>6250503.0</v>
      </c>
      <c r="C529" s="1" t="s">
        <v>2103</v>
      </c>
      <c r="D529" s="1" t="s">
        <v>2104</v>
      </c>
      <c r="E529" s="1" t="s">
        <v>2105</v>
      </c>
      <c r="F529" s="1" t="str">
        <f t="shared" si="1"/>
        <v>odtworzony</v>
      </c>
      <c r="G529" s="2" t="str">
        <f>IF(COUNTIF(Arkusz2!A:A, A529)&gt;0, "odtworzony", IF(COUNTIF(Arkusz2!A:A, B529)&gt;0, "odtworzony", "brak"))</f>
        <v>odtworzony</v>
      </c>
      <c r="H529" s="1" t="s">
        <v>12</v>
      </c>
    </row>
    <row r="530">
      <c r="A530" s="1" t="s">
        <v>2106</v>
      </c>
      <c r="B530" s="4">
        <v>6250504.0</v>
      </c>
      <c r="C530" s="1" t="s">
        <v>2107</v>
      </c>
      <c r="D530" s="1" t="s">
        <v>2108</v>
      </c>
      <c r="E530" s="1" t="s">
        <v>2109</v>
      </c>
      <c r="F530" s="1" t="str">
        <f t="shared" si="1"/>
        <v>odtworzony</v>
      </c>
      <c r="G530" s="2" t="str">
        <f>IF(COUNTIF(Arkusz2!A:A, A530)&gt;0, "odtworzony", IF(COUNTIF(Arkusz2!A:A, B530)&gt;0, "odtworzony", "brak"))</f>
        <v>odtworzony</v>
      </c>
      <c r="H530" s="1" t="s">
        <v>12</v>
      </c>
    </row>
    <row r="531">
      <c r="A531" s="1" t="s">
        <v>2110</v>
      </c>
      <c r="B531" s="4">
        <v>6250505.0</v>
      </c>
      <c r="C531" s="1" t="s">
        <v>2111</v>
      </c>
      <c r="D531" s="1" t="s">
        <v>2112</v>
      </c>
      <c r="E531" s="1" t="s">
        <v>2113</v>
      </c>
      <c r="F531" s="1" t="str">
        <f t="shared" si="1"/>
        <v>odtworzony</v>
      </c>
      <c r="G531" s="2" t="str">
        <f>IF(COUNTIF(Arkusz2!A:A, A531)&gt;0, "odtworzony", IF(COUNTIF(Arkusz2!A:A, B531)&gt;0, "odtworzony", "brak"))</f>
        <v>odtworzony</v>
      </c>
      <c r="H531" s="1" t="s">
        <v>12</v>
      </c>
    </row>
    <row r="532">
      <c r="A532" s="1" t="s">
        <v>2114</v>
      </c>
      <c r="B532" s="4">
        <v>6250510.0</v>
      </c>
      <c r="C532" s="1" t="s">
        <v>2115</v>
      </c>
      <c r="D532" s="1" t="s">
        <v>2116</v>
      </c>
      <c r="E532" s="1" t="s">
        <v>2117</v>
      </c>
      <c r="F532" s="1" t="str">
        <f t="shared" si="1"/>
        <v>odtworzony</v>
      </c>
      <c r="G532" s="2" t="str">
        <f>IF(COUNTIF(Arkusz2!A:A, A532)&gt;0, "odtworzony", IF(COUNTIF(Arkusz2!A:A, B532)&gt;0, "odtworzony", "brak"))</f>
        <v>odtworzony</v>
      </c>
      <c r="H532" s="1" t="s">
        <v>12</v>
      </c>
    </row>
    <row r="533">
      <c r="A533" s="1" t="s">
        <v>2118</v>
      </c>
      <c r="B533" s="4">
        <v>6250511.0</v>
      </c>
      <c r="C533" s="1" t="s">
        <v>2119</v>
      </c>
      <c r="D533" s="1" t="s">
        <v>2120</v>
      </c>
      <c r="E533" s="1" t="s">
        <v>2121</v>
      </c>
      <c r="F533" s="1" t="str">
        <f t="shared" si="1"/>
        <v>jest na zero</v>
      </c>
      <c r="G533" s="2" t="str">
        <f>IF(COUNTIF(Arkusz2!A:A, A533)&gt;0, "odtworzony", IF(COUNTIF(Arkusz2!A:A, B533)&gt;0, "odtworzony", "brak"))</f>
        <v>brak</v>
      </c>
      <c r="H533" s="1" t="s">
        <v>17</v>
      </c>
    </row>
    <row r="534">
      <c r="A534" s="1" t="s">
        <v>2122</v>
      </c>
      <c r="B534" s="4">
        <v>6250512.0</v>
      </c>
      <c r="C534" s="1" t="s">
        <v>2123</v>
      </c>
      <c r="D534" s="1" t="s">
        <v>2124</v>
      </c>
      <c r="E534" s="1" t="s">
        <v>2125</v>
      </c>
      <c r="F534" s="1" t="str">
        <f t="shared" si="1"/>
        <v>odtworzony</v>
      </c>
      <c r="G534" s="2" t="str">
        <f>IF(COUNTIF(Arkusz2!A:A, A534)&gt;0, "odtworzony", IF(COUNTIF(Arkusz2!A:A, B534)&gt;0, "odtworzony", "brak"))</f>
        <v>odtworzony</v>
      </c>
      <c r="H534" s="1" t="s">
        <v>12</v>
      </c>
    </row>
    <row r="535">
      <c r="A535" s="1" t="s">
        <v>2126</v>
      </c>
      <c r="B535" s="4">
        <v>6250516.0</v>
      </c>
      <c r="C535" s="1" t="s">
        <v>2127</v>
      </c>
      <c r="D535" s="1" t="s">
        <v>2128</v>
      </c>
      <c r="E535" s="1" t="s">
        <v>2129</v>
      </c>
      <c r="F535" s="1" t="str">
        <f t="shared" si="1"/>
        <v>odtworzony</v>
      </c>
      <c r="G535" s="2" t="str">
        <f>IF(COUNTIF(Arkusz2!A:A, A535)&gt;0, "odtworzony", IF(COUNTIF(Arkusz2!A:A, B535)&gt;0, "odtworzony", "brak"))</f>
        <v>odtworzony</v>
      </c>
      <c r="H535" s="1" t="s">
        <v>12</v>
      </c>
    </row>
    <row r="536">
      <c r="A536" s="1" t="s">
        <v>2130</v>
      </c>
      <c r="B536" s="4">
        <v>6250517.0</v>
      </c>
      <c r="C536" s="1" t="s">
        <v>2131</v>
      </c>
      <c r="D536" s="1" t="s">
        <v>2132</v>
      </c>
      <c r="E536" s="1" t="s">
        <v>2133</v>
      </c>
      <c r="F536" s="1" t="str">
        <f t="shared" si="1"/>
        <v>odtworzony</v>
      </c>
      <c r="G536" s="2" t="str">
        <f>IF(COUNTIF(Arkusz2!A:A, A536)&gt;0, "odtworzony", IF(COUNTIF(Arkusz2!A:A, B536)&gt;0, "odtworzony", "brak"))</f>
        <v>odtworzony</v>
      </c>
      <c r="H536" s="1" t="s">
        <v>12</v>
      </c>
    </row>
    <row r="537">
      <c r="A537" s="1" t="s">
        <v>2134</v>
      </c>
      <c r="B537" s="4">
        <v>6250524.0</v>
      </c>
      <c r="C537" s="1" t="s">
        <v>2135</v>
      </c>
      <c r="D537" s="1" t="s">
        <v>2136</v>
      </c>
      <c r="E537" s="1" t="s">
        <v>2137</v>
      </c>
      <c r="F537" s="1" t="str">
        <f t="shared" si="1"/>
        <v>odtworzony</v>
      </c>
      <c r="G537" s="2" t="str">
        <f>IF(COUNTIF(Arkusz2!A:A, A537)&gt;0, "odtworzony", IF(COUNTIF(Arkusz2!A:A, B537)&gt;0, "odtworzony", "brak"))</f>
        <v>odtworzony</v>
      </c>
      <c r="H537" s="1" t="s">
        <v>12</v>
      </c>
    </row>
    <row r="538">
      <c r="A538" s="1" t="s">
        <v>2138</v>
      </c>
      <c r="B538" s="4">
        <v>6250525.0</v>
      </c>
      <c r="C538" s="1" t="s">
        <v>2139</v>
      </c>
      <c r="D538" s="1" t="s">
        <v>2140</v>
      </c>
      <c r="E538" s="1" t="s">
        <v>2141</v>
      </c>
      <c r="F538" s="1" t="str">
        <f t="shared" si="1"/>
        <v>odtworzony</v>
      </c>
      <c r="G538" s="2" t="str">
        <f>IF(COUNTIF(Arkusz2!A:A, A538)&gt;0, "odtworzony", IF(COUNTIF(Arkusz2!A:A, B538)&gt;0, "odtworzony", "brak"))</f>
        <v>odtworzony</v>
      </c>
      <c r="H538" s="1" t="s">
        <v>12</v>
      </c>
    </row>
    <row r="539">
      <c r="A539" s="1" t="s">
        <v>2142</v>
      </c>
      <c r="B539" s="4">
        <v>6250527.0</v>
      </c>
      <c r="C539" s="1" t="s">
        <v>2143</v>
      </c>
      <c r="D539" s="1" t="s">
        <v>2144</v>
      </c>
      <c r="E539" s="1" t="s">
        <v>2145</v>
      </c>
      <c r="F539" s="1" t="str">
        <f t="shared" si="1"/>
        <v>odtworzony</v>
      </c>
      <c r="G539" s="2" t="str">
        <f>IF(COUNTIF(Arkusz2!A:A, A539)&gt;0, "odtworzony", IF(COUNTIF(Arkusz2!A:A, B539)&gt;0, "odtworzony", "brak"))</f>
        <v>odtworzony</v>
      </c>
      <c r="H539" s="1" t="s">
        <v>12</v>
      </c>
    </row>
    <row r="540">
      <c r="A540" s="1" t="s">
        <v>2146</v>
      </c>
      <c r="B540" s="4">
        <v>6250610.0</v>
      </c>
      <c r="C540" s="1" t="s">
        <v>2147</v>
      </c>
      <c r="D540" s="1" t="s">
        <v>2148</v>
      </c>
      <c r="E540" s="1" t="s">
        <v>2149</v>
      </c>
      <c r="F540" s="1" t="str">
        <f t="shared" si="1"/>
        <v>odtworzony</v>
      </c>
      <c r="G540" s="2" t="str">
        <f>IF(COUNTIF(Arkusz2!A:A, A540)&gt;0, "odtworzony", IF(COUNTIF(Arkusz2!A:A, B540)&gt;0, "odtworzony", "brak"))</f>
        <v>odtworzony</v>
      </c>
      <c r="H540" s="1" t="s">
        <v>12</v>
      </c>
    </row>
    <row r="541">
      <c r="A541" s="1" t="s">
        <v>2150</v>
      </c>
      <c r="B541" s="4">
        <v>6250612.0</v>
      </c>
      <c r="C541" s="1" t="s">
        <v>2151</v>
      </c>
      <c r="D541" s="1" t="s">
        <v>2152</v>
      </c>
      <c r="E541" s="1" t="s">
        <v>2153</v>
      </c>
      <c r="F541" s="1" t="str">
        <f t="shared" si="1"/>
        <v>odtworzony</v>
      </c>
      <c r="G541" s="2" t="str">
        <f>IF(COUNTIF(Arkusz2!A:A, A541)&gt;0, "odtworzony", IF(COUNTIF(Arkusz2!A:A, B541)&gt;0, "odtworzony", "brak"))</f>
        <v>odtworzony</v>
      </c>
      <c r="H541" s="1" t="s">
        <v>12</v>
      </c>
    </row>
    <row r="542">
      <c r="A542" s="1" t="s">
        <v>2154</v>
      </c>
      <c r="B542" s="4">
        <v>6250613.0</v>
      </c>
      <c r="C542" s="1" t="s">
        <v>2155</v>
      </c>
      <c r="D542" s="1" t="s">
        <v>2156</v>
      </c>
      <c r="E542" s="1" t="s">
        <v>2157</v>
      </c>
      <c r="F542" s="1" t="str">
        <f t="shared" si="1"/>
        <v>odtworzony</v>
      </c>
      <c r="G542" s="2" t="str">
        <f>IF(COUNTIF(Arkusz2!A:A, A542)&gt;0, "odtworzony", IF(COUNTIF(Arkusz2!A:A, B542)&gt;0, "odtworzony", "brak"))</f>
        <v>odtworzony</v>
      </c>
      <c r="H542" s="1" t="s">
        <v>12</v>
      </c>
    </row>
    <row r="543">
      <c r="A543" s="1" t="s">
        <v>2158</v>
      </c>
      <c r="B543" s="4">
        <v>6250615.0</v>
      </c>
      <c r="C543" s="1" t="s">
        <v>2159</v>
      </c>
      <c r="D543" s="1" t="s">
        <v>2160</v>
      </c>
      <c r="E543" s="1" t="s">
        <v>2161</v>
      </c>
      <c r="F543" s="1" t="str">
        <f t="shared" si="1"/>
        <v>odtworzony</v>
      </c>
      <c r="G543" s="2" t="str">
        <f>IF(COUNTIF(Arkusz2!A:A, A543)&gt;0, "odtworzony", IF(COUNTIF(Arkusz2!A:A, B543)&gt;0, "odtworzony", "brak"))</f>
        <v>odtworzony</v>
      </c>
      <c r="H543" s="1" t="s">
        <v>12</v>
      </c>
    </row>
    <row r="544">
      <c r="A544" s="1" t="s">
        <v>2162</v>
      </c>
      <c r="B544" s="4">
        <v>6250617.0</v>
      </c>
      <c r="C544" s="1" t="s">
        <v>2163</v>
      </c>
      <c r="D544" s="1" t="s">
        <v>2164</v>
      </c>
      <c r="E544" s="1" t="s">
        <v>2165</v>
      </c>
      <c r="F544" s="1" t="str">
        <f t="shared" si="1"/>
        <v>odtworzony</v>
      </c>
      <c r="G544" s="2" t="str">
        <f>IF(COUNTIF(Arkusz2!A:A, A544)&gt;0, "odtworzony", IF(COUNTIF(Arkusz2!A:A, B544)&gt;0, "odtworzony", "brak"))</f>
        <v>odtworzony</v>
      </c>
      <c r="H544" s="1" t="s">
        <v>12</v>
      </c>
    </row>
    <row r="545">
      <c r="A545" s="1" t="s">
        <v>2166</v>
      </c>
      <c r="B545" s="4">
        <v>6250618.0</v>
      </c>
      <c r="C545" s="1" t="s">
        <v>2167</v>
      </c>
      <c r="D545" s="1" t="s">
        <v>2168</v>
      </c>
      <c r="E545" s="1" t="s">
        <v>2169</v>
      </c>
      <c r="F545" s="1" t="str">
        <f t="shared" si="1"/>
        <v>odtworzony</v>
      </c>
      <c r="G545" s="2" t="str">
        <f>IF(COUNTIF(Arkusz2!A:A, A545)&gt;0, "odtworzony", IF(COUNTIF(Arkusz2!A:A, B545)&gt;0, "odtworzony", "brak"))</f>
        <v>odtworzony</v>
      </c>
      <c r="H545" s="1" t="s">
        <v>12</v>
      </c>
    </row>
    <row r="546">
      <c r="A546" s="1" t="s">
        <v>2170</v>
      </c>
      <c r="B546" s="4">
        <v>6250619.0</v>
      </c>
      <c r="C546" s="1" t="s">
        <v>2171</v>
      </c>
      <c r="D546" s="1" t="s">
        <v>2172</v>
      </c>
      <c r="E546" s="1" t="s">
        <v>2173</v>
      </c>
      <c r="F546" s="1" t="str">
        <f t="shared" si="1"/>
        <v>odtworzony</v>
      </c>
      <c r="G546" s="2" t="str">
        <f>IF(COUNTIF(Arkusz2!A:A, A546)&gt;0, "odtworzony", IF(COUNTIF(Arkusz2!A:A, B546)&gt;0, "odtworzony", "brak"))</f>
        <v>odtworzony</v>
      </c>
      <c r="H546" s="1" t="s">
        <v>12</v>
      </c>
    </row>
    <row r="547">
      <c r="A547" s="1" t="s">
        <v>2174</v>
      </c>
      <c r="B547" s="4">
        <v>6250621.0</v>
      </c>
      <c r="C547" s="1" t="s">
        <v>2175</v>
      </c>
      <c r="D547" s="1" t="s">
        <v>2176</v>
      </c>
      <c r="E547" s="1" t="s">
        <v>2177</v>
      </c>
      <c r="F547" s="1" t="str">
        <f t="shared" si="1"/>
        <v>odtworzony</v>
      </c>
      <c r="G547" s="2" t="str">
        <f>IF(COUNTIF(Arkusz2!A:A, A547)&gt;0, "odtworzony", IF(COUNTIF(Arkusz2!A:A, B547)&gt;0, "odtworzony", "brak"))</f>
        <v>odtworzony</v>
      </c>
      <c r="H547" s="1" t="s">
        <v>17</v>
      </c>
    </row>
    <row r="548">
      <c r="A548" s="1" t="s">
        <v>2178</v>
      </c>
      <c r="B548" s="4">
        <v>6250625.0</v>
      </c>
      <c r="C548" s="1" t="s">
        <v>2179</v>
      </c>
      <c r="D548" s="1" t="s">
        <v>2180</v>
      </c>
      <c r="E548" s="1" t="s">
        <v>2181</v>
      </c>
      <c r="F548" s="1" t="str">
        <f t="shared" si="1"/>
        <v>odtworzony</v>
      </c>
      <c r="G548" s="2" t="str">
        <f>IF(COUNTIF(Arkusz2!A:A, A548)&gt;0, "odtworzony", IF(COUNTIF(Arkusz2!A:A, B548)&gt;0, "odtworzony", "brak"))</f>
        <v>odtworzony</v>
      </c>
      <c r="H548" s="1" t="s">
        <v>12</v>
      </c>
    </row>
    <row r="549">
      <c r="A549" s="1" t="s">
        <v>2182</v>
      </c>
      <c r="B549" s="4">
        <v>6250626.0</v>
      </c>
      <c r="C549" s="1" t="s">
        <v>2183</v>
      </c>
      <c r="D549" s="1" t="s">
        <v>2184</v>
      </c>
      <c r="E549" s="1" t="s">
        <v>2185</v>
      </c>
      <c r="F549" s="1" t="str">
        <f t="shared" si="1"/>
        <v>odtworzony</v>
      </c>
      <c r="G549" s="2" t="str">
        <f>IF(COUNTIF(Arkusz2!A:A, A549)&gt;0, "odtworzony", IF(COUNTIF(Arkusz2!A:A, B549)&gt;0, "odtworzony", "brak"))</f>
        <v>odtworzony</v>
      </c>
      <c r="H549" s="1" t="s">
        <v>12</v>
      </c>
    </row>
    <row r="550">
      <c r="A550" s="1" t="s">
        <v>2186</v>
      </c>
      <c r="B550" s="4">
        <v>6250628.0</v>
      </c>
      <c r="C550" s="1" t="s">
        <v>2187</v>
      </c>
      <c r="D550" s="1" t="s">
        <v>2188</v>
      </c>
      <c r="E550" s="1" t="s">
        <v>2189</v>
      </c>
      <c r="F550" s="1" t="str">
        <f t="shared" si="1"/>
        <v>odtworzony</v>
      </c>
      <c r="G550" s="2" t="str">
        <f>IF(COUNTIF(Arkusz2!A:A, A550)&gt;0, "odtworzony", IF(COUNTIF(Arkusz2!A:A, B550)&gt;0, "odtworzony", "brak"))</f>
        <v>odtworzony</v>
      </c>
      <c r="H550" s="1" t="s">
        <v>12</v>
      </c>
    </row>
    <row r="551">
      <c r="A551" s="1" t="s">
        <v>2190</v>
      </c>
      <c r="B551" s="4">
        <v>6250629.0</v>
      </c>
      <c r="C551" s="1" t="s">
        <v>2191</v>
      </c>
      <c r="D551" s="1" t="s">
        <v>2192</v>
      </c>
      <c r="E551" s="1" t="s">
        <v>2193</v>
      </c>
      <c r="F551" s="1" t="str">
        <f t="shared" si="1"/>
        <v>odtworzony</v>
      </c>
      <c r="G551" s="2" t="str">
        <f>IF(COUNTIF(Arkusz2!A:A, A551)&gt;0, "odtworzony", IF(COUNTIF(Arkusz2!A:A, B551)&gt;0, "odtworzony", "brak"))</f>
        <v>odtworzony</v>
      </c>
      <c r="H551" s="1" t="s">
        <v>12</v>
      </c>
    </row>
    <row r="552">
      <c r="A552" s="1" t="s">
        <v>2194</v>
      </c>
      <c r="B552" s="4">
        <v>6250631.0</v>
      </c>
      <c r="C552" s="1" t="s">
        <v>2195</v>
      </c>
      <c r="D552" s="1" t="s">
        <v>2196</v>
      </c>
      <c r="E552" s="1" t="s">
        <v>2197</v>
      </c>
      <c r="F552" s="1" t="str">
        <f t="shared" si="1"/>
        <v>odtworzony</v>
      </c>
      <c r="G552" s="2" t="str">
        <f>IF(COUNTIF(Arkusz2!A:A, A552)&gt;0, "odtworzony", IF(COUNTIF(Arkusz2!A:A, B552)&gt;0, "odtworzony", "brak"))</f>
        <v>odtworzony</v>
      </c>
      <c r="H552" s="1" t="s">
        <v>12</v>
      </c>
    </row>
    <row r="553">
      <c r="A553" s="1" t="s">
        <v>2198</v>
      </c>
      <c r="B553" s="4">
        <v>6250701.0</v>
      </c>
      <c r="C553" s="1" t="s">
        <v>2199</v>
      </c>
      <c r="D553" s="1" t="s">
        <v>2200</v>
      </c>
      <c r="E553" s="1" t="s">
        <v>2201</v>
      </c>
      <c r="F553" s="1" t="str">
        <f t="shared" si="1"/>
        <v>jest na zero</v>
      </c>
      <c r="G553" s="2" t="str">
        <f>IF(COUNTIF(Arkusz2!A:A, A553)&gt;0, "odtworzony", IF(COUNTIF(Arkusz2!A:A, B553)&gt;0, "odtworzony", "brak"))</f>
        <v>brak</v>
      </c>
      <c r="H553" s="1" t="s">
        <v>17</v>
      </c>
    </row>
    <row r="554">
      <c r="A554" s="1" t="s">
        <v>2202</v>
      </c>
      <c r="B554" s="4">
        <v>6250703.0</v>
      </c>
      <c r="C554" s="1" t="s">
        <v>2203</v>
      </c>
      <c r="D554" s="1" t="s">
        <v>2204</v>
      </c>
      <c r="E554" s="1" t="s">
        <v>2205</v>
      </c>
      <c r="F554" s="1" t="str">
        <f t="shared" si="1"/>
        <v>odtworzony</v>
      </c>
      <c r="G554" s="2" t="str">
        <f>IF(COUNTIF(Arkusz2!A:A, A554)&gt;0, "odtworzony", IF(COUNTIF(Arkusz2!A:A, B554)&gt;0, "odtworzony", "brak"))</f>
        <v>odtworzony</v>
      </c>
      <c r="H554" s="1" t="s">
        <v>12</v>
      </c>
    </row>
    <row r="555">
      <c r="A555" s="1" t="s">
        <v>2206</v>
      </c>
      <c r="B555" s="4">
        <v>6250705.0</v>
      </c>
      <c r="C555" s="1" t="s">
        <v>2207</v>
      </c>
      <c r="D555" s="1" t="s">
        <v>2208</v>
      </c>
      <c r="E555" s="1" t="s">
        <v>2209</v>
      </c>
      <c r="F555" s="1" t="str">
        <f t="shared" si="1"/>
        <v>odtworzony</v>
      </c>
      <c r="G555" s="2" t="str">
        <f>IF(COUNTIF(Arkusz2!A:A, A555)&gt;0, "odtworzony", IF(COUNTIF(Arkusz2!A:A, B555)&gt;0, "odtworzony", "brak"))</f>
        <v>odtworzony</v>
      </c>
      <c r="H555" s="1" t="s">
        <v>12</v>
      </c>
    </row>
    <row r="556">
      <c r="A556" s="1" t="s">
        <v>2210</v>
      </c>
      <c r="B556" s="4">
        <v>6250706.0</v>
      </c>
      <c r="C556" s="1" t="s">
        <v>2211</v>
      </c>
      <c r="D556" s="1" t="s">
        <v>2212</v>
      </c>
      <c r="E556" s="1" t="s">
        <v>2213</v>
      </c>
      <c r="F556" s="1" t="str">
        <f t="shared" si="1"/>
        <v>odtworzony</v>
      </c>
      <c r="G556" s="2" t="str">
        <f>IF(COUNTIF(Arkusz2!A:A, A556)&gt;0, "odtworzony", IF(COUNTIF(Arkusz2!A:A, B556)&gt;0, "odtworzony", "brak"))</f>
        <v>odtworzony</v>
      </c>
      <c r="H556" s="1" t="s">
        <v>12</v>
      </c>
    </row>
    <row r="557">
      <c r="A557" s="1" t="s">
        <v>2214</v>
      </c>
      <c r="B557" s="4">
        <v>6250708.0</v>
      </c>
      <c r="C557" s="1" t="s">
        <v>2215</v>
      </c>
      <c r="D557" s="1" t="s">
        <v>2216</v>
      </c>
      <c r="E557" s="1" t="s">
        <v>2217</v>
      </c>
      <c r="F557" s="1" t="str">
        <f t="shared" si="1"/>
        <v>odtworzony</v>
      </c>
      <c r="G557" s="2" t="str">
        <f>IF(COUNTIF(Arkusz2!A:A, A557)&gt;0, "odtworzony", IF(COUNTIF(Arkusz2!A:A, B557)&gt;0, "odtworzony", "brak"))</f>
        <v>odtworzony</v>
      </c>
      <c r="H557" s="1" t="s">
        <v>12</v>
      </c>
    </row>
    <row r="558">
      <c r="A558" s="1" t="s">
        <v>2218</v>
      </c>
      <c r="B558" s="4">
        <v>6250711.0</v>
      </c>
      <c r="C558" s="1" t="s">
        <v>2219</v>
      </c>
      <c r="D558" s="1" t="s">
        <v>2220</v>
      </c>
      <c r="E558" s="1" t="s">
        <v>2221</v>
      </c>
      <c r="F558" s="1" t="str">
        <f t="shared" si="1"/>
        <v>odtworzony</v>
      </c>
      <c r="G558" s="2" t="str">
        <f>IF(COUNTIF(Arkusz2!A:A, A558)&gt;0, "odtworzony", IF(COUNTIF(Arkusz2!A:A, B558)&gt;0, "odtworzony", "brak"))</f>
        <v>odtworzony</v>
      </c>
      <c r="H558" s="1" t="s">
        <v>12</v>
      </c>
    </row>
    <row r="559">
      <c r="A559" s="1" t="s">
        <v>2222</v>
      </c>
      <c r="B559" s="4">
        <v>6250713.0</v>
      </c>
      <c r="C559" s="1" t="s">
        <v>2223</v>
      </c>
      <c r="D559" s="1" t="s">
        <v>2224</v>
      </c>
      <c r="E559" s="1" t="s">
        <v>2225</v>
      </c>
      <c r="F559" s="1" t="str">
        <f t="shared" si="1"/>
        <v>odtworzony</v>
      </c>
      <c r="G559" s="2" t="str">
        <f>IF(COUNTIF(Arkusz2!A:A, A559)&gt;0, "odtworzony", IF(COUNTIF(Arkusz2!A:A, B559)&gt;0, "odtworzony", "brak"))</f>
        <v>odtworzony</v>
      </c>
      <c r="H559" s="1" t="s">
        <v>12</v>
      </c>
    </row>
    <row r="560">
      <c r="A560" s="1" t="s">
        <v>2226</v>
      </c>
      <c r="B560" s="4">
        <v>6250714.0</v>
      </c>
      <c r="C560" s="1" t="s">
        <v>2227</v>
      </c>
      <c r="D560" s="1" t="s">
        <v>2228</v>
      </c>
      <c r="E560" s="1" t="s">
        <v>2229</v>
      </c>
      <c r="F560" s="1" t="str">
        <f t="shared" si="1"/>
        <v>odtworzony</v>
      </c>
      <c r="G560" s="2" t="str">
        <f>IF(COUNTIF(Arkusz2!A:A, A560)&gt;0, "odtworzony", IF(COUNTIF(Arkusz2!A:A, B560)&gt;0, "odtworzony", "brak"))</f>
        <v>odtworzony</v>
      </c>
      <c r="H560" s="1" t="s">
        <v>12</v>
      </c>
    </row>
    <row r="561">
      <c r="A561" s="1" t="s">
        <v>2230</v>
      </c>
      <c r="B561" s="4">
        <v>6250716.0</v>
      </c>
      <c r="C561" s="1" t="s">
        <v>2231</v>
      </c>
      <c r="D561" s="1" t="s">
        <v>2232</v>
      </c>
      <c r="E561" s="1" t="s">
        <v>2233</v>
      </c>
      <c r="F561" s="1" t="str">
        <f t="shared" si="1"/>
        <v>odtworzony</v>
      </c>
      <c r="G561" s="2" t="str">
        <f>IF(COUNTIF(Arkusz2!A:A, A561)&gt;0, "odtworzony", IF(COUNTIF(Arkusz2!A:A, B561)&gt;0, "odtworzony", "brak"))</f>
        <v>odtworzony</v>
      </c>
      <c r="H561" s="1" t="s">
        <v>12</v>
      </c>
    </row>
    <row r="562">
      <c r="A562" s="1" t="s">
        <v>2234</v>
      </c>
      <c r="B562" s="4">
        <v>6250717.0</v>
      </c>
      <c r="C562" s="1" t="s">
        <v>2235</v>
      </c>
      <c r="D562" s="1" t="s">
        <v>2236</v>
      </c>
      <c r="E562" s="1" t="s">
        <v>2237</v>
      </c>
      <c r="F562" s="1" t="str">
        <f t="shared" si="1"/>
        <v>odtworzony</v>
      </c>
      <c r="G562" s="2" t="str">
        <f>IF(COUNTIF(Arkusz2!A:A, A562)&gt;0, "odtworzony", IF(COUNTIF(Arkusz2!A:A, B562)&gt;0, "odtworzony", "brak"))</f>
        <v>odtworzony</v>
      </c>
      <c r="H562" s="1" t="s">
        <v>12</v>
      </c>
    </row>
    <row r="563">
      <c r="A563" s="1" t="s">
        <v>2238</v>
      </c>
      <c r="B563" s="4">
        <v>6250720.0</v>
      </c>
      <c r="C563" s="1" t="s">
        <v>2239</v>
      </c>
      <c r="D563" s="1" t="s">
        <v>2240</v>
      </c>
      <c r="E563" s="1" t="s">
        <v>2241</v>
      </c>
      <c r="F563" s="1" t="str">
        <f t="shared" si="1"/>
        <v>odtworzony</v>
      </c>
      <c r="G563" s="2" t="str">
        <f>IF(COUNTIF(Arkusz2!A:A, A563)&gt;0, "odtworzony", IF(COUNTIF(Arkusz2!A:A, B563)&gt;0, "odtworzony", "brak"))</f>
        <v>odtworzony</v>
      </c>
      <c r="H563" s="1" t="s">
        <v>12</v>
      </c>
    </row>
    <row r="564">
      <c r="A564" s="1" t="s">
        <v>2242</v>
      </c>
      <c r="B564" s="4">
        <v>6250722.0</v>
      </c>
      <c r="C564" s="1" t="s">
        <v>2243</v>
      </c>
      <c r="D564" s="1" t="s">
        <v>2244</v>
      </c>
      <c r="E564" s="1" t="s">
        <v>2245</v>
      </c>
      <c r="F564" s="1" t="str">
        <f t="shared" si="1"/>
        <v>odtworzony</v>
      </c>
      <c r="G564" s="2" t="str">
        <f>IF(COUNTIF(Arkusz2!A:A, A564)&gt;0, "odtworzony", IF(COUNTIF(Arkusz2!A:A, B564)&gt;0, "odtworzony", "brak"))</f>
        <v>odtworzony</v>
      </c>
      <c r="H564" s="1" t="s">
        <v>12</v>
      </c>
    </row>
    <row r="565">
      <c r="A565" s="1" t="s">
        <v>2246</v>
      </c>
      <c r="B565" s="4">
        <v>6250725.0</v>
      </c>
      <c r="C565" s="1" t="s">
        <v>2247</v>
      </c>
      <c r="D565" s="1" t="s">
        <v>2248</v>
      </c>
      <c r="E565" s="1" t="s">
        <v>2249</v>
      </c>
      <c r="F565" s="1" t="str">
        <f t="shared" si="1"/>
        <v>odtworzony</v>
      </c>
      <c r="G565" s="2" t="str">
        <f>IF(COUNTIF(Arkusz2!A:A, A565)&gt;0, "odtworzony", IF(COUNTIF(Arkusz2!A:A, B565)&gt;0, "odtworzony", "brak"))</f>
        <v>odtworzony</v>
      </c>
      <c r="H565" s="1" t="s">
        <v>12</v>
      </c>
    </row>
    <row r="566">
      <c r="A566" s="1" t="s">
        <v>2250</v>
      </c>
      <c r="B566" s="4">
        <v>6250727.0</v>
      </c>
      <c r="C566" s="1" t="s">
        <v>2251</v>
      </c>
      <c r="D566" s="1" t="s">
        <v>2252</v>
      </c>
      <c r="E566" s="1" t="s">
        <v>2253</v>
      </c>
      <c r="F566" s="1" t="str">
        <f t="shared" si="1"/>
        <v>odtworzony</v>
      </c>
      <c r="G566" s="2" t="str">
        <f>IF(COUNTIF(Arkusz2!A:A, A566)&gt;0, "odtworzony", IF(COUNTIF(Arkusz2!A:A, B566)&gt;0, "odtworzony", "brak"))</f>
        <v>odtworzony</v>
      </c>
      <c r="H566" s="1" t="s">
        <v>12</v>
      </c>
    </row>
    <row r="567">
      <c r="A567" s="1" t="s">
        <v>2254</v>
      </c>
      <c r="B567" s="4">
        <v>6250728.0</v>
      </c>
      <c r="C567" s="1" t="s">
        <v>2255</v>
      </c>
      <c r="D567" s="1" t="s">
        <v>2256</v>
      </c>
      <c r="E567" s="1" t="s">
        <v>2257</v>
      </c>
      <c r="F567" s="1" t="str">
        <f t="shared" si="1"/>
        <v>odtworzony</v>
      </c>
      <c r="G567" s="2" t="str">
        <f>IF(COUNTIF(Arkusz2!A:A, A567)&gt;0, "odtworzony", IF(COUNTIF(Arkusz2!A:A, B567)&gt;0, "odtworzony", "brak"))</f>
        <v>odtworzony</v>
      </c>
      <c r="H567" s="1" t="s">
        <v>12</v>
      </c>
    </row>
    <row r="568">
      <c r="A568" s="1" t="s">
        <v>2258</v>
      </c>
      <c r="B568" s="4">
        <v>6250730.0</v>
      </c>
      <c r="C568" s="1" t="s">
        <v>2259</v>
      </c>
      <c r="D568" s="1" t="s">
        <v>2260</v>
      </c>
      <c r="E568" s="1" t="s">
        <v>2261</v>
      </c>
      <c r="F568" s="1" t="str">
        <f t="shared" si="1"/>
        <v>odtworzony</v>
      </c>
      <c r="G568" s="2" t="str">
        <f>IF(COUNTIF(Arkusz2!A:A, A568)&gt;0, "odtworzony", IF(COUNTIF(Arkusz2!A:A, B568)&gt;0, "odtworzony", "brak"))</f>
        <v>odtworzony</v>
      </c>
      <c r="H568" s="1" t="s">
        <v>12</v>
      </c>
    </row>
    <row r="569">
      <c r="A569" s="1" t="s">
        <v>2262</v>
      </c>
      <c r="B569" s="4">
        <v>6250731.0</v>
      </c>
      <c r="C569" s="1" t="s">
        <v>2263</v>
      </c>
      <c r="D569" s="1" t="s">
        <v>2264</v>
      </c>
      <c r="E569" s="1" t="s">
        <v>2265</v>
      </c>
      <c r="F569" s="1" t="str">
        <f t="shared" si="1"/>
        <v>odtworzony</v>
      </c>
      <c r="G569" s="2" t="str">
        <f>IF(COUNTIF(Arkusz2!A:A, A569)&gt;0, "odtworzony", IF(COUNTIF(Arkusz2!A:A, B569)&gt;0, "odtworzony", "brak"))</f>
        <v>odtworzony</v>
      </c>
      <c r="H569" s="1" t="s">
        <v>12</v>
      </c>
    </row>
    <row r="570">
      <c r="A570" s="1" t="s">
        <v>2266</v>
      </c>
      <c r="B570" s="4">
        <v>6250732.0</v>
      </c>
      <c r="C570" s="1" t="s">
        <v>2267</v>
      </c>
      <c r="D570" s="1" t="s">
        <v>2268</v>
      </c>
      <c r="E570" s="1" t="s">
        <v>2269</v>
      </c>
      <c r="F570" s="1" t="str">
        <f t="shared" si="1"/>
        <v>odtworzony</v>
      </c>
      <c r="G570" s="2" t="str">
        <f>IF(COUNTIF(Arkusz2!A:A, A570)&gt;0, "odtworzony", IF(COUNTIF(Arkusz2!A:A, B570)&gt;0, "odtworzony", "brak"))</f>
        <v>odtworzony</v>
      </c>
      <c r="H570" s="1" t="s">
        <v>12</v>
      </c>
    </row>
    <row r="571">
      <c r="A571" s="1" t="s">
        <v>2270</v>
      </c>
      <c r="B571" s="4">
        <v>6250734.0</v>
      </c>
      <c r="C571" s="1" t="s">
        <v>2271</v>
      </c>
      <c r="D571" s="1" t="s">
        <v>2272</v>
      </c>
      <c r="E571" s="1" t="s">
        <v>2273</v>
      </c>
      <c r="F571" s="1" t="str">
        <f t="shared" si="1"/>
        <v>odtworzony</v>
      </c>
      <c r="G571" s="2" t="str">
        <f>IF(COUNTIF(Arkusz2!A:A, A571)&gt;0, "odtworzony", IF(COUNTIF(Arkusz2!A:A, B571)&gt;0, "odtworzony", "brak"))</f>
        <v>odtworzony</v>
      </c>
      <c r="H571" s="1" t="s">
        <v>12</v>
      </c>
    </row>
    <row r="572">
      <c r="A572" s="1" t="s">
        <v>2274</v>
      </c>
      <c r="B572" s="4">
        <v>7010141.0</v>
      </c>
      <c r="C572" s="1" t="s">
        <v>2275</v>
      </c>
      <c r="D572" s="1" t="s">
        <v>2276</v>
      </c>
      <c r="E572" s="1" t="s">
        <v>2277</v>
      </c>
      <c r="F572" s="1" t="str">
        <f t="shared" si="1"/>
        <v>odtworzony</v>
      </c>
      <c r="G572" s="2" t="str">
        <f>IF(COUNTIF(Arkusz2!A:A, A572)&gt;0, "odtworzony", IF(COUNTIF(Arkusz2!A:A, B572)&gt;0, "odtworzony", "brak"))</f>
        <v>odtworzony</v>
      </c>
      <c r="H572" s="1" t="s">
        <v>12</v>
      </c>
    </row>
    <row r="573">
      <c r="A573" s="1" t="s">
        <v>2278</v>
      </c>
      <c r="B573" s="4">
        <v>7010210.0</v>
      </c>
      <c r="C573" s="1" t="s">
        <v>2279</v>
      </c>
      <c r="D573" s="1" t="s">
        <v>2280</v>
      </c>
      <c r="E573" s="1" t="s">
        <v>2281</v>
      </c>
      <c r="F573" s="1" t="str">
        <f t="shared" si="1"/>
        <v>odtworzony</v>
      </c>
      <c r="G573" s="2" t="str">
        <f>IF(COUNTIF(Arkusz2!A:A, A573)&gt;0, "odtworzony", IF(COUNTIF(Arkusz2!A:A, B573)&gt;0, "odtworzony", "brak"))</f>
        <v>odtworzony</v>
      </c>
      <c r="H573" s="1" t="s">
        <v>12</v>
      </c>
    </row>
    <row r="574">
      <c r="A574" s="1" t="s">
        <v>2282</v>
      </c>
      <c r="B574" s="4">
        <v>7010211.0</v>
      </c>
      <c r="C574" s="1" t="s">
        <v>2283</v>
      </c>
      <c r="D574" s="1" t="s">
        <v>2284</v>
      </c>
      <c r="E574" s="1" t="s">
        <v>2285</v>
      </c>
      <c r="F574" s="1" t="str">
        <f t="shared" si="1"/>
        <v>jest na zero</v>
      </c>
      <c r="G574" s="2" t="str">
        <f>IF(COUNTIF(Arkusz2!A:A, A574)&gt;0, "odtworzony", IF(COUNTIF(Arkusz2!A:A, B574)&gt;0, "odtworzony", "brak"))</f>
        <v>brak</v>
      </c>
      <c r="H574" s="1" t="s">
        <v>17</v>
      </c>
    </row>
    <row r="575">
      <c r="A575" s="1" t="s">
        <v>2286</v>
      </c>
      <c r="B575" s="4">
        <v>7010212.0</v>
      </c>
      <c r="C575" s="1" t="s">
        <v>2287</v>
      </c>
      <c r="D575" s="1" t="s">
        <v>2288</v>
      </c>
      <c r="E575" s="1" t="s">
        <v>2289</v>
      </c>
      <c r="F575" s="1" t="str">
        <f t="shared" si="1"/>
        <v>odtworzony</v>
      </c>
      <c r="G575" s="2" t="str">
        <f>IF(COUNTIF(Arkusz2!A:A, A575)&gt;0, "odtworzony", IF(COUNTIF(Arkusz2!A:A, B575)&gt;0, "odtworzony", "brak"))</f>
        <v>odtworzony</v>
      </c>
      <c r="H575" s="1" t="s">
        <v>12</v>
      </c>
    </row>
    <row r="576">
      <c r="A576" s="1" t="s">
        <v>2290</v>
      </c>
      <c r="B576" s="4">
        <v>7010213.0</v>
      </c>
      <c r="C576" s="1" t="s">
        <v>2291</v>
      </c>
      <c r="D576" s="1" t="s">
        <v>2292</v>
      </c>
      <c r="E576" s="1" t="s">
        <v>2293</v>
      </c>
      <c r="F576" s="1" t="str">
        <f t="shared" si="1"/>
        <v>odtworzony</v>
      </c>
      <c r="G576" s="2" t="str">
        <f>IF(COUNTIF(Arkusz2!A:A, A576)&gt;0, "odtworzony", IF(COUNTIF(Arkusz2!A:A, B576)&gt;0, "odtworzony", "brak"))</f>
        <v>odtworzony</v>
      </c>
      <c r="H576" s="1" t="s">
        <v>12</v>
      </c>
    </row>
    <row r="577">
      <c r="A577" s="1" t="s">
        <v>2294</v>
      </c>
      <c r="B577" s="4">
        <v>7010214.0</v>
      </c>
      <c r="C577" s="1" t="s">
        <v>2295</v>
      </c>
      <c r="D577" s="1" t="s">
        <v>2296</v>
      </c>
      <c r="E577" s="1" t="s">
        <v>2297</v>
      </c>
      <c r="F577" s="1" t="str">
        <f t="shared" si="1"/>
        <v>odtworzony</v>
      </c>
      <c r="G577" s="2" t="str">
        <f>IF(COUNTIF(Arkusz2!A:A, A577)&gt;0, "odtworzony", IF(COUNTIF(Arkusz2!A:A, B577)&gt;0, "odtworzony", "brak"))</f>
        <v>odtworzony</v>
      </c>
      <c r="H577" s="1" t="s">
        <v>12</v>
      </c>
    </row>
    <row r="578">
      <c r="A578" s="1" t="s">
        <v>2298</v>
      </c>
      <c r="B578" s="4">
        <v>7010215.0</v>
      </c>
      <c r="C578" s="1" t="s">
        <v>2299</v>
      </c>
      <c r="D578" s="1" t="s">
        <v>2300</v>
      </c>
      <c r="E578" s="1" t="s">
        <v>2301</v>
      </c>
      <c r="F578" s="1" t="str">
        <f t="shared" si="1"/>
        <v>odtworzony</v>
      </c>
      <c r="G578" s="2" t="str">
        <f>IF(COUNTIF(Arkusz2!A:A, A578)&gt;0, "odtworzony", IF(COUNTIF(Arkusz2!A:A, B578)&gt;0, "odtworzony", "brak"))</f>
        <v>odtworzony</v>
      </c>
      <c r="H578" s="1" t="s">
        <v>12</v>
      </c>
    </row>
    <row r="579">
      <c r="A579" s="1" t="s">
        <v>2302</v>
      </c>
      <c r="B579" s="4">
        <v>7010217.0</v>
      </c>
      <c r="C579" s="1" t="s">
        <v>2303</v>
      </c>
      <c r="D579" s="1" t="s">
        <v>2304</v>
      </c>
      <c r="E579" s="1" t="s">
        <v>2305</v>
      </c>
      <c r="F579" s="1" t="str">
        <f t="shared" si="1"/>
        <v>odtworzony</v>
      </c>
      <c r="G579" s="2" t="str">
        <f>IF(COUNTIF(Arkusz2!A:A, A579)&gt;0, "odtworzony", IF(COUNTIF(Arkusz2!A:A, B579)&gt;0, "odtworzony", "brak"))</f>
        <v>odtworzony</v>
      </c>
      <c r="H579" s="1" t="s">
        <v>185</v>
      </c>
    </row>
    <row r="580">
      <c r="A580" s="1" t="s">
        <v>2306</v>
      </c>
      <c r="B580" s="4">
        <v>7010219.0</v>
      </c>
      <c r="C580" s="1" t="s">
        <v>2307</v>
      </c>
      <c r="D580" s="1" t="s">
        <v>2308</v>
      </c>
      <c r="E580" s="1" t="s">
        <v>2309</v>
      </c>
      <c r="F580" s="1" t="str">
        <f t="shared" si="1"/>
        <v>odtworzony</v>
      </c>
      <c r="G580" s="2" t="str">
        <f>IF(COUNTIF(Arkusz2!A:A, A580)&gt;0, "odtworzony", IF(COUNTIF(Arkusz2!A:A, B580)&gt;0, "odtworzony", "brak"))</f>
        <v>odtworzony</v>
      </c>
      <c r="H580" s="1" t="s">
        <v>12</v>
      </c>
    </row>
    <row r="581">
      <c r="A581" s="1" t="s">
        <v>2310</v>
      </c>
      <c r="B581" s="4">
        <v>7010327.0</v>
      </c>
      <c r="C581" s="1" t="s">
        <v>2311</v>
      </c>
      <c r="D581" s="1" t="s">
        <v>2312</v>
      </c>
      <c r="E581" s="1" t="s">
        <v>2313</v>
      </c>
      <c r="F581" s="1" t="str">
        <f t="shared" si="1"/>
        <v>odtworzony</v>
      </c>
      <c r="G581" s="2" t="str">
        <f>IF(COUNTIF(Arkusz2!A:A, A581)&gt;0, "odtworzony", IF(COUNTIF(Arkusz2!A:A, B581)&gt;0, "odtworzony", "brak"))</f>
        <v>odtworzony</v>
      </c>
      <c r="H581" s="1" t="s">
        <v>12</v>
      </c>
    </row>
    <row r="582">
      <c r="A582" s="1" t="s">
        <v>2314</v>
      </c>
      <c r="B582" s="4">
        <v>7010331.0</v>
      </c>
      <c r="C582" s="1" t="s">
        <v>2315</v>
      </c>
      <c r="D582" s="1" t="s">
        <v>2316</v>
      </c>
      <c r="E582" s="1" t="s">
        <v>2317</v>
      </c>
      <c r="F582" s="1" t="str">
        <f t="shared" si="1"/>
        <v>odtworzony</v>
      </c>
      <c r="G582" s="2" t="str">
        <f>IF(COUNTIF(Arkusz2!A:A, A582)&gt;0, "odtworzony", IF(COUNTIF(Arkusz2!A:A, B582)&gt;0, "odtworzony", "brak"))</f>
        <v>odtworzony</v>
      </c>
      <c r="H582" s="1" t="s">
        <v>12</v>
      </c>
    </row>
    <row r="583">
      <c r="A583" s="1" t="s">
        <v>2318</v>
      </c>
      <c r="B583" s="4">
        <v>7020102.0</v>
      </c>
      <c r="C583" s="1" t="s">
        <v>2319</v>
      </c>
      <c r="D583" s="1" t="s">
        <v>2320</v>
      </c>
      <c r="E583" s="1" t="s">
        <v>2321</v>
      </c>
      <c r="F583" s="1" t="str">
        <f t="shared" si="1"/>
        <v>odtworzony</v>
      </c>
      <c r="G583" s="2" t="str">
        <f>IF(COUNTIF(Arkusz2!A:A, A583)&gt;0, "odtworzony", IF(COUNTIF(Arkusz2!A:A, B583)&gt;0, "odtworzony", "brak"))</f>
        <v>odtworzony</v>
      </c>
      <c r="H583" s="1" t="s">
        <v>12</v>
      </c>
    </row>
    <row r="584">
      <c r="A584" s="1" t="s">
        <v>2322</v>
      </c>
      <c r="B584" s="4">
        <v>7020103.0</v>
      </c>
      <c r="C584" s="1" t="s">
        <v>2323</v>
      </c>
      <c r="D584" s="1" t="s">
        <v>2324</v>
      </c>
      <c r="E584" s="1" t="s">
        <v>2325</v>
      </c>
      <c r="F584" s="1" t="str">
        <f t="shared" si="1"/>
        <v>odtworzony</v>
      </c>
      <c r="G584" s="2" t="str">
        <f>IF(COUNTIF(Arkusz2!A:A, A584)&gt;0, "odtworzony", IF(COUNTIF(Arkusz2!A:A, B584)&gt;0, "odtworzony", "brak"))</f>
        <v>odtworzony</v>
      </c>
      <c r="H584" s="1" t="s">
        <v>12</v>
      </c>
    </row>
    <row r="585">
      <c r="A585" s="1" t="s">
        <v>2326</v>
      </c>
      <c r="B585" s="4">
        <v>7020105.0</v>
      </c>
      <c r="C585" s="1" t="s">
        <v>2327</v>
      </c>
      <c r="D585" s="1" t="s">
        <v>2328</v>
      </c>
      <c r="E585" s="1" t="s">
        <v>2329</v>
      </c>
      <c r="F585" s="1" t="str">
        <f t="shared" si="1"/>
        <v>odtworzony</v>
      </c>
      <c r="G585" s="2" t="str">
        <f>IF(COUNTIF(Arkusz2!A:A, A585)&gt;0, "odtworzony", IF(COUNTIF(Arkusz2!A:A, B585)&gt;0, "odtworzony", "brak"))</f>
        <v>odtworzony</v>
      </c>
      <c r="H585" s="1" t="s">
        <v>12</v>
      </c>
    </row>
    <row r="586">
      <c r="A586" s="1" t="s">
        <v>2330</v>
      </c>
      <c r="B586" s="4">
        <v>7020106.0</v>
      </c>
      <c r="C586" s="1" t="s">
        <v>2331</v>
      </c>
      <c r="D586" s="1" t="s">
        <v>2332</v>
      </c>
      <c r="E586" s="1" t="s">
        <v>2333</v>
      </c>
      <c r="F586" s="1" t="str">
        <f t="shared" si="1"/>
        <v>odtworzony</v>
      </c>
      <c r="G586" s="2" t="str">
        <f>IF(COUNTIF(Arkusz2!A:A, A586)&gt;0, "odtworzony", IF(COUNTIF(Arkusz2!A:A, B586)&gt;0, "odtworzony", "brak"))</f>
        <v>odtworzony</v>
      </c>
      <c r="H586" s="1" t="s">
        <v>12</v>
      </c>
    </row>
    <row r="587">
      <c r="A587" s="1" t="s">
        <v>2334</v>
      </c>
      <c r="B587" s="4">
        <v>7020107.0</v>
      </c>
      <c r="C587" s="1" t="s">
        <v>2335</v>
      </c>
      <c r="D587" s="1" t="s">
        <v>2336</v>
      </c>
      <c r="E587" s="1" t="s">
        <v>2337</v>
      </c>
      <c r="F587" s="1" t="str">
        <f t="shared" si="1"/>
        <v>odtworzony</v>
      </c>
      <c r="G587" s="2" t="str">
        <f>IF(COUNTIF(Arkusz2!A:A, A587)&gt;0, "odtworzony", IF(COUNTIF(Arkusz2!A:A, B587)&gt;0, "odtworzony", "brak"))</f>
        <v>odtworzony</v>
      </c>
      <c r="H587" s="1" t="s">
        <v>12</v>
      </c>
    </row>
    <row r="588">
      <c r="A588" s="1" t="s">
        <v>2338</v>
      </c>
      <c r="B588" s="4">
        <v>7020108.0</v>
      </c>
      <c r="C588" s="1" t="s">
        <v>2339</v>
      </c>
      <c r="D588" s="1" t="s">
        <v>2340</v>
      </c>
      <c r="E588" s="1" t="s">
        <v>2341</v>
      </c>
      <c r="F588" s="1" t="str">
        <f t="shared" si="1"/>
        <v>odtworzony</v>
      </c>
      <c r="G588" s="2" t="str">
        <f>IF(COUNTIF(Arkusz2!A:A, A588)&gt;0, "odtworzony", IF(COUNTIF(Arkusz2!A:A, B588)&gt;0, "odtworzony", "brak"))</f>
        <v>odtworzony</v>
      </c>
      <c r="H588" s="1" t="s">
        <v>185</v>
      </c>
    </row>
    <row r="589">
      <c r="A589" s="1" t="s">
        <v>2342</v>
      </c>
      <c r="B589" s="4">
        <v>7020109.0</v>
      </c>
      <c r="C589" s="1" t="s">
        <v>2343</v>
      </c>
      <c r="D589" s="1" t="s">
        <v>2344</v>
      </c>
      <c r="E589" s="1" t="s">
        <v>2345</v>
      </c>
      <c r="F589" s="1" t="str">
        <f t="shared" si="1"/>
        <v>odtworzony</v>
      </c>
      <c r="G589" s="2" t="str">
        <f>IF(COUNTIF(Arkusz2!A:A, A589)&gt;0, "odtworzony", IF(COUNTIF(Arkusz2!A:A, B589)&gt;0, "odtworzony", "brak"))</f>
        <v>odtworzony</v>
      </c>
      <c r="H589" s="1" t="s">
        <v>12</v>
      </c>
    </row>
    <row r="590">
      <c r="A590" s="1" t="s">
        <v>2346</v>
      </c>
      <c r="B590" s="4">
        <v>7020111.0</v>
      </c>
      <c r="C590" s="1" t="s">
        <v>2347</v>
      </c>
      <c r="D590" s="1" t="s">
        <v>2348</v>
      </c>
      <c r="E590" s="1" t="s">
        <v>2349</v>
      </c>
      <c r="F590" s="1" t="str">
        <f t="shared" si="1"/>
        <v>odtworzony</v>
      </c>
      <c r="G590" s="2" t="str">
        <f>IF(COUNTIF(Arkusz2!A:A, A590)&gt;0, "odtworzony", IF(COUNTIF(Arkusz2!A:A, B590)&gt;0, "odtworzony", "brak"))</f>
        <v>odtworzony</v>
      </c>
      <c r="H590" s="1" t="s">
        <v>12</v>
      </c>
    </row>
    <row r="591">
      <c r="A591" s="1" t="s">
        <v>2350</v>
      </c>
      <c r="B591" s="4">
        <v>7020112.0</v>
      </c>
      <c r="C591" s="1" t="s">
        <v>2351</v>
      </c>
      <c r="D591" s="1" t="s">
        <v>2352</v>
      </c>
      <c r="E591" s="1" t="s">
        <v>2353</v>
      </c>
      <c r="F591" s="1" t="str">
        <f t="shared" si="1"/>
        <v>odtworzony</v>
      </c>
      <c r="G591" s="2" t="str">
        <f>IF(COUNTIF(Arkusz2!A:A, A591)&gt;0, "odtworzony", IF(COUNTIF(Arkusz2!A:A, B591)&gt;0, "odtworzony", "brak"))</f>
        <v>odtworzony</v>
      </c>
      <c r="H591" s="1" t="s">
        <v>12</v>
      </c>
    </row>
    <row r="592">
      <c r="A592" s="1" t="s">
        <v>2354</v>
      </c>
      <c r="B592" s="4">
        <v>7020113.0</v>
      </c>
      <c r="C592" s="1" t="s">
        <v>2355</v>
      </c>
      <c r="D592" s="1" t="s">
        <v>2356</v>
      </c>
      <c r="E592" s="1" t="s">
        <v>2357</v>
      </c>
      <c r="F592" s="1" t="str">
        <f t="shared" si="1"/>
        <v>odtworzony</v>
      </c>
      <c r="G592" s="2" t="str">
        <f>IF(COUNTIF(Arkusz2!A:A, A592)&gt;0, "odtworzony", IF(COUNTIF(Arkusz2!A:A, B592)&gt;0, "odtworzony", "brak"))</f>
        <v>odtworzony</v>
      </c>
      <c r="H592" s="1" t="s">
        <v>12</v>
      </c>
    </row>
    <row r="593">
      <c r="A593" s="1" t="s">
        <v>2358</v>
      </c>
      <c r="B593" s="4">
        <v>7020114.0</v>
      </c>
      <c r="C593" s="1" t="s">
        <v>2359</v>
      </c>
      <c r="D593" s="1" t="s">
        <v>2360</v>
      </c>
      <c r="E593" s="1" t="s">
        <v>2361</v>
      </c>
      <c r="F593" s="1" t="str">
        <f t="shared" si="1"/>
        <v>odtworzony</v>
      </c>
      <c r="G593" s="2" t="str">
        <f>IF(COUNTIF(Arkusz2!A:A, A593)&gt;0, "odtworzony", IF(COUNTIF(Arkusz2!A:A, B593)&gt;0, "odtworzony", "brak"))</f>
        <v>odtworzony</v>
      </c>
      <c r="H593" s="1" t="s">
        <v>12</v>
      </c>
    </row>
    <row r="594">
      <c r="A594" s="1" t="s">
        <v>2362</v>
      </c>
      <c r="B594" s="4">
        <v>7020115.0</v>
      </c>
      <c r="C594" s="1" t="s">
        <v>2363</v>
      </c>
      <c r="D594" s="1" t="s">
        <v>2364</v>
      </c>
      <c r="E594" s="1" t="s">
        <v>2365</v>
      </c>
      <c r="F594" s="1" t="str">
        <f t="shared" si="1"/>
        <v>odtworzony</v>
      </c>
      <c r="G594" s="2" t="str">
        <f>IF(COUNTIF(Arkusz2!A:A, A594)&gt;0, "odtworzony", IF(COUNTIF(Arkusz2!A:A, B594)&gt;0, "odtworzony", "brak"))</f>
        <v>odtworzony</v>
      </c>
      <c r="H594" s="1" t="s">
        <v>12</v>
      </c>
    </row>
    <row r="595">
      <c r="A595" s="1" t="s">
        <v>2366</v>
      </c>
      <c r="B595" s="4">
        <v>7020201.0</v>
      </c>
      <c r="C595" s="1" t="s">
        <v>2367</v>
      </c>
      <c r="D595" s="1" t="s">
        <v>2368</v>
      </c>
      <c r="E595" s="1" t="s">
        <v>2369</v>
      </c>
      <c r="F595" s="1" t="str">
        <f t="shared" si="1"/>
        <v>Wycięte szpilki</v>
      </c>
      <c r="G595" s="2" t="str">
        <f>IF(COUNTIF(Arkusz2!A:A, A595)&gt;0, "odtworzony", IF(COUNTIF(Arkusz2!A:A, B595)&gt;0, "odtworzony", "brak"))</f>
        <v>brak</v>
      </c>
      <c r="H595" s="1" t="s">
        <v>185</v>
      </c>
    </row>
    <row r="596">
      <c r="A596" s="1" t="s">
        <v>2370</v>
      </c>
      <c r="B596" s="4">
        <v>7020206.0</v>
      </c>
      <c r="C596" s="1" t="s">
        <v>2371</v>
      </c>
      <c r="D596" s="1" t="s">
        <v>2372</v>
      </c>
      <c r="E596" s="1" t="s">
        <v>2373</v>
      </c>
      <c r="F596" s="1" t="str">
        <f t="shared" si="1"/>
        <v>odtworzony</v>
      </c>
      <c r="G596" s="2" t="str">
        <f>IF(COUNTIF(Arkusz2!A:A, A596)&gt;0, "odtworzony", IF(COUNTIF(Arkusz2!A:A, B596)&gt;0, "odtworzony", "brak"))</f>
        <v>odtworzony</v>
      </c>
      <c r="H596" s="1" t="s">
        <v>12</v>
      </c>
    </row>
    <row r="597">
      <c r="A597" s="1" t="s">
        <v>2374</v>
      </c>
      <c r="B597" s="4">
        <v>7020209.0</v>
      </c>
      <c r="C597" s="1" t="s">
        <v>2375</v>
      </c>
      <c r="D597" s="1" t="s">
        <v>2376</v>
      </c>
      <c r="E597" s="1" t="s">
        <v>2377</v>
      </c>
      <c r="F597" s="1" t="str">
        <f t="shared" si="1"/>
        <v>stoi na starym</v>
      </c>
      <c r="G597" s="2" t="str">
        <f>IF(COUNTIF(Arkusz2!A:A, A597)&gt;0, "odtworzony", IF(COUNTIF(Arkusz2!A:A, B597)&gt;0, "odtworzony", "brak"))</f>
        <v>brak</v>
      </c>
      <c r="H597" s="1" t="s">
        <v>2378</v>
      </c>
    </row>
    <row r="598">
      <c r="A598" s="1" t="s">
        <v>2379</v>
      </c>
      <c r="B598" s="4">
        <v>7020211.0</v>
      </c>
      <c r="C598" s="1" t="s">
        <v>2380</v>
      </c>
      <c r="D598" s="1" t="s">
        <v>2381</v>
      </c>
      <c r="E598" s="1" t="s">
        <v>2382</v>
      </c>
      <c r="F598" s="1" t="str">
        <f t="shared" si="1"/>
        <v>odtworzony</v>
      </c>
      <c r="G598" s="2" t="str">
        <f>IF(COUNTIF(Arkusz2!A:A, A598)&gt;0, "odtworzony", IF(COUNTIF(Arkusz2!A:A, B598)&gt;0, "odtworzony", "brak"))</f>
        <v>odtworzony</v>
      </c>
      <c r="H598" s="1" t="s">
        <v>12</v>
      </c>
    </row>
    <row r="599">
      <c r="A599" s="1" t="s">
        <v>2383</v>
      </c>
      <c r="B599" s="4">
        <v>7020214.0</v>
      </c>
      <c r="C599" s="1" t="s">
        <v>2384</v>
      </c>
      <c r="D599" s="1" t="s">
        <v>2385</v>
      </c>
      <c r="E599" s="1" t="s">
        <v>2386</v>
      </c>
      <c r="F599" s="1" t="str">
        <f t="shared" si="1"/>
        <v>odtworzony</v>
      </c>
      <c r="G599" s="2" t="str">
        <f>IF(COUNTIF(Arkusz2!A:A, A599)&gt;0, "odtworzony", IF(COUNTIF(Arkusz2!A:A, B599)&gt;0, "odtworzony", "brak"))</f>
        <v>odtworzony</v>
      </c>
      <c r="H599" s="1" t="s">
        <v>12</v>
      </c>
    </row>
    <row r="600">
      <c r="A600" s="1" t="s">
        <v>2387</v>
      </c>
      <c r="B600" s="4">
        <v>7020215.0</v>
      </c>
      <c r="C600" s="1" t="s">
        <v>2388</v>
      </c>
      <c r="D600" s="1" t="s">
        <v>2389</v>
      </c>
      <c r="E600" s="1" t="s">
        <v>2390</v>
      </c>
      <c r="F600" s="1" t="str">
        <f t="shared" si="1"/>
        <v>odtworzony</v>
      </c>
      <c r="G600" s="2" t="str">
        <f>IF(COUNTIF(Arkusz2!A:A, A600)&gt;0, "odtworzony", IF(COUNTIF(Arkusz2!A:A, B600)&gt;0, "odtworzony", "brak"))</f>
        <v>odtworzony</v>
      </c>
      <c r="H600" s="1" t="s">
        <v>12</v>
      </c>
    </row>
    <row r="601">
      <c r="A601" s="1" t="s">
        <v>2391</v>
      </c>
      <c r="B601" s="4">
        <v>7020216.0</v>
      </c>
      <c r="C601" s="1" t="s">
        <v>2392</v>
      </c>
      <c r="D601" s="1" t="s">
        <v>2393</v>
      </c>
      <c r="E601" s="1" t="s">
        <v>2394</v>
      </c>
      <c r="F601" s="1" t="str">
        <f t="shared" si="1"/>
        <v>odtworzony</v>
      </c>
      <c r="G601" s="2" t="str">
        <f>IF(COUNTIF(Arkusz2!A:A, A601)&gt;0, "odtworzony", IF(COUNTIF(Arkusz2!A:A, B601)&gt;0, "odtworzony", "brak"))</f>
        <v>odtworzony</v>
      </c>
      <c r="H601" s="1" t="s">
        <v>12</v>
      </c>
    </row>
    <row r="602">
      <c r="A602" s="1" t="s">
        <v>2395</v>
      </c>
      <c r="B602" s="4">
        <v>7020217.0</v>
      </c>
      <c r="C602" s="1" t="s">
        <v>2396</v>
      </c>
      <c r="D602" s="1" t="s">
        <v>2397</v>
      </c>
      <c r="E602" s="1" t="s">
        <v>2398</v>
      </c>
      <c r="F602" s="1" t="str">
        <f t="shared" si="1"/>
        <v>odtworzony</v>
      </c>
      <c r="G602" s="2" t="str">
        <f>IF(COUNTIF(Arkusz2!A:A, A602)&gt;0, "odtworzony", IF(COUNTIF(Arkusz2!A:A, B602)&gt;0, "odtworzony", "brak"))</f>
        <v>odtworzony</v>
      </c>
      <c r="H602" s="1" t="s">
        <v>12</v>
      </c>
    </row>
    <row r="603">
      <c r="A603" s="1" t="s">
        <v>2399</v>
      </c>
      <c r="B603" s="4">
        <v>7020218.0</v>
      </c>
      <c r="C603" s="1" t="s">
        <v>2400</v>
      </c>
      <c r="D603" s="1" t="s">
        <v>2401</v>
      </c>
      <c r="E603" s="1" t="s">
        <v>2402</v>
      </c>
      <c r="F603" s="1" t="str">
        <f t="shared" si="1"/>
        <v>odtworzony</v>
      </c>
      <c r="G603" s="2" t="str">
        <f>IF(COUNTIF(Arkusz2!A:A, A603)&gt;0, "odtworzony", IF(COUNTIF(Arkusz2!A:A, B603)&gt;0, "odtworzony", "brak"))</f>
        <v>odtworzony</v>
      </c>
      <c r="H603" s="1" t="s">
        <v>12</v>
      </c>
    </row>
    <row r="604">
      <c r="A604" s="1" t="s">
        <v>2403</v>
      </c>
      <c r="B604" s="4">
        <v>7020219.0</v>
      </c>
      <c r="C604" s="1" t="s">
        <v>2404</v>
      </c>
      <c r="D604" s="1" t="s">
        <v>2405</v>
      </c>
      <c r="E604" s="1" t="s">
        <v>2406</v>
      </c>
      <c r="F604" s="1" t="str">
        <f t="shared" si="1"/>
        <v>odtworzony</v>
      </c>
      <c r="G604" s="2" t="str">
        <f>IF(COUNTIF(Arkusz2!A:A, A604)&gt;0, "odtworzony", IF(COUNTIF(Arkusz2!A:A, B604)&gt;0, "odtworzony", "brak"))</f>
        <v>odtworzony</v>
      </c>
      <c r="H604" s="1" t="s">
        <v>12</v>
      </c>
    </row>
    <row r="605">
      <c r="A605" s="1" t="s">
        <v>2407</v>
      </c>
      <c r="B605" s="4">
        <v>7020220.0</v>
      </c>
      <c r="C605" s="1" t="s">
        <v>2408</v>
      </c>
      <c r="D605" s="1" t="s">
        <v>2409</v>
      </c>
      <c r="E605" s="1" t="s">
        <v>2410</v>
      </c>
      <c r="F605" s="1" t="str">
        <f t="shared" si="1"/>
        <v>odtworzony</v>
      </c>
      <c r="G605" s="2" t="str">
        <f>IF(COUNTIF(Arkusz2!A:A, A605)&gt;0, "odtworzony", IF(COUNTIF(Arkusz2!A:A, B605)&gt;0, "odtworzony", "brak"))</f>
        <v>odtworzony</v>
      </c>
      <c r="H605" s="1" t="s">
        <v>12</v>
      </c>
    </row>
    <row r="606">
      <c r="A606" s="1" t="s">
        <v>2411</v>
      </c>
      <c r="B606" s="4">
        <v>7020221.0</v>
      </c>
      <c r="C606" s="1" t="s">
        <v>2412</v>
      </c>
      <c r="D606" s="1" t="s">
        <v>2413</v>
      </c>
      <c r="E606" s="1" t="s">
        <v>2414</v>
      </c>
      <c r="F606" s="1" t="str">
        <f t="shared" si="1"/>
        <v>odtworzony</v>
      </c>
      <c r="G606" s="2" t="str">
        <f>IF(COUNTIF(Arkusz2!A:A, A606)&gt;0, "odtworzony", IF(COUNTIF(Arkusz2!A:A, B606)&gt;0, "odtworzony", "brak"))</f>
        <v>odtworzony</v>
      </c>
      <c r="H606" s="1" t="s">
        <v>12</v>
      </c>
    </row>
    <row r="607">
      <c r="A607" s="1" t="s">
        <v>2415</v>
      </c>
      <c r="B607" s="4">
        <v>7020222.0</v>
      </c>
      <c r="C607" s="1" t="s">
        <v>2416</v>
      </c>
      <c r="D607" s="1" t="s">
        <v>2417</v>
      </c>
      <c r="E607" s="1" t="s">
        <v>2418</v>
      </c>
      <c r="F607" s="1" t="str">
        <f t="shared" si="1"/>
        <v>odtworzony</v>
      </c>
      <c r="G607" s="2" t="str">
        <f>IF(COUNTIF(Arkusz2!A:A, A607)&gt;0, "odtworzony", IF(COUNTIF(Arkusz2!A:A, B607)&gt;0, "odtworzony", "brak"))</f>
        <v>odtworzony</v>
      </c>
      <c r="H607" s="1" t="s">
        <v>12</v>
      </c>
    </row>
    <row r="608">
      <c r="A608" s="1" t="s">
        <v>2419</v>
      </c>
      <c r="B608" s="4">
        <v>7020301.0</v>
      </c>
      <c r="C608" s="1" t="s">
        <v>2420</v>
      </c>
      <c r="D608" s="1" t="s">
        <v>2421</v>
      </c>
      <c r="E608" s="1" t="s">
        <v>2422</v>
      </c>
      <c r="F608" s="1" t="str">
        <f t="shared" si="1"/>
        <v>odtworzony</v>
      </c>
      <c r="G608" s="2" t="str">
        <f>IF(COUNTIF(Arkusz2!A:A, A608)&gt;0, "odtworzony", IF(COUNTIF(Arkusz2!A:A, B608)&gt;0, "odtworzony", "brak"))</f>
        <v>odtworzony</v>
      </c>
      <c r="H608" s="1" t="s">
        <v>12</v>
      </c>
    </row>
    <row r="609">
      <c r="A609" s="1" t="s">
        <v>2423</v>
      </c>
      <c r="B609" s="4">
        <v>7020302.0</v>
      </c>
      <c r="C609" s="1" t="s">
        <v>2424</v>
      </c>
      <c r="D609" s="1" t="s">
        <v>2425</v>
      </c>
      <c r="E609" s="1" t="s">
        <v>2426</v>
      </c>
      <c r="F609" s="1" t="str">
        <f t="shared" si="1"/>
        <v>odtworzony</v>
      </c>
      <c r="G609" s="2" t="str">
        <f>IF(COUNTIF(Arkusz2!A:A, A609)&gt;0, "odtworzony", IF(COUNTIF(Arkusz2!A:A, B609)&gt;0, "odtworzony", "brak"))</f>
        <v>odtworzony</v>
      </c>
      <c r="H609" s="1" t="s">
        <v>12</v>
      </c>
    </row>
    <row r="610">
      <c r="A610" s="1" t="s">
        <v>2427</v>
      </c>
      <c r="B610" s="4">
        <v>7020303.0</v>
      </c>
      <c r="C610" s="1" t="s">
        <v>2428</v>
      </c>
      <c r="D610" s="1" t="s">
        <v>2429</v>
      </c>
      <c r="E610" s="1" t="s">
        <v>2345</v>
      </c>
      <c r="F610" s="1" t="str">
        <f t="shared" si="1"/>
        <v>odtworzony</v>
      </c>
      <c r="G610" s="2" t="str">
        <f>IF(COUNTIF(Arkusz2!A:A, A610)&gt;0, "odtworzony", IF(COUNTIF(Arkusz2!A:A, B610)&gt;0, "odtworzony", "brak"))</f>
        <v>odtworzony</v>
      </c>
      <c r="H610" s="1" t="s">
        <v>12</v>
      </c>
    </row>
    <row r="611">
      <c r="A611" s="1" t="s">
        <v>2430</v>
      </c>
      <c r="B611" s="4">
        <v>7020304.0</v>
      </c>
      <c r="C611" s="1" t="s">
        <v>2431</v>
      </c>
      <c r="D611" s="1" t="s">
        <v>2432</v>
      </c>
      <c r="E611" s="1" t="s">
        <v>2433</v>
      </c>
      <c r="F611" s="1" t="str">
        <f t="shared" si="1"/>
        <v>odtworzony</v>
      </c>
      <c r="G611" s="2" t="str">
        <f>IF(COUNTIF(Arkusz2!A:A, A611)&gt;0, "odtworzony", IF(COUNTIF(Arkusz2!A:A, B611)&gt;0, "odtworzony", "brak"))</f>
        <v>odtworzony</v>
      </c>
      <c r="H611" s="1" t="s">
        <v>12</v>
      </c>
    </row>
    <row r="612">
      <c r="A612" s="1" t="s">
        <v>2434</v>
      </c>
      <c r="B612" s="4">
        <v>7020305.0</v>
      </c>
      <c r="C612" s="1" t="s">
        <v>2435</v>
      </c>
      <c r="D612" s="1" t="s">
        <v>2436</v>
      </c>
      <c r="E612" s="1" t="s">
        <v>2437</v>
      </c>
      <c r="F612" s="1" t="str">
        <f t="shared" si="1"/>
        <v>odtworzony</v>
      </c>
      <c r="G612" s="2" t="str">
        <f>IF(COUNTIF(Arkusz2!A:A, A612)&gt;0, "odtworzony", IF(COUNTIF(Arkusz2!A:A, B612)&gt;0, "odtworzony", "brak"))</f>
        <v>odtworzony</v>
      </c>
      <c r="H612" s="1" t="s">
        <v>12</v>
      </c>
    </row>
    <row r="613">
      <c r="A613" s="1" t="s">
        <v>2438</v>
      </c>
      <c r="B613" s="4">
        <v>7020306.0</v>
      </c>
      <c r="C613" s="1" t="s">
        <v>2439</v>
      </c>
      <c r="D613" s="1" t="s">
        <v>2440</v>
      </c>
      <c r="E613" s="1" t="s">
        <v>2441</v>
      </c>
      <c r="F613" s="1" t="str">
        <f t="shared" si="1"/>
        <v>odtworzony</v>
      </c>
      <c r="G613" s="2" t="str">
        <f>IF(COUNTIF(Arkusz2!A:A, A613)&gt;0, "odtworzony", IF(COUNTIF(Arkusz2!A:A, B613)&gt;0, "odtworzony", "brak"))</f>
        <v>odtworzony</v>
      </c>
      <c r="H613" s="1" t="s">
        <v>12</v>
      </c>
    </row>
    <row r="614">
      <c r="A614" s="1" t="s">
        <v>2442</v>
      </c>
      <c r="B614" s="4">
        <v>7020307.0</v>
      </c>
      <c r="C614" s="1" t="s">
        <v>2443</v>
      </c>
      <c r="D614" s="1" t="s">
        <v>2444</v>
      </c>
      <c r="E614" s="1" t="s">
        <v>2445</v>
      </c>
      <c r="F614" s="1" t="str">
        <f t="shared" si="1"/>
        <v>odtworzony</v>
      </c>
      <c r="G614" s="2" t="str">
        <f>IF(COUNTIF(Arkusz2!A:A, A614)&gt;0, "odtworzony", IF(COUNTIF(Arkusz2!A:A, B614)&gt;0, "odtworzony", "brak"))</f>
        <v>odtworzony</v>
      </c>
      <c r="H614" s="1" t="s">
        <v>12</v>
      </c>
    </row>
    <row r="615">
      <c r="A615" s="1" t="s">
        <v>2446</v>
      </c>
      <c r="B615" s="4">
        <v>7020308.0</v>
      </c>
      <c r="C615" s="1" t="s">
        <v>2447</v>
      </c>
      <c r="D615" s="1" t="s">
        <v>2448</v>
      </c>
      <c r="E615" s="1" t="s">
        <v>2449</v>
      </c>
      <c r="F615" s="1" t="str">
        <f t="shared" si="1"/>
        <v>odtworzony</v>
      </c>
      <c r="G615" s="2" t="str">
        <f>IF(COUNTIF(Arkusz2!A:A, A615)&gt;0, "odtworzony", IF(COUNTIF(Arkusz2!A:A, B615)&gt;0, "odtworzony", "brak"))</f>
        <v>odtworzony</v>
      </c>
      <c r="H615" s="1" t="s">
        <v>12</v>
      </c>
    </row>
    <row r="616">
      <c r="A616" s="1" t="s">
        <v>2450</v>
      </c>
      <c r="B616" s="4">
        <v>7020309.0</v>
      </c>
      <c r="C616" s="1" t="s">
        <v>2451</v>
      </c>
      <c r="D616" s="1" t="s">
        <v>2452</v>
      </c>
      <c r="E616" s="1" t="s">
        <v>2453</v>
      </c>
      <c r="F616" s="1" t="str">
        <f t="shared" si="1"/>
        <v>odtworzony</v>
      </c>
      <c r="G616" s="2" t="str">
        <f>IF(COUNTIF(Arkusz2!A:A, A616)&gt;0, "odtworzony", IF(COUNTIF(Arkusz2!A:A, B616)&gt;0, "odtworzony", "brak"))</f>
        <v>odtworzony</v>
      </c>
      <c r="H616" s="1" t="s">
        <v>185</v>
      </c>
    </row>
    <row r="617">
      <c r="A617" s="1" t="s">
        <v>2454</v>
      </c>
      <c r="B617" s="4">
        <v>7020310.0</v>
      </c>
      <c r="C617" s="1" t="s">
        <v>2455</v>
      </c>
      <c r="D617" s="1" t="s">
        <v>2456</v>
      </c>
      <c r="E617" s="1" t="s">
        <v>2457</v>
      </c>
      <c r="F617" s="1" t="str">
        <f t="shared" si="1"/>
        <v>odtworzony</v>
      </c>
      <c r="G617" s="2" t="str">
        <f>IF(COUNTIF(Arkusz2!A:A, A617)&gt;0, "odtworzony", IF(COUNTIF(Arkusz2!A:A, B617)&gt;0, "odtworzony", "brak"))</f>
        <v>odtworzony</v>
      </c>
      <c r="H617" s="1" t="s">
        <v>12</v>
      </c>
    </row>
    <row r="618">
      <c r="A618" s="1" t="s">
        <v>2458</v>
      </c>
      <c r="B618" s="4">
        <v>7020311.0</v>
      </c>
      <c r="C618" s="1" t="s">
        <v>2459</v>
      </c>
      <c r="D618" s="1" t="s">
        <v>2460</v>
      </c>
      <c r="E618" s="1" t="s">
        <v>2461</v>
      </c>
      <c r="F618" s="1" t="str">
        <f t="shared" si="1"/>
        <v>odtworzony</v>
      </c>
      <c r="G618" s="2" t="str">
        <f>IF(COUNTIF(Arkusz2!A:A, A618)&gt;0, "odtworzony", IF(COUNTIF(Arkusz2!A:A, B618)&gt;0, "odtworzony", "brak"))</f>
        <v>odtworzony</v>
      </c>
      <c r="H618" s="1" t="s">
        <v>12</v>
      </c>
    </row>
    <row r="619">
      <c r="A619" s="1" t="s">
        <v>2462</v>
      </c>
      <c r="B619" s="4">
        <v>7020313.0</v>
      </c>
      <c r="C619" s="1" t="s">
        <v>2463</v>
      </c>
      <c r="D619" s="1" t="s">
        <v>2464</v>
      </c>
      <c r="E619" s="1" t="s">
        <v>2465</v>
      </c>
      <c r="F619" s="1" t="str">
        <f t="shared" si="1"/>
        <v>odtworzony</v>
      </c>
      <c r="G619" s="2" t="str">
        <f>IF(COUNTIF(Arkusz2!A:A, A619)&gt;0, "odtworzony", IF(COUNTIF(Arkusz2!A:A, B619)&gt;0, "odtworzony", "brak"))</f>
        <v>odtworzony</v>
      </c>
      <c r="H619" s="1" t="s">
        <v>12</v>
      </c>
    </row>
    <row r="620">
      <c r="A620" s="1" t="s">
        <v>2466</v>
      </c>
      <c r="B620" s="4">
        <v>7020314.0</v>
      </c>
      <c r="C620" s="1" t="s">
        <v>2467</v>
      </c>
      <c r="D620" s="1" t="s">
        <v>2468</v>
      </c>
      <c r="E620" s="1" t="s">
        <v>2469</v>
      </c>
      <c r="F620" s="1" t="str">
        <f t="shared" si="1"/>
        <v>odtworzony</v>
      </c>
      <c r="G620" s="2" t="str">
        <f>IF(COUNTIF(Arkusz2!A:A, A620)&gt;0, "odtworzony", IF(COUNTIF(Arkusz2!A:A, B620)&gt;0, "odtworzony", "brak"))</f>
        <v>odtworzony</v>
      </c>
      <c r="H620" s="1" t="s">
        <v>12</v>
      </c>
    </row>
    <row r="621">
      <c r="A621" s="1" t="s">
        <v>2470</v>
      </c>
      <c r="B621" s="4">
        <v>7020318.0</v>
      </c>
      <c r="C621" s="1" t="s">
        <v>2471</v>
      </c>
      <c r="D621" s="1" t="s">
        <v>2472</v>
      </c>
      <c r="E621" s="1" t="s">
        <v>2473</v>
      </c>
      <c r="F621" s="1" t="str">
        <f t="shared" si="1"/>
        <v>odtworzony</v>
      </c>
      <c r="G621" s="2" t="str">
        <f>IF(COUNTIF(Arkusz2!A:A, A621)&gt;0, "odtworzony", IF(COUNTIF(Arkusz2!A:A, B621)&gt;0, "odtworzony", "brak"))</f>
        <v>odtworzony</v>
      </c>
      <c r="H621" s="1" t="s">
        <v>12</v>
      </c>
    </row>
    <row r="622">
      <c r="A622" s="1" t="s">
        <v>2474</v>
      </c>
      <c r="B622" s="4">
        <v>7020319.0</v>
      </c>
      <c r="C622" s="1" t="s">
        <v>2475</v>
      </c>
      <c r="D622" s="1" t="s">
        <v>2476</v>
      </c>
      <c r="E622" s="1" t="s">
        <v>2477</v>
      </c>
      <c r="F622" s="1" t="str">
        <f t="shared" si="1"/>
        <v>odtworzony</v>
      </c>
      <c r="G622" s="2" t="str">
        <f>IF(COUNTIF(Arkusz2!A:A, A622)&gt;0, "odtworzony", IF(COUNTIF(Arkusz2!A:A, B622)&gt;0, "odtworzony", "brak"))</f>
        <v>odtworzony</v>
      </c>
      <c r="H622" s="1" t="s">
        <v>12</v>
      </c>
    </row>
    <row r="623">
      <c r="A623" s="1" t="s">
        <v>2478</v>
      </c>
      <c r="B623" s="4">
        <v>7020320.0</v>
      </c>
      <c r="C623" s="1" t="s">
        <v>2479</v>
      </c>
      <c r="D623" s="1" t="s">
        <v>2480</v>
      </c>
      <c r="E623" s="1" t="s">
        <v>2481</v>
      </c>
      <c r="F623" s="1" t="str">
        <f t="shared" si="1"/>
        <v>odtworzony</v>
      </c>
      <c r="G623" s="2" t="str">
        <f>IF(COUNTIF(Arkusz2!A:A, A623)&gt;0, "odtworzony", IF(COUNTIF(Arkusz2!A:A, B623)&gt;0, "odtworzony", "brak"))</f>
        <v>odtworzony</v>
      </c>
      <c r="H623" s="1" t="s">
        <v>12</v>
      </c>
    </row>
    <row r="624">
      <c r="A624" s="1" t="s">
        <v>2482</v>
      </c>
      <c r="B624" s="4">
        <v>7020321.0</v>
      </c>
      <c r="C624" s="1" t="s">
        <v>2483</v>
      </c>
      <c r="D624" s="1" t="s">
        <v>2484</v>
      </c>
      <c r="E624" s="1" t="s">
        <v>2485</v>
      </c>
      <c r="F624" s="1" t="str">
        <f t="shared" si="1"/>
        <v>odtworzony</v>
      </c>
      <c r="G624" s="2" t="str">
        <f>IF(COUNTIF(Arkusz2!A:A, A624)&gt;0, "odtworzony", IF(COUNTIF(Arkusz2!A:A, B624)&gt;0, "odtworzony", "brak"))</f>
        <v>odtworzony</v>
      </c>
      <c r="H624" s="1" t="s">
        <v>12</v>
      </c>
    </row>
    <row r="625">
      <c r="A625" s="1" t="s">
        <v>2486</v>
      </c>
      <c r="B625" s="4">
        <v>7020322.0</v>
      </c>
      <c r="C625" s="1" t="s">
        <v>2487</v>
      </c>
      <c r="D625" s="1" t="s">
        <v>2488</v>
      </c>
      <c r="E625" s="1" t="s">
        <v>2489</v>
      </c>
      <c r="F625" s="1" t="str">
        <f t="shared" si="1"/>
        <v>odtworzony</v>
      </c>
      <c r="G625" s="2" t="str">
        <f>IF(COUNTIF(Arkusz2!A:A, A625)&gt;0, "odtworzony", IF(COUNTIF(Arkusz2!A:A, B625)&gt;0, "odtworzony", "brak"))</f>
        <v>odtworzony</v>
      </c>
      <c r="H625" s="1" t="s">
        <v>12</v>
      </c>
    </row>
    <row r="626">
      <c r="A626" s="1" t="s">
        <v>2490</v>
      </c>
      <c r="B626" s="4">
        <v>7020323.0</v>
      </c>
      <c r="C626" s="1" t="s">
        <v>2491</v>
      </c>
      <c r="D626" s="1" t="s">
        <v>2492</v>
      </c>
      <c r="E626" s="1" t="s">
        <v>2493</v>
      </c>
      <c r="F626" s="1" t="str">
        <f t="shared" si="1"/>
        <v>jest na zero</v>
      </c>
      <c r="G626" s="2" t="str">
        <f>IF(COUNTIF(Arkusz2!A:A, A626)&gt;0, "odtworzony", IF(COUNTIF(Arkusz2!A:A, B626)&gt;0, "odtworzony", "brak"))</f>
        <v>brak</v>
      </c>
      <c r="H626" s="1" t="s">
        <v>17</v>
      </c>
    </row>
    <row r="627">
      <c r="A627" s="1" t="s">
        <v>2494</v>
      </c>
      <c r="B627" s="4">
        <v>7020324.0</v>
      </c>
      <c r="C627" s="1" t="s">
        <v>2495</v>
      </c>
      <c r="D627" s="1" t="s">
        <v>2496</v>
      </c>
      <c r="E627" s="1" t="s">
        <v>2497</v>
      </c>
      <c r="F627" s="1" t="str">
        <f t="shared" si="1"/>
        <v>odtworzony</v>
      </c>
      <c r="G627" s="2" t="str">
        <f>IF(COUNTIF(Arkusz2!A:A, A627)&gt;0, "odtworzony", IF(COUNTIF(Arkusz2!A:A, B627)&gt;0, "odtworzony", "brak"))</f>
        <v>odtworzony</v>
      </c>
      <c r="H627" s="1" t="s">
        <v>185</v>
      </c>
    </row>
    <row r="628">
      <c r="A628" s="1" t="s">
        <v>2498</v>
      </c>
      <c r="B628" s="4">
        <v>7020325.0</v>
      </c>
      <c r="C628" s="1" t="s">
        <v>2499</v>
      </c>
      <c r="D628" s="1" t="s">
        <v>2500</v>
      </c>
      <c r="E628" s="1" t="s">
        <v>2501</v>
      </c>
      <c r="F628" s="1" t="str">
        <f t="shared" si="1"/>
        <v>odtworzony</v>
      </c>
      <c r="G628" s="2" t="str">
        <f>IF(COUNTIF(Arkusz2!A:A, A628)&gt;0, "odtworzony", IF(COUNTIF(Arkusz2!A:A, B628)&gt;0, "odtworzony", "brak"))</f>
        <v>odtworzony</v>
      </c>
      <c r="H628" s="1" t="s">
        <v>12</v>
      </c>
    </row>
    <row r="629">
      <c r="A629" s="1" t="s">
        <v>2502</v>
      </c>
      <c r="B629" s="4">
        <v>7020326.0</v>
      </c>
      <c r="C629" s="1" t="s">
        <v>2503</v>
      </c>
      <c r="D629" s="1" t="s">
        <v>2504</v>
      </c>
      <c r="E629" s="1" t="s">
        <v>2505</v>
      </c>
      <c r="F629" s="1" t="str">
        <f t="shared" si="1"/>
        <v>odtworzony</v>
      </c>
      <c r="G629" s="2" t="str">
        <f>IF(COUNTIF(Arkusz2!A:A, A629)&gt;0, "odtworzony", IF(COUNTIF(Arkusz2!A:A, B629)&gt;0, "odtworzony", "brak"))</f>
        <v>odtworzony</v>
      </c>
      <c r="H629" s="1" t="s">
        <v>12</v>
      </c>
    </row>
    <row r="630">
      <c r="A630" s="1" t="s">
        <v>2506</v>
      </c>
      <c r="B630" s="4">
        <v>7020327.0</v>
      </c>
      <c r="C630" s="1" t="s">
        <v>2507</v>
      </c>
      <c r="D630" s="1" t="s">
        <v>2508</v>
      </c>
      <c r="E630" s="1" t="s">
        <v>2509</v>
      </c>
      <c r="F630" s="1" t="str">
        <f t="shared" si="1"/>
        <v>odtworzony</v>
      </c>
      <c r="G630" s="2" t="str">
        <f>IF(COUNTIF(Arkusz2!A:A, A630)&gt;0, "odtworzony", IF(COUNTIF(Arkusz2!A:A, B630)&gt;0, "odtworzony", "brak"))</f>
        <v>odtworzony</v>
      </c>
      <c r="H630" s="1" t="s">
        <v>12</v>
      </c>
    </row>
    <row r="631">
      <c r="A631" s="1" t="s">
        <v>2510</v>
      </c>
      <c r="B631" s="4">
        <v>7020328.0</v>
      </c>
      <c r="C631" s="1" t="s">
        <v>2511</v>
      </c>
      <c r="D631" s="1" t="s">
        <v>2512</v>
      </c>
      <c r="E631" s="1" t="s">
        <v>2513</v>
      </c>
      <c r="F631" s="1" t="str">
        <f t="shared" si="1"/>
        <v>odtworzony</v>
      </c>
      <c r="G631" s="2" t="str">
        <f>IF(COUNTIF(Arkusz2!A:A, A631)&gt;0, "odtworzony", IF(COUNTIF(Arkusz2!A:A, B631)&gt;0, "odtworzony", "brak"))</f>
        <v>odtworzony</v>
      </c>
      <c r="H631" s="1" t="s">
        <v>12</v>
      </c>
    </row>
    <row r="632">
      <c r="A632" s="1" t="s">
        <v>2514</v>
      </c>
      <c r="B632" s="4">
        <v>7020329.0</v>
      </c>
      <c r="C632" s="1" t="s">
        <v>2515</v>
      </c>
      <c r="D632" s="1" t="s">
        <v>2516</v>
      </c>
      <c r="E632" s="1" t="s">
        <v>2517</v>
      </c>
      <c r="F632" s="1" t="str">
        <f t="shared" si="1"/>
        <v>odtworzony</v>
      </c>
      <c r="G632" s="2" t="str">
        <f>IF(COUNTIF(Arkusz2!A:A, A632)&gt;0, "odtworzony", IF(COUNTIF(Arkusz2!A:A, B632)&gt;0, "odtworzony", "brak"))</f>
        <v>odtworzony</v>
      </c>
      <c r="H632" s="1" t="s">
        <v>12</v>
      </c>
    </row>
    <row r="633">
      <c r="A633" s="1" t="s">
        <v>2518</v>
      </c>
      <c r="B633" s="4">
        <v>7020330.0</v>
      </c>
      <c r="C633" s="1" t="s">
        <v>2519</v>
      </c>
      <c r="D633" s="1" t="s">
        <v>2520</v>
      </c>
      <c r="E633" s="1" t="s">
        <v>2521</v>
      </c>
      <c r="F633" s="1" t="str">
        <f t="shared" si="1"/>
        <v>odtworzony</v>
      </c>
      <c r="G633" s="2" t="str">
        <f>IF(COUNTIF(Arkusz2!A:A, A633)&gt;0, "odtworzony", IF(COUNTIF(Arkusz2!A:A, B633)&gt;0, "odtworzony", "brak"))</f>
        <v>odtworzony</v>
      </c>
      <c r="H633" s="1" t="s">
        <v>12</v>
      </c>
    </row>
    <row r="634">
      <c r="A634" s="1" t="s">
        <v>2522</v>
      </c>
      <c r="B634" s="4">
        <v>7020401.0</v>
      </c>
      <c r="C634" s="1" t="s">
        <v>2523</v>
      </c>
      <c r="D634" s="1" t="s">
        <v>2524</v>
      </c>
      <c r="E634" s="1" t="s">
        <v>2525</v>
      </c>
      <c r="F634" s="1" t="str">
        <f t="shared" si="1"/>
        <v>odtworzony</v>
      </c>
      <c r="G634" s="2" t="str">
        <f>IF(COUNTIF(Arkusz2!A:A, A634)&gt;0, "odtworzony", IF(COUNTIF(Arkusz2!A:A, B634)&gt;0, "odtworzony", "brak"))</f>
        <v>odtworzony</v>
      </c>
      <c r="H634" s="1" t="s">
        <v>12</v>
      </c>
    </row>
    <row r="635">
      <c r="A635" s="1" t="s">
        <v>2526</v>
      </c>
      <c r="B635" s="4">
        <v>7020402.0</v>
      </c>
      <c r="C635" s="1" t="s">
        <v>2527</v>
      </c>
      <c r="D635" s="1" t="s">
        <v>2528</v>
      </c>
      <c r="E635" s="1" t="s">
        <v>2529</v>
      </c>
      <c r="F635" s="1" t="str">
        <f t="shared" si="1"/>
        <v>odtworzony</v>
      </c>
      <c r="G635" s="2" t="str">
        <f>IF(COUNTIF(Arkusz2!A:A, A635)&gt;0, "odtworzony", IF(COUNTIF(Arkusz2!A:A, B635)&gt;0, "odtworzony", "brak"))</f>
        <v>odtworzony</v>
      </c>
      <c r="H635" s="1" t="s">
        <v>12</v>
      </c>
    </row>
    <row r="636">
      <c r="A636" s="1" t="s">
        <v>2530</v>
      </c>
      <c r="B636" s="4">
        <v>7020403.0</v>
      </c>
      <c r="C636" s="1" t="s">
        <v>2531</v>
      </c>
      <c r="D636" s="1" t="s">
        <v>2532</v>
      </c>
      <c r="E636" s="1" t="s">
        <v>2533</v>
      </c>
      <c r="F636" s="1" t="str">
        <f t="shared" si="1"/>
        <v>odtworzony</v>
      </c>
      <c r="G636" s="2" t="str">
        <f>IF(COUNTIF(Arkusz2!A:A, A636)&gt;0, "odtworzony", IF(COUNTIF(Arkusz2!A:A, B636)&gt;0, "odtworzony", "brak"))</f>
        <v>odtworzony</v>
      </c>
      <c r="H636" s="1" t="s">
        <v>12</v>
      </c>
    </row>
    <row r="637">
      <c r="A637" s="1" t="s">
        <v>2534</v>
      </c>
      <c r="B637" s="4">
        <v>7020404.0</v>
      </c>
      <c r="C637" s="1" t="s">
        <v>2535</v>
      </c>
      <c r="D637" s="1" t="s">
        <v>2536</v>
      </c>
      <c r="E637" s="1" t="s">
        <v>2537</v>
      </c>
      <c r="F637" s="1" t="str">
        <f t="shared" si="1"/>
        <v>odtworzony</v>
      </c>
      <c r="G637" s="2" t="str">
        <f>IF(COUNTIF(Arkusz2!A:A, A637)&gt;0, "odtworzony", IF(COUNTIF(Arkusz2!A:A, B637)&gt;0, "odtworzony", "brak"))</f>
        <v>odtworzony</v>
      </c>
      <c r="H637" s="1" t="s">
        <v>12</v>
      </c>
    </row>
    <row r="638">
      <c r="A638" s="1" t="s">
        <v>2538</v>
      </c>
      <c r="B638" s="4">
        <v>7020405.0</v>
      </c>
      <c r="C638" s="1" t="s">
        <v>2539</v>
      </c>
      <c r="D638" s="1" t="s">
        <v>2540</v>
      </c>
      <c r="E638" s="1" t="s">
        <v>2541</v>
      </c>
      <c r="F638" s="1" t="str">
        <f t="shared" si="1"/>
        <v>odtworzony</v>
      </c>
      <c r="G638" s="2" t="str">
        <f>IF(COUNTIF(Arkusz2!A:A, A638)&gt;0, "odtworzony", IF(COUNTIF(Arkusz2!A:A, B638)&gt;0, "odtworzony", "brak"))</f>
        <v>odtworzony</v>
      </c>
      <c r="H638" s="1" t="s">
        <v>12</v>
      </c>
    </row>
    <row r="639">
      <c r="A639" s="1" t="s">
        <v>2542</v>
      </c>
      <c r="B639" s="4">
        <v>7020406.0</v>
      </c>
      <c r="C639" s="1" t="s">
        <v>2543</v>
      </c>
      <c r="D639" s="1" t="s">
        <v>2544</v>
      </c>
      <c r="E639" s="1" t="s">
        <v>2545</v>
      </c>
      <c r="F639" s="1" t="str">
        <f t="shared" si="1"/>
        <v>odtworzony</v>
      </c>
      <c r="G639" s="2" t="str">
        <f>IF(COUNTIF(Arkusz2!A:A, A639)&gt;0, "odtworzony", IF(COUNTIF(Arkusz2!A:A, B639)&gt;0, "odtworzony", "brak"))</f>
        <v>odtworzony</v>
      </c>
      <c r="H639" s="1" t="s">
        <v>12</v>
      </c>
    </row>
    <row r="640">
      <c r="A640" s="1" t="s">
        <v>2546</v>
      </c>
      <c r="B640" s="4">
        <v>7020407.0</v>
      </c>
      <c r="C640" s="1" t="s">
        <v>2547</v>
      </c>
      <c r="D640" s="1" t="s">
        <v>2548</v>
      </c>
      <c r="E640" s="1" t="s">
        <v>2549</v>
      </c>
      <c r="F640" s="1" t="str">
        <f t="shared" si="1"/>
        <v>odtworzony</v>
      </c>
      <c r="G640" s="2" t="str">
        <f>IF(COUNTIF(Arkusz2!A:A, A640)&gt;0, "odtworzony", IF(COUNTIF(Arkusz2!A:A, B640)&gt;0, "odtworzony", "brak"))</f>
        <v>odtworzony</v>
      </c>
      <c r="H640" s="1" t="s">
        <v>12</v>
      </c>
    </row>
    <row r="641">
      <c r="A641" s="1" t="s">
        <v>2550</v>
      </c>
      <c r="B641" s="4">
        <v>7020408.0</v>
      </c>
      <c r="C641" s="1" t="s">
        <v>2551</v>
      </c>
      <c r="D641" s="1" t="s">
        <v>2552</v>
      </c>
      <c r="E641" s="1" t="s">
        <v>2553</v>
      </c>
      <c r="F641" s="1" t="str">
        <f t="shared" si="1"/>
        <v>odtworzony</v>
      </c>
      <c r="G641" s="2" t="str">
        <f>IF(COUNTIF(Arkusz2!A:A, A641)&gt;0, "odtworzony", IF(COUNTIF(Arkusz2!A:A, B641)&gt;0, "odtworzony", "brak"))</f>
        <v>odtworzony</v>
      </c>
      <c r="H641" s="1" t="s">
        <v>185</v>
      </c>
    </row>
    <row r="642">
      <c r="A642" s="1" t="s">
        <v>2554</v>
      </c>
      <c r="B642" s="4">
        <v>7020409.0</v>
      </c>
      <c r="C642" s="1" t="s">
        <v>2555</v>
      </c>
      <c r="D642" s="1" t="s">
        <v>2556</v>
      </c>
      <c r="E642" s="1" t="s">
        <v>2557</v>
      </c>
      <c r="F642" s="1" t="str">
        <f t="shared" si="1"/>
        <v>odtworzony</v>
      </c>
      <c r="G642" s="2" t="str">
        <f>IF(COUNTIF(Arkusz2!A:A, A642)&gt;0, "odtworzony", IF(COUNTIF(Arkusz2!A:A, B642)&gt;0, "odtworzony", "brak"))</f>
        <v>odtworzony</v>
      </c>
      <c r="H642" s="1" t="s">
        <v>12</v>
      </c>
    </row>
    <row r="643">
      <c r="A643" s="1" t="s">
        <v>2558</v>
      </c>
      <c r="B643" s="4">
        <v>7020410.0</v>
      </c>
      <c r="C643" s="1" t="s">
        <v>2559</v>
      </c>
      <c r="D643" s="1" t="s">
        <v>2560</v>
      </c>
      <c r="E643" s="1" t="s">
        <v>2561</v>
      </c>
      <c r="F643" s="1" t="str">
        <f t="shared" si="1"/>
        <v>odtworzony</v>
      </c>
      <c r="G643" s="2" t="str">
        <f>IF(COUNTIF(Arkusz2!A:A, A643)&gt;0, "odtworzony", IF(COUNTIF(Arkusz2!A:A, B643)&gt;0, "odtworzony", "brak"))</f>
        <v>odtworzony</v>
      </c>
      <c r="H643" s="1" t="s">
        <v>12</v>
      </c>
    </row>
    <row r="644">
      <c r="A644" s="1" t="s">
        <v>2562</v>
      </c>
      <c r="B644" s="4">
        <v>7020411.0</v>
      </c>
      <c r="C644" s="1" t="s">
        <v>2563</v>
      </c>
      <c r="D644" s="1" t="s">
        <v>2564</v>
      </c>
      <c r="E644" s="1" t="s">
        <v>2565</v>
      </c>
      <c r="F644" s="1" t="str">
        <f t="shared" si="1"/>
        <v>odtworzony</v>
      </c>
      <c r="G644" s="2" t="str">
        <f>IF(COUNTIF(Arkusz2!A:A, A644)&gt;0, "odtworzony", IF(COUNTIF(Arkusz2!A:A, B644)&gt;0, "odtworzony", "brak"))</f>
        <v>odtworzony</v>
      </c>
      <c r="H644" s="1" t="s">
        <v>12</v>
      </c>
    </row>
    <row r="645">
      <c r="A645" s="1" t="s">
        <v>2566</v>
      </c>
      <c r="B645" s="4">
        <v>7020412.0</v>
      </c>
      <c r="C645" s="1" t="s">
        <v>2567</v>
      </c>
      <c r="D645" s="1" t="s">
        <v>2568</v>
      </c>
      <c r="E645" s="1" t="s">
        <v>2569</v>
      </c>
      <c r="F645" s="1" t="str">
        <f t="shared" si="1"/>
        <v>odtworzony</v>
      </c>
      <c r="G645" s="2" t="str">
        <f>IF(COUNTIF(Arkusz2!A:A, A645)&gt;0, "odtworzony", IF(COUNTIF(Arkusz2!A:A, B645)&gt;0, "odtworzony", "brak"))</f>
        <v>odtworzony</v>
      </c>
      <c r="H645" s="1" t="s">
        <v>12</v>
      </c>
    </row>
    <row r="646">
      <c r="A646" s="1" t="s">
        <v>2570</v>
      </c>
      <c r="B646" s="4">
        <v>7020414.0</v>
      </c>
      <c r="C646" s="1" t="s">
        <v>2571</v>
      </c>
      <c r="D646" s="1" t="s">
        <v>2572</v>
      </c>
      <c r="E646" s="1" t="s">
        <v>2573</v>
      </c>
      <c r="F646" s="1" t="str">
        <f t="shared" si="1"/>
        <v>odtworzony</v>
      </c>
      <c r="G646" s="2" t="str">
        <f>IF(COUNTIF(Arkusz2!A:A, A646)&gt;0, "odtworzony", IF(COUNTIF(Arkusz2!A:A, B646)&gt;0, "odtworzony", "brak"))</f>
        <v>odtworzony</v>
      </c>
      <c r="H646" s="1" t="s">
        <v>12</v>
      </c>
    </row>
    <row r="647">
      <c r="A647" s="1" t="s">
        <v>2574</v>
      </c>
      <c r="B647" s="4">
        <v>7020415.0</v>
      </c>
      <c r="C647" s="1" t="s">
        <v>2575</v>
      </c>
      <c r="D647" s="1" t="s">
        <v>2576</v>
      </c>
      <c r="E647" s="1" t="s">
        <v>2577</v>
      </c>
      <c r="F647" s="1" t="str">
        <f t="shared" si="1"/>
        <v>odtworzony</v>
      </c>
      <c r="G647" s="2" t="str">
        <f>IF(COUNTIF(Arkusz2!A:A, A647)&gt;0, "odtworzony", IF(COUNTIF(Arkusz2!A:A, B647)&gt;0, "odtworzony", "brak"))</f>
        <v>odtworzony</v>
      </c>
      <c r="H647" s="1" t="s">
        <v>185</v>
      </c>
    </row>
    <row r="648">
      <c r="A648" s="1" t="s">
        <v>2578</v>
      </c>
      <c r="B648" s="4">
        <v>7020416.0</v>
      </c>
      <c r="C648" s="1" t="s">
        <v>2579</v>
      </c>
      <c r="D648" s="1" t="s">
        <v>2580</v>
      </c>
      <c r="E648" s="1" t="s">
        <v>2581</v>
      </c>
      <c r="F648" s="1" t="str">
        <f t="shared" si="1"/>
        <v>odtworzony</v>
      </c>
      <c r="G648" s="2" t="str">
        <f>IF(COUNTIF(Arkusz2!A:A, A648)&gt;0, "odtworzony", IF(COUNTIF(Arkusz2!A:A, B648)&gt;0, "odtworzony", "brak"))</f>
        <v>odtworzony</v>
      </c>
      <c r="H648" s="1" t="s">
        <v>12</v>
      </c>
    </row>
    <row r="649">
      <c r="A649" s="1" t="s">
        <v>2582</v>
      </c>
      <c r="B649" s="4">
        <v>7020417.0</v>
      </c>
      <c r="C649" s="1" t="s">
        <v>2583</v>
      </c>
      <c r="D649" s="1" t="s">
        <v>2584</v>
      </c>
      <c r="E649" s="1" t="s">
        <v>2585</v>
      </c>
      <c r="F649" s="1" t="str">
        <f t="shared" si="1"/>
        <v>odtworzony</v>
      </c>
      <c r="G649" s="2" t="str">
        <f>IF(COUNTIF(Arkusz2!A:A, A649)&gt;0, "odtworzony", IF(COUNTIF(Arkusz2!A:A, B649)&gt;0, "odtworzony", "brak"))</f>
        <v>odtworzony</v>
      </c>
      <c r="H649" s="1" t="s">
        <v>185</v>
      </c>
    </row>
    <row r="650">
      <c r="A650" s="1" t="s">
        <v>2586</v>
      </c>
      <c r="B650" s="4">
        <v>7020418.0</v>
      </c>
      <c r="C650" s="1" t="s">
        <v>2587</v>
      </c>
      <c r="D650" s="1" t="s">
        <v>2588</v>
      </c>
      <c r="E650" s="1" t="s">
        <v>2589</v>
      </c>
      <c r="F650" s="1" t="str">
        <f t="shared" si="1"/>
        <v>odtworzony</v>
      </c>
      <c r="G650" s="2" t="str">
        <f>IF(COUNTIF(Arkusz2!A:A, A650)&gt;0, "odtworzony", IF(COUNTIF(Arkusz2!A:A, B650)&gt;0, "odtworzony", "brak"))</f>
        <v>odtworzony</v>
      </c>
      <c r="H650" s="1" t="s">
        <v>12</v>
      </c>
    </row>
    <row r="651">
      <c r="A651" s="1" t="s">
        <v>2590</v>
      </c>
      <c r="B651" s="4">
        <v>7020419.0</v>
      </c>
      <c r="C651" s="1" t="s">
        <v>2591</v>
      </c>
      <c r="D651" s="1" t="s">
        <v>2592</v>
      </c>
      <c r="E651" s="1" t="s">
        <v>2593</v>
      </c>
      <c r="F651" s="1" t="str">
        <f t="shared" si="1"/>
        <v>odtworzony</v>
      </c>
      <c r="G651" s="2" t="str">
        <f>IF(COUNTIF(Arkusz2!A:A, A651)&gt;0, "odtworzony", IF(COUNTIF(Arkusz2!A:A, B651)&gt;0, "odtworzony", "brak"))</f>
        <v>odtworzony</v>
      </c>
      <c r="H651" s="1" t="s">
        <v>12</v>
      </c>
    </row>
    <row r="652">
      <c r="A652" s="1" t="s">
        <v>2594</v>
      </c>
      <c r="B652" s="4">
        <v>7020421.0</v>
      </c>
      <c r="C652" s="1" t="s">
        <v>2595</v>
      </c>
      <c r="D652" s="1" t="s">
        <v>2596</v>
      </c>
      <c r="E652" s="1" t="s">
        <v>2545</v>
      </c>
      <c r="F652" s="1" t="str">
        <f t="shared" si="1"/>
        <v>odtworzony</v>
      </c>
      <c r="G652" s="2" t="str">
        <f>IF(COUNTIF(Arkusz2!A:A, A652)&gt;0, "odtworzony", IF(COUNTIF(Arkusz2!A:A, B652)&gt;0, "odtworzony", "brak"))</f>
        <v>odtworzony</v>
      </c>
      <c r="H652" s="1" t="s">
        <v>12</v>
      </c>
    </row>
    <row r="653">
      <c r="A653" s="1" t="s">
        <v>2597</v>
      </c>
      <c r="B653" s="4">
        <v>7020501.0</v>
      </c>
      <c r="C653" s="1" t="s">
        <v>2598</v>
      </c>
      <c r="D653" s="1" t="s">
        <v>2599</v>
      </c>
      <c r="E653" s="1" t="s">
        <v>2600</v>
      </c>
      <c r="F653" s="1" t="str">
        <f t="shared" si="1"/>
        <v>odtworzony</v>
      </c>
      <c r="G653" s="2" t="str">
        <f>IF(COUNTIF(Arkusz2!A:A, A653)&gt;0, "odtworzony", IF(COUNTIF(Arkusz2!A:A, B653)&gt;0, "odtworzony", "brak"))</f>
        <v>odtworzony</v>
      </c>
      <c r="H653" s="1" t="s">
        <v>12</v>
      </c>
    </row>
    <row r="654">
      <c r="A654" s="1" t="s">
        <v>2601</v>
      </c>
      <c r="B654" s="4">
        <v>7020504.0</v>
      </c>
      <c r="C654" s="1" t="s">
        <v>2602</v>
      </c>
      <c r="D654" s="1" t="s">
        <v>2603</v>
      </c>
      <c r="E654" s="1" t="s">
        <v>2604</v>
      </c>
      <c r="F654" s="1" t="str">
        <f t="shared" si="1"/>
        <v>odtworzony</v>
      </c>
      <c r="G654" s="2" t="str">
        <f>IF(COUNTIF(Arkusz2!A:A, A654)&gt;0, "odtworzony", IF(COUNTIF(Arkusz2!A:A, B654)&gt;0, "odtworzony", "brak"))</f>
        <v>odtworzony</v>
      </c>
      <c r="H654" s="1" t="s">
        <v>12</v>
      </c>
    </row>
    <row r="655">
      <c r="A655" s="1" t="s">
        <v>2605</v>
      </c>
      <c r="B655" s="4">
        <v>7020505.0</v>
      </c>
      <c r="C655" s="1" t="s">
        <v>2606</v>
      </c>
      <c r="D655" s="1" t="s">
        <v>2607</v>
      </c>
      <c r="E655" s="1" t="s">
        <v>2608</v>
      </c>
      <c r="F655" s="1" t="str">
        <f t="shared" si="1"/>
        <v>odtworzony</v>
      </c>
      <c r="G655" s="2" t="str">
        <f>IF(COUNTIF(Arkusz2!A:A, A655)&gt;0, "odtworzony", IF(COUNTIF(Arkusz2!A:A, B655)&gt;0, "odtworzony", "brak"))</f>
        <v>odtworzony</v>
      </c>
      <c r="H655" s="1" t="s">
        <v>12</v>
      </c>
    </row>
    <row r="656">
      <c r="A656" s="1" t="s">
        <v>2609</v>
      </c>
      <c r="B656" s="4">
        <v>7020507.0</v>
      </c>
      <c r="C656" s="1" t="s">
        <v>2610</v>
      </c>
      <c r="D656" s="1" t="s">
        <v>2611</v>
      </c>
      <c r="E656" s="1" t="s">
        <v>2612</v>
      </c>
      <c r="F656" s="1" t="str">
        <f t="shared" si="1"/>
        <v>odtworzony</v>
      </c>
      <c r="G656" s="2" t="str">
        <f>IF(COUNTIF(Arkusz2!A:A, A656)&gt;0, "odtworzony", IF(COUNTIF(Arkusz2!A:A, B656)&gt;0, "odtworzony", "brak"))</f>
        <v>odtworzony</v>
      </c>
      <c r="H656" s="1" t="s">
        <v>12</v>
      </c>
    </row>
    <row r="657">
      <c r="A657" s="1" t="s">
        <v>2613</v>
      </c>
      <c r="B657" s="4">
        <v>7020509.0</v>
      </c>
      <c r="C657" s="1" t="s">
        <v>2614</v>
      </c>
      <c r="D657" s="1" t="s">
        <v>2615</v>
      </c>
      <c r="E657" s="1" t="s">
        <v>2616</v>
      </c>
      <c r="F657" s="1" t="str">
        <f t="shared" si="1"/>
        <v>odtworzony</v>
      </c>
      <c r="G657" s="2" t="str">
        <f>IF(COUNTIF(Arkusz2!A:A, A657)&gt;0, "odtworzony", IF(COUNTIF(Arkusz2!A:A, B657)&gt;0, "odtworzony", "brak"))</f>
        <v>odtworzony</v>
      </c>
      <c r="H657" s="1" t="s">
        <v>12</v>
      </c>
    </row>
    <row r="658">
      <c r="A658" s="1" t="s">
        <v>2617</v>
      </c>
      <c r="B658" s="4">
        <v>7020510.0</v>
      </c>
      <c r="C658" s="1" t="s">
        <v>2618</v>
      </c>
      <c r="D658" s="1" t="s">
        <v>2619</v>
      </c>
      <c r="E658" s="1" t="s">
        <v>2620</v>
      </c>
      <c r="F658" s="1" t="str">
        <f t="shared" si="1"/>
        <v>odtworzony</v>
      </c>
      <c r="G658" s="2" t="str">
        <f>IF(COUNTIF(Arkusz2!A:A, A658)&gt;0, "odtworzony", IF(COUNTIF(Arkusz2!A:A, B658)&gt;0, "odtworzony", "brak"))</f>
        <v>odtworzony</v>
      </c>
      <c r="H658" s="1" t="s">
        <v>12</v>
      </c>
    </row>
    <row r="659">
      <c r="A659" s="1" t="s">
        <v>2621</v>
      </c>
      <c r="B659" s="4">
        <v>7020601.0</v>
      </c>
      <c r="C659" s="1" t="s">
        <v>2622</v>
      </c>
      <c r="D659" s="1" t="s">
        <v>2623</v>
      </c>
      <c r="E659" s="1" t="s">
        <v>2624</v>
      </c>
      <c r="F659" s="1" t="str">
        <f t="shared" si="1"/>
        <v>odtworzony</v>
      </c>
      <c r="G659" s="2" t="str">
        <f>IF(COUNTIF(Arkusz2!A:A, A659)&gt;0, "odtworzony", IF(COUNTIF(Arkusz2!A:A, B659)&gt;0, "odtworzony", "brak"))</f>
        <v>odtworzony</v>
      </c>
      <c r="H659" s="1" t="s">
        <v>12</v>
      </c>
    </row>
    <row r="660">
      <c r="A660" s="1" t="s">
        <v>2625</v>
      </c>
      <c r="B660" s="4">
        <v>7020602.0</v>
      </c>
      <c r="C660" s="1" t="s">
        <v>2626</v>
      </c>
      <c r="D660" s="1" t="s">
        <v>2627</v>
      </c>
      <c r="E660" s="1" t="s">
        <v>2628</v>
      </c>
      <c r="F660" s="1" t="str">
        <f t="shared" si="1"/>
        <v>odtworzony</v>
      </c>
      <c r="G660" s="2" t="str">
        <f>IF(COUNTIF(Arkusz2!A:A, A660)&gt;0, "odtworzony", IF(COUNTIF(Arkusz2!A:A, B660)&gt;0, "odtworzony", "brak"))</f>
        <v>odtworzony</v>
      </c>
      <c r="H660" s="1" t="s">
        <v>12</v>
      </c>
    </row>
    <row r="661">
      <c r="A661" s="1" t="s">
        <v>2629</v>
      </c>
      <c r="B661" s="4">
        <v>7020604.0</v>
      </c>
      <c r="C661" s="1" t="s">
        <v>2630</v>
      </c>
      <c r="D661" s="1" t="s">
        <v>2631</v>
      </c>
      <c r="E661" s="1" t="s">
        <v>2632</v>
      </c>
      <c r="F661" s="1" t="str">
        <f t="shared" si="1"/>
        <v>odtworzony</v>
      </c>
      <c r="G661" s="2" t="str">
        <f>IF(COUNTIF(Arkusz2!A:A, A661)&gt;0, "odtworzony", IF(COUNTIF(Arkusz2!A:A, B661)&gt;0, "odtworzony", "brak"))</f>
        <v>odtworzony</v>
      </c>
      <c r="H661" s="1" t="s">
        <v>12</v>
      </c>
    </row>
    <row r="662">
      <c r="A662" s="1" t="s">
        <v>2633</v>
      </c>
      <c r="B662" s="4">
        <v>7020606.0</v>
      </c>
      <c r="C662" s="1" t="s">
        <v>2634</v>
      </c>
      <c r="D662" s="1" t="s">
        <v>2635</v>
      </c>
      <c r="E662" s="1" t="s">
        <v>2636</v>
      </c>
      <c r="F662" s="1" t="str">
        <f t="shared" si="1"/>
        <v>odtworzony</v>
      </c>
      <c r="G662" s="2" t="str">
        <f>IF(COUNTIF(Arkusz2!A:A, A662)&gt;0, "odtworzony", IF(COUNTIF(Arkusz2!A:A, B662)&gt;0, "odtworzony", "brak"))</f>
        <v>odtworzony</v>
      </c>
      <c r="H662" s="1" t="s">
        <v>12</v>
      </c>
    </row>
    <row r="663">
      <c r="A663" s="1" t="s">
        <v>2637</v>
      </c>
      <c r="B663" s="4">
        <v>7020608.0</v>
      </c>
      <c r="C663" s="1" t="s">
        <v>2638</v>
      </c>
      <c r="D663" s="1" t="s">
        <v>2639</v>
      </c>
      <c r="E663" s="1" t="s">
        <v>2640</v>
      </c>
      <c r="F663" s="1" t="str">
        <f t="shared" si="1"/>
        <v>odtworzony</v>
      </c>
      <c r="G663" s="2" t="str">
        <f>IF(COUNTIF(Arkusz2!A:A, A663)&gt;0, "odtworzony", IF(COUNTIF(Arkusz2!A:A, B663)&gt;0, "odtworzony", "brak"))</f>
        <v>odtworzony</v>
      </c>
      <c r="H663" s="1" t="s">
        <v>12</v>
      </c>
    </row>
    <row r="664">
      <c r="A664" s="1" t="s">
        <v>2641</v>
      </c>
      <c r="B664" s="4">
        <v>7020609.0</v>
      </c>
      <c r="C664" s="1" t="s">
        <v>2642</v>
      </c>
      <c r="D664" s="1" t="s">
        <v>2643</v>
      </c>
      <c r="E664" s="1" t="s">
        <v>2644</v>
      </c>
      <c r="F664" s="1" t="str">
        <f t="shared" si="1"/>
        <v>odtworzony</v>
      </c>
      <c r="G664" s="2" t="str">
        <f>IF(COUNTIF(Arkusz2!A:A, A664)&gt;0, "odtworzony", IF(COUNTIF(Arkusz2!A:A, B664)&gt;0, "odtworzony", "brak"))</f>
        <v>odtworzony</v>
      </c>
      <c r="H664" s="1" t="s">
        <v>12</v>
      </c>
    </row>
    <row r="665">
      <c r="A665" s="1" t="s">
        <v>2645</v>
      </c>
      <c r="B665" s="4">
        <v>7020610.0</v>
      </c>
      <c r="C665" s="1" t="s">
        <v>2646</v>
      </c>
      <c r="D665" s="1" t="s">
        <v>2647</v>
      </c>
      <c r="E665" s="1" t="s">
        <v>2648</v>
      </c>
      <c r="F665" s="1" t="str">
        <f t="shared" si="1"/>
        <v>odtworzony</v>
      </c>
      <c r="G665" s="2" t="str">
        <f>IF(COUNTIF(Arkusz2!A:A, A665)&gt;0, "odtworzony", IF(COUNTIF(Arkusz2!A:A, B665)&gt;0, "odtworzony", "brak"))</f>
        <v>odtworzony</v>
      </c>
      <c r="H665" s="1" t="s">
        <v>185</v>
      </c>
    </row>
    <row r="666">
      <c r="A666" s="1" t="s">
        <v>2649</v>
      </c>
      <c r="B666" s="4">
        <v>7020611.0</v>
      </c>
      <c r="C666" s="1" t="s">
        <v>2650</v>
      </c>
      <c r="D666" s="1" t="s">
        <v>2651</v>
      </c>
      <c r="E666" s="1" t="s">
        <v>2652</v>
      </c>
      <c r="F666" s="1" t="str">
        <f t="shared" si="1"/>
        <v>odtworzony</v>
      </c>
      <c r="G666" s="2" t="str">
        <f>IF(COUNTIF(Arkusz2!A:A, A666)&gt;0, "odtworzony", IF(COUNTIF(Arkusz2!A:A, B666)&gt;0, "odtworzony", "brak"))</f>
        <v>odtworzony</v>
      </c>
      <c r="H666" s="1" t="s">
        <v>12</v>
      </c>
    </row>
    <row r="667">
      <c r="A667" s="1" t="s">
        <v>2653</v>
      </c>
      <c r="B667" s="4">
        <v>7020612.0</v>
      </c>
      <c r="C667" s="1" t="s">
        <v>2654</v>
      </c>
      <c r="D667" s="1" t="s">
        <v>2655</v>
      </c>
      <c r="E667" s="1" t="s">
        <v>2656</v>
      </c>
      <c r="F667" s="1" t="str">
        <f t="shared" si="1"/>
        <v>odtworzony</v>
      </c>
      <c r="G667" s="2" t="str">
        <f>IF(COUNTIF(Arkusz2!A:A, A667)&gt;0, "odtworzony", IF(COUNTIF(Arkusz2!A:A, B667)&gt;0, "odtworzony", "brak"))</f>
        <v>odtworzony</v>
      </c>
      <c r="H667" s="1" t="s">
        <v>12</v>
      </c>
    </row>
    <row r="668">
      <c r="A668" s="1" t="s">
        <v>2657</v>
      </c>
      <c r="B668" s="4">
        <v>7020613.0</v>
      </c>
      <c r="C668" s="1" t="s">
        <v>2658</v>
      </c>
      <c r="D668" s="1" t="s">
        <v>2659</v>
      </c>
      <c r="E668" s="1" t="s">
        <v>2660</v>
      </c>
      <c r="F668" s="1" t="str">
        <f t="shared" si="1"/>
        <v>odtworzony</v>
      </c>
      <c r="G668" s="2" t="str">
        <f>IF(COUNTIF(Arkusz2!A:A, A668)&gt;0, "odtworzony", IF(COUNTIF(Arkusz2!A:A, B668)&gt;0, "odtworzony", "brak"))</f>
        <v>odtworzony</v>
      </c>
      <c r="H668" s="1" t="s">
        <v>12</v>
      </c>
    </row>
    <row r="669">
      <c r="A669" s="1" t="s">
        <v>2661</v>
      </c>
      <c r="B669" s="4">
        <v>7020617.0</v>
      </c>
      <c r="C669" s="1" t="s">
        <v>2662</v>
      </c>
      <c r="D669" s="1" t="s">
        <v>2663</v>
      </c>
      <c r="E669" s="1" t="s">
        <v>2664</v>
      </c>
      <c r="F669" s="1" t="str">
        <f t="shared" si="1"/>
        <v>odtworzony</v>
      </c>
      <c r="G669" s="2" t="str">
        <f>IF(COUNTIF(Arkusz2!A:A, A669)&gt;0, "odtworzony", IF(COUNTIF(Arkusz2!A:A, B669)&gt;0, "odtworzony", "brak"))</f>
        <v>odtworzony</v>
      </c>
      <c r="H669" s="1" t="s">
        <v>12</v>
      </c>
    </row>
    <row r="670">
      <c r="A670" s="1" t="s">
        <v>2665</v>
      </c>
      <c r="B670" s="4">
        <v>7020618.0</v>
      </c>
      <c r="C670" s="1" t="s">
        <v>2666</v>
      </c>
      <c r="D670" s="1" t="s">
        <v>2667</v>
      </c>
      <c r="E670" s="1" t="s">
        <v>2664</v>
      </c>
      <c r="F670" s="1" t="str">
        <f t="shared" si="1"/>
        <v>odtworzony</v>
      </c>
      <c r="G670" s="2" t="str">
        <f>IF(COUNTIF(Arkusz2!A:A, A670)&gt;0, "odtworzony", IF(COUNTIF(Arkusz2!A:A, B670)&gt;0, "odtworzony", "brak"))</f>
        <v>odtworzony</v>
      </c>
      <c r="H670" s="1" t="s">
        <v>12</v>
      </c>
    </row>
    <row r="671">
      <c r="A671" s="1" t="s">
        <v>2668</v>
      </c>
      <c r="B671" s="4">
        <v>7020620.0</v>
      </c>
      <c r="C671" s="1" t="s">
        <v>2669</v>
      </c>
      <c r="D671" s="1" t="s">
        <v>2670</v>
      </c>
      <c r="E671" s="1" t="s">
        <v>2671</v>
      </c>
      <c r="F671" s="1" t="str">
        <f t="shared" si="1"/>
        <v>odtworzony</v>
      </c>
      <c r="G671" s="2" t="str">
        <f>IF(COUNTIF(Arkusz2!A:A, A671)&gt;0, "odtworzony", IF(COUNTIF(Arkusz2!A:A, B671)&gt;0, "odtworzony", "brak"))</f>
        <v>odtworzony</v>
      </c>
      <c r="H671" s="1" t="s">
        <v>12</v>
      </c>
    </row>
    <row r="672">
      <c r="A672" s="1" t="s">
        <v>2672</v>
      </c>
      <c r="B672" s="4">
        <v>7030218.0</v>
      </c>
      <c r="C672" s="1" t="s">
        <v>2673</v>
      </c>
      <c r="D672" s="1" t="s">
        <v>2674</v>
      </c>
      <c r="E672" s="1" t="s">
        <v>2675</v>
      </c>
      <c r="F672" s="1" t="str">
        <f t="shared" si="1"/>
        <v>odtworzony</v>
      </c>
      <c r="G672" s="2" t="str">
        <f>IF(COUNTIF(Arkusz2!A:A, A672)&gt;0, "odtworzony", IF(COUNTIF(Arkusz2!A:A, B672)&gt;0, "odtworzony", "brak"))</f>
        <v>odtworzony</v>
      </c>
      <c r="H672" s="1" t="s">
        <v>185</v>
      </c>
    </row>
    <row r="673">
      <c r="A673" s="1" t="s">
        <v>2676</v>
      </c>
      <c r="B673" s="4">
        <v>7030416.0</v>
      </c>
      <c r="C673" s="1" t="s">
        <v>2677</v>
      </c>
      <c r="D673" s="1" t="s">
        <v>2678</v>
      </c>
      <c r="E673" s="1" t="s">
        <v>2679</v>
      </c>
      <c r="F673" s="1" t="str">
        <f t="shared" si="1"/>
        <v>odtworzony</v>
      </c>
      <c r="G673" s="2" t="str">
        <f>IF(COUNTIF(Arkusz2!A:A, A673)&gt;0, "odtworzony", IF(COUNTIF(Arkusz2!A:A, B673)&gt;0, "odtworzony", "brak"))</f>
        <v>brak</v>
      </c>
      <c r="H673" s="1" t="s">
        <v>12</v>
      </c>
    </row>
    <row r="674">
      <c r="A674" s="1" t="s">
        <v>2680</v>
      </c>
      <c r="B674" s="4">
        <v>7040103.0</v>
      </c>
      <c r="C674" s="1" t="s">
        <v>2681</v>
      </c>
      <c r="D674" s="1" t="s">
        <v>2682</v>
      </c>
      <c r="E674" s="1" t="s">
        <v>2683</v>
      </c>
      <c r="F674" s="1" t="str">
        <f t="shared" si="1"/>
        <v>odtworzony</v>
      </c>
      <c r="G674" s="2" t="str">
        <f>IF(COUNTIF(Arkusz2!A:A, A674)&gt;0, "odtworzony", IF(COUNTIF(Arkusz2!A:A, B674)&gt;0, "odtworzony", "brak"))</f>
        <v>odtworzony</v>
      </c>
      <c r="H674" s="1" t="s">
        <v>12</v>
      </c>
    </row>
    <row r="675">
      <c r="A675" s="1" t="s">
        <v>2684</v>
      </c>
      <c r="B675" s="4">
        <v>7040104.0</v>
      </c>
      <c r="C675" s="1" t="s">
        <v>2685</v>
      </c>
      <c r="D675" s="1" t="s">
        <v>2686</v>
      </c>
      <c r="E675" s="1" t="s">
        <v>2687</v>
      </c>
      <c r="F675" s="1" t="str">
        <f t="shared" si="1"/>
        <v>odtworzony</v>
      </c>
      <c r="G675" s="2" t="str">
        <f>IF(COUNTIF(Arkusz2!A:A, A675)&gt;0, "odtworzony", IF(COUNTIF(Arkusz2!A:A, B675)&gt;0, "odtworzony", "brak"))</f>
        <v>odtworzony</v>
      </c>
      <c r="H675" s="1" t="s">
        <v>12</v>
      </c>
    </row>
    <row r="676">
      <c r="A676" s="1" t="s">
        <v>2688</v>
      </c>
      <c r="B676" s="4">
        <v>7040106.0</v>
      </c>
      <c r="C676" s="1" t="s">
        <v>2689</v>
      </c>
      <c r="D676" s="1" t="s">
        <v>2690</v>
      </c>
      <c r="E676" s="1" t="s">
        <v>2691</v>
      </c>
      <c r="F676" s="1" t="str">
        <f t="shared" si="1"/>
        <v>odtworzony</v>
      </c>
      <c r="G676" s="2" t="str">
        <f>IF(COUNTIF(Arkusz2!A:A, A676)&gt;0, "odtworzony", IF(COUNTIF(Arkusz2!A:A, B676)&gt;0, "odtworzony", "brak"))</f>
        <v>odtworzony</v>
      </c>
      <c r="H676" s="1" t="s">
        <v>12</v>
      </c>
    </row>
    <row r="677">
      <c r="A677" s="1" t="s">
        <v>2692</v>
      </c>
      <c r="B677" s="4">
        <v>7040107.0</v>
      </c>
      <c r="C677" s="1" t="s">
        <v>2693</v>
      </c>
      <c r="D677" s="1" t="s">
        <v>2694</v>
      </c>
      <c r="E677" s="1" t="s">
        <v>2691</v>
      </c>
      <c r="F677" s="1" t="str">
        <f t="shared" si="1"/>
        <v>odtworzony</v>
      </c>
      <c r="G677" s="2" t="str">
        <f>IF(COUNTIF(Arkusz2!A:A, A677)&gt;0, "odtworzony", IF(COUNTIF(Arkusz2!A:A, B677)&gt;0, "odtworzony", "brak"))</f>
        <v>odtworzony</v>
      </c>
      <c r="H677" s="1" t="s">
        <v>12</v>
      </c>
    </row>
    <row r="678">
      <c r="A678" s="1" t="s">
        <v>2695</v>
      </c>
      <c r="B678" s="4">
        <v>7040108.0</v>
      </c>
      <c r="C678" s="1" t="s">
        <v>2696</v>
      </c>
      <c r="D678" s="1" t="s">
        <v>2697</v>
      </c>
      <c r="E678" s="1" t="s">
        <v>2698</v>
      </c>
      <c r="F678" s="1" t="str">
        <f t="shared" si="1"/>
        <v>odtworzony</v>
      </c>
      <c r="G678" s="2" t="str">
        <f>IF(COUNTIF(Arkusz2!A:A, A678)&gt;0, "odtworzony", IF(COUNTIF(Arkusz2!A:A, B678)&gt;0, "odtworzony", "brak"))</f>
        <v>odtworzony</v>
      </c>
      <c r="H678" s="1" t="s">
        <v>12</v>
      </c>
    </row>
    <row r="679">
      <c r="A679" s="1" t="s">
        <v>2699</v>
      </c>
      <c r="B679" s="4">
        <v>7040110.0</v>
      </c>
      <c r="C679" s="1" t="s">
        <v>2700</v>
      </c>
      <c r="D679" s="1" t="s">
        <v>2701</v>
      </c>
      <c r="E679" s="1" t="s">
        <v>2698</v>
      </c>
      <c r="F679" s="1" t="str">
        <f t="shared" si="1"/>
        <v>odtworzony</v>
      </c>
      <c r="G679" s="2" t="str">
        <f>IF(COUNTIF(Arkusz2!A:A, A679)&gt;0, "odtworzony", IF(COUNTIF(Arkusz2!A:A, B679)&gt;0, "odtworzony", "brak"))</f>
        <v>odtworzony</v>
      </c>
      <c r="H679" s="1" t="s">
        <v>12</v>
      </c>
    </row>
    <row r="680">
      <c r="A680" s="1" t="s">
        <v>2702</v>
      </c>
      <c r="B680" s="4">
        <v>7040111.0</v>
      </c>
      <c r="C680" s="1" t="s">
        <v>2703</v>
      </c>
      <c r="D680" s="1" t="s">
        <v>2704</v>
      </c>
      <c r="E680" s="1" t="s">
        <v>2705</v>
      </c>
      <c r="F680" s="1" t="str">
        <f t="shared" si="1"/>
        <v>odtworzony</v>
      </c>
      <c r="G680" s="2" t="str">
        <f>IF(COUNTIF(Arkusz2!A:A, A680)&gt;0, "odtworzony", IF(COUNTIF(Arkusz2!A:A, B680)&gt;0, "odtworzony", "brak"))</f>
        <v>odtworzony</v>
      </c>
      <c r="H680" s="1" t="s">
        <v>12</v>
      </c>
    </row>
    <row r="681">
      <c r="A681" s="1" t="s">
        <v>2706</v>
      </c>
      <c r="B681" s="4">
        <v>7040112.0</v>
      </c>
      <c r="C681" s="1" t="s">
        <v>2707</v>
      </c>
      <c r="D681" s="1" t="s">
        <v>2708</v>
      </c>
      <c r="E681" s="1" t="s">
        <v>2709</v>
      </c>
      <c r="F681" s="1" t="str">
        <f t="shared" si="1"/>
        <v>odtworzony</v>
      </c>
      <c r="G681" s="2" t="str">
        <f>IF(COUNTIF(Arkusz2!A:A, A681)&gt;0, "odtworzony", IF(COUNTIF(Arkusz2!A:A, B681)&gt;0, "odtworzony", "brak"))</f>
        <v>odtworzony</v>
      </c>
      <c r="H681" s="1" t="s">
        <v>12</v>
      </c>
    </row>
    <row r="682">
      <c r="A682" s="1" t="s">
        <v>2710</v>
      </c>
      <c r="B682" s="4">
        <v>7040201.0</v>
      </c>
      <c r="C682" s="1" t="s">
        <v>2711</v>
      </c>
      <c r="D682" s="1" t="s">
        <v>2712</v>
      </c>
      <c r="E682" s="1" t="s">
        <v>2713</v>
      </c>
      <c r="F682" s="1" t="str">
        <f t="shared" si="1"/>
        <v>odtworzony</v>
      </c>
      <c r="G682" s="2" t="str">
        <f>IF(COUNTIF(Arkusz2!A:A, A682)&gt;0, "odtworzony", IF(COUNTIF(Arkusz2!A:A, B682)&gt;0, "odtworzony", "brak"))</f>
        <v>odtworzony</v>
      </c>
      <c r="H682" s="1" t="s">
        <v>12</v>
      </c>
    </row>
    <row r="683">
      <c r="A683" s="1" t="s">
        <v>2714</v>
      </c>
      <c r="B683" s="4">
        <v>7040203.0</v>
      </c>
      <c r="C683" s="1" t="s">
        <v>2715</v>
      </c>
      <c r="D683" s="1" t="s">
        <v>2716</v>
      </c>
      <c r="E683" s="1" t="s">
        <v>2717</v>
      </c>
      <c r="F683" s="1" t="str">
        <f t="shared" si="1"/>
        <v>odtworzony</v>
      </c>
      <c r="G683" s="2" t="str">
        <f>IF(COUNTIF(Arkusz2!A:A, A683)&gt;0, "odtworzony", IF(COUNTIF(Arkusz2!A:A, B683)&gt;0, "odtworzony", "brak"))</f>
        <v>odtworzony</v>
      </c>
      <c r="H683" s="1" t="s">
        <v>12</v>
      </c>
    </row>
    <row r="684">
      <c r="A684" s="1" t="s">
        <v>2718</v>
      </c>
      <c r="B684" s="4">
        <v>7040204.0</v>
      </c>
      <c r="C684" s="1" t="s">
        <v>2719</v>
      </c>
      <c r="D684" s="1" t="s">
        <v>2720</v>
      </c>
      <c r="E684" s="1" t="s">
        <v>2721</v>
      </c>
      <c r="F684" s="1" t="str">
        <f t="shared" si="1"/>
        <v>odtworzony</v>
      </c>
      <c r="G684" s="2" t="str">
        <f>IF(COUNTIF(Arkusz2!A:A, A684)&gt;0, "odtworzony", IF(COUNTIF(Arkusz2!A:A, B684)&gt;0, "odtworzony", "brak"))</f>
        <v>odtworzony</v>
      </c>
      <c r="H684" s="1" t="s">
        <v>12</v>
      </c>
    </row>
    <row r="685">
      <c r="A685" s="1" t="s">
        <v>2722</v>
      </c>
      <c r="B685" s="4">
        <v>7040205.0</v>
      </c>
      <c r="C685" s="1" t="s">
        <v>2723</v>
      </c>
      <c r="D685" s="1" t="s">
        <v>2724</v>
      </c>
      <c r="E685" s="1" t="s">
        <v>2725</v>
      </c>
      <c r="F685" s="1" t="str">
        <f t="shared" si="1"/>
        <v>odtworzony</v>
      </c>
      <c r="G685" s="2" t="str">
        <f>IF(COUNTIF(Arkusz2!A:A, A685)&gt;0, "odtworzony", IF(COUNTIF(Arkusz2!A:A, B685)&gt;0, "odtworzony", "brak"))</f>
        <v>odtworzony</v>
      </c>
      <c r="H685" s="1" t="s">
        <v>12</v>
      </c>
    </row>
    <row r="686">
      <c r="A686" s="1" t="s">
        <v>2726</v>
      </c>
      <c r="B686" s="4">
        <v>7040206.0</v>
      </c>
      <c r="C686" s="1" t="s">
        <v>2727</v>
      </c>
      <c r="D686" s="1" t="s">
        <v>2728</v>
      </c>
      <c r="E686" s="1" t="s">
        <v>2729</v>
      </c>
      <c r="F686" s="1" t="str">
        <f t="shared" si="1"/>
        <v>odtworzony</v>
      </c>
      <c r="G686" s="2" t="str">
        <f>IF(COUNTIF(Arkusz2!A:A, A686)&gt;0, "odtworzony", IF(COUNTIF(Arkusz2!A:A, B686)&gt;0, "odtworzony", "brak"))</f>
        <v>odtworzony</v>
      </c>
      <c r="H686" s="1" t="s">
        <v>12</v>
      </c>
    </row>
    <row r="687">
      <c r="A687" s="1" t="s">
        <v>2730</v>
      </c>
      <c r="B687" s="4">
        <v>7040207.0</v>
      </c>
      <c r="C687" s="1" t="s">
        <v>2731</v>
      </c>
      <c r="D687" s="1" t="s">
        <v>2732</v>
      </c>
      <c r="E687" s="1" t="s">
        <v>2733</v>
      </c>
      <c r="F687" s="1" t="str">
        <f t="shared" si="1"/>
        <v>odtworzony</v>
      </c>
      <c r="G687" s="2" t="str">
        <f>IF(COUNTIF(Arkusz2!A:A, A687)&gt;0, "odtworzony", IF(COUNTIF(Arkusz2!A:A, B687)&gt;0, "odtworzony", "brak"))</f>
        <v>odtworzony</v>
      </c>
      <c r="H687" s="1" t="s">
        <v>12</v>
      </c>
    </row>
    <row r="688">
      <c r="A688" s="1" t="s">
        <v>2734</v>
      </c>
      <c r="B688" s="4">
        <v>7040208.0</v>
      </c>
      <c r="C688" s="1" t="s">
        <v>2735</v>
      </c>
      <c r="D688" s="1" t="s">
        <v>2736</v>
      </c>
      <c r="E688" s="1" t="s">
        <v>2733</v>
      </c>
      <c r="F688" s="1" t="str">
        <f t="shared" si="1"/>
        <v>odtworzony</v>
      </c>
      <c r="G688" s="2" t="str">
        <f>IF(COUNTIF(Arkusz2!A:A, A688)&gt;0, "odtworzony", IF(COUNTIF(Arkusz2!A:A, B688)&gt;0, "odtworzony", "brak"))</f>
        <v>odtworzony</v>
      </c>
      <c r="H688" s="1" t="s">
        <v>12</v>
      </c>
    </row>
    <row r="689">
      <c r="A689" s="1" t="s">
        <v>2737</v>
      </c>
      <c r="B689" s="4">
        <v>7040209.0</v>
      </c>
      <c r="C689" s="1" t="s">
        <v>2738</v>
      </c>
      <c r="D689" s="1" t="s">
        <v>2739</v>
      </c>
      <c r="E689" s="1" t="s">
        <v>2740</v>
      </c>
      <c r="F689" s="1" t="str">
        <f t="shared" si="1"/>
        <v>odtworzony</v>
      </c>
      <c r="G689" s="2" t="str">
        <f>IF(COUNTIF(Arkusz2!A:A, A689)&gt;0, "odtworzony", IF(COUNTIF(Arkusz2!A:A, B689)&gt;0, "odtworzony", "brak"))</f>
        <v>odtworzony</v>
      </c>
      <c r="H689" s="1" t="s">
        <v>12</v>
      </c>
    </row>
    <row r="690">
      <c r="A690" s="1" t="s">
        <v>2741</v>
      </c>
      <c r="B690" s="4">
        <v>7040210.0</v>
      </c>
      <c r="C690" s="1" t="s">
        <v>2742</v>
      </c>
      <c r="D690" s="1" t="s">
        <v>2743</v>
      </c>
      <c r="E690" s="1" t="s">
        <v>2744</v>
      </c>
      <c r="F690" s="1" t="str">
        <f t="shared" si="1"/>
        <v>odtworzony</v>
      </c>
      <c r="G690" s="2" t="str">
        <f>IF(COUNTIF(Arkusz2!A:A, A690)&gt;0, "odtworzony", IF(COUNTIF(Arkusz2!A:A, B690)&gt;0, "odtworzony", "brak"))</f>
        <v>odtworzony</v>
      </c>
      <c r="H690" s="1" t="s">
        <v>12</v>
      </c>
    </row>
    <row r="691">
      <c r="A691" s="1" t="s">
        <v>2745</v>
      </c>
      <c r="B691" s="4">
        <v>7040211.0</v>
      </c>
      <c r="C691" s="1" t="s">
        <v>2746</v>
      </c>
      <c r="D691" s="1" t="s">
        <v>2747</v>
      </c>
      <c r="E691" s="1" t="s">
        <v>2748</v>
      </c>
      <c r="F691" s="1" t="str">
        <f t="shared" si="1"/>
        <v>odtworzony</v>
      </c>
      <c r="G691" s="2" t="str">
        <f>IF(COUNTIF(Arkusz2!A:A, A691)&gt;0, "odtworzony", IF(COUNTIF(Arkusz2!A:A, B691)&gt;0, "odtworzony", "brak"))</f>
        <v>odtworzony</v>
      </c>
      <c r="H691" s="1" t="s">
        <v>12</v>
      </c>
    </row>
    <row r="692">
      <c r="A692" s="1" t="s">
        <v>2749</v>
      </c>
      <c r="B692" s="4">
        <v>7040213.0</v>
      </c>
      <c r="C692" s="1" t="s">
        <v>2750</v>
      </c>
      <c r="D692" s="1" t="s">
        <v>2751</v>
      </c>
      <c r="E692" s="1" t="s">
        <v>2752</v>
      </c>
      <c r="F692" s="1" t="str">
        <f t="shared" si="1"/>
        <v>odtworzony</v>
      </c>
      <c r="G692" s="2" t="str">
        <f>IF(COUNTIF(Arkusz2!A:A, A692)&gt;0, "odtworzony", IF(COUNTIF(Arkusz2!A:A, B692)&gt;0, "odtworzony", "brak"))</f>
        <v>odtworzony</v>
      </c>
      <c r="H692" s="1" t="s">
        <v>12</v>
      </c>
    </row>
    <row r="693">
      <c r="A693" s="1" t="s">
        <v>2753</v>
      </c>
      <c r="B693" s="4">
        <v>7040215.0</v>
      </c>
      <c r="C693" s="1" t="s">
        <v>2754</v>
      </c>
      <c r="D693" s="1" t="s">
        <v>2755</v>
      </c>
      <c r="E693" s="1" t="s">
        <v>2756</v>
      </c>
      <c r="F693" s="1" t="str">
        <f t="shared" si="1"/>
        <v>odtworzony</v>
      </c>
      <c r="G693" s="2" t="str">
        <f>IF(COUNTIF(Arkusz2!A:A, A693)&gt;0, "odtworzony", IF(COUNTIF(Arkusz2!A:A, B693)&gt;0, "odtworzony", "brak"))</f>
        <v>odtworzony</v>
      </c>
      <c r="H693" s="1" t="s">
        <v>12</v>
      </c>
    </row>
    <row r="694">
      <c r="A694" s="1" t="s">
        <v>2757</v>
      </c>
      <c r="B694" s="4">
        <v>7040216.0</v>
      </c>
      <c r="C694" s="1" t="s">
        <v>2758</v>
      </c>
      <c r="D694" s="1" t="s">
        <v>2759</v>
      </c>
      <c r="E694" s="1" t="s">
        <v>2760</v>
      </c>
      <c r="F694" s="1" t="str">
        <f t="shared" si="1"/>
        <v>odtworzony</v>
      </c>
      <c r="G694" s="2" t="str">
        <f>IF(COUNTIF(Arkusz2!A:A, A694)&gt;0, "odtworzony", IF(COUNTIF(Arkusz2!A:A, B694)&gt;0, "odtworzony", "brak"))</f>
        <v>odtworzony</v>
      </c>
      <c r="H694" s="1" t="s">
        <v>12</v>
      </c>
    </row>
    <row r="695">
      <c r="A695" s="1" t="s">
        <v>2761</v>
      </c>
      <c r="B695" s="4">
        <v>7040217.0</v>
      </c>
      <c r="C695" s="1" t="s">
        <v>2762</v>
      </c>
      <c r="D695" s="1" t="s">
        <v>2763</v>
      </c>
      <c r="E695" s="1" t="s">
        <v>2760</v>
      </c>
      <c r="F695" s="1" t="str">
        <f t="shared" si="1"/>
        <v>odtworzony</v>
      </c>
      <c r="G695" s="2" t="str">
        <f>IF(COUNTIF(Arkusz2!A:A, A695)&gt;0, "odtworzony", IF(COUNTIF(Arkusz2!A:A, B695)&gt;0, "odtworzony", "brak"))</f>
        <v>odtworzony</v>
      </c>
      <c r="H695" s="1" t="s">
        <v>12</v>
      </c>
    </row>
    <row r="696">
      <c r="A696" s="1" t="s">
        <v>2764</v>
      </c>
      <c r="B696" s="4">
        <v>7040219.0</v>
      </c>
      <c r="C696" s="1" t="s">
        <v>2765</v>
      </c>
      <c r="D696" s="1" t="s">
        <v>2766</v>
      </c>
      <c r="E696" s="1" t="s">
        <v>2767</v>
      </c>
      <c r="F696" s="1" t="str">
        <f t="shared" si="1"/>
        <v>odtworzony</v>
      </c>
      <c r="G696" s="2" t="str">
        <f>IF(COUNTIF(Arkusz2!A:A, A696)&gt;0, "odtworzony", IF(COUNTIF(Arkusz2!A:A, B696)&gt;0, "odtworzony", "brak"))</f>
        <v>odtworzony</v>
      </c>
      <c r="H696" s="1" t="s">
        <v>12</v>
      </c>
    </row>
    <row r="697">
      <c r="A697" s="1" t="s">
        <v>2768</v>
      </c>
      <c r="B697" s="4">
        <v>7040221.0</v>
      </c>
      <c r="C697" s="1" t="s">
        <v>2769</v>
      </c>
      <c r="D697" s="1" t="s">
        <v>2770</v>
      </c>
      <c r="E697" s="1" t="s">
        <v>2771</v>
      </c>
      <c r="F697" s="1" t="str">
        <f t="shared" si="1"/>
        <v>odtworzony</v>
      </c>
      <c r="G697" s="2" t="str">
        <f>IF(COUNTIF(Arkusz2!A:A, A697)&gt;0, "odtworzony", IF(COUNTIF(Arkusz2!A:A, B697)&gt;0, "odtworzony", "brak"))</f>
        <v>odtworzony</v>
      </c>
      <c r="H697" s="1" t="s">
        <v>12</v>
      </c>
    </row>
    <row r="698">
      <c r="A698" s="1" t="s">
        <v>2772</v>
      </c>
      <c r="B698" s="4">
        <v>7040222.0</v>
      </c>
      <c r="C698" s="1" t="s">
        <v>2773</v>
      </c>
      <c r="D698" s="1" t="s">
        <v>2774</v>
      </c>
      <c r="E698" s="1" t="s">
        <v>2775</v>
      </c>
      <c r="F698" s="1" t="str">
        <f t="shared" si="1"/>
        <v>odtworzony</v>
      </c>
      <c r="G698" s="2" t="str">
        <f>IF(COUNTIF(Arkusz2!A:A, A698)&gt;0, "odtworzony", IF(COUNTIF(Arkusz2!A:A, B698)&gt;0, "odtworzony", "brak"))</f>
        <v>odtworzony</v>
      </c>
      <c r="H698" s="1" t="s">
        <v>12</v>
      </c>
    </row>
    <row r="699">
      <c r="A699" s="1" t="s">
        <v>2776</v>
      </c>
      <c r="B699" s="4">
        <v>7040223.0</v>
      </c>
      <c r="C699" s="1" t="s">
        <v>2777</v>
      </c>
      <c r="D699" s="1" t="s">
        <v>2778</v>
      </c>
      <c r="E699" s="1" t="s">
        <v>2779</v>
      </c>
      <c r="F699" s="1" t="str">
        <f t="shared" si="1"/>
        <v>odtworzony</v>
      </c>
      <c r="G699" s="2" t="str">
        <f>IF(COUNTIF(Arkusz2!A:A, A699)&gt;0, "odtworzony", IF(COUNTIF(Arkusz2!A:A, B699)&gt;0, "odtworzony", "brak"))</f>
        <v>odtworzony</v>
      </c>
      <c r="H699" s="1" t="s">
        <v>12</v>
      </c>
    </row>
    <row r="700">
      <c r="A700" s="1" t="s">
        <v>2780</v>
      </c>
      <c r="B700" s="4">
        <v>7040224.0</v>
      </c>
      <c r="C700" s="1" t="s">
        <v>2781</v>
      </c>
      <c r="D700" s="1" t="s">
        <v>2782</v>
      </c>
      <c r="E700" s="1" t="s">
        <v>2783</v>
      </c>
      <c r="F700" s="1" t="str">
        <f t="shared" si="1"/>
        <v>odtworzony</v>
      </c>
      <c r="G700" s="2" t="str">
        <f>IF(COUNTIF(Arkusz2!A:A, A700)&gt;0, "odtworzony", IF(COUNTIF(Arkusz2!A:A, B700)&gt;0, "odtworzony", "brak"))</f>
        <v>odtworzony</v>
      </c>
      <c r="H700" s="1" t="s">
        <v>12</v>
      </c>
    </row>
    <row r="701">
      <c r="A701" s="1" t="s">
        <v>2784</v>
      </c>
      <c r="B701" s="4">
        <v>7040225.0</v>
      </c>
      <c r="C701" s="1" t="s">
        <v>2785</v>
      </c>
      <c r="D701" s="1" t="s">
        <v>2786</v>
      </c>
      <c r="E701" s="1" t="s">
        <v>2787</v>
      </c>
      <c r="F701" s="1" t="str">
        <f t="shared" si="1"/>
        <v>odtworzony</v>
      </c>
      <c r="G701" s="2" t="str">
        <f>IF(COUNTIF(Arkusz2!A:A, A701)&gt;0, "odtworzony", IF(COUNTIF(Arkusz2!A:A, B701)&gt;0, "odtworzony", "brak"))</f>
        <v>odtworzony</v>
      </c>
      <c r="H701" s="1" t="s">
        <v>12</v>
      </c>
    </row>
    <row r="702">
      <c r="A702" s="1" t="s">
        <v>2788</v>
      </c>
      <c r="B702" s="4">
        <v>7040226.0</v>
      </c>
      <c r="C702" s="1" t="s">
        <v>2789</v>
      </c>
      <c r="D702" s="1" t="s">
        <v>2790</v>
      </c>
      <c r="E702" s="1" t="s">
        <v>2791</v>
      </c>
      <c r="F702" s="1" t="str">
        <f t="shared" si="1"/>
        <v>odtworzony</v>
      </c>
      <c r="G702" s="2" t="str">
        <f>IF(COUNTIF(Arkusz2!A:A, A702)&gt;0, "odtworzony", IF(COUNTIF(Arkusz2!A:A, B702)&gt;0, "odtworzony", "brak"))</f>
        <v>odtworzony</v>
      </c>
      <c r="H702" s="1" t="s">
        <v>12</v>
      </c>
    </row>
    <row r="703">
      <c r="A703" s="1" t="s">
        <v>2792</v>
      </c>
      <c r="B703" s="4">
        <v>7040227.0</v>
      </c>
      <c r="C703" s="1" t="s">
        <v>2793</v>
      </c>
      <c r="D703" s="1" t="s">
        <v>2794</v>
      </c>
      <c r="E703" s="1" t="s">
        <v>2795</v>
      </c>
      <c r="F703" s="1" t="str">
        <f t="shared" si="1"/>
        <v>odtworzony</v>
      </c>
      <c r="G703" s="2" t="str">
        <f>IF(COUNTIF(Arkusz2!A:A, A703)&gt;0, "odtworzony", IF(COUNTIF(Arkusz2!A:A, B703)&gt;0, "odtworzony", "brak"))</f>
        <v>odtworzony</v>
      </c>
      <c r="H703" s="1" t="s">
        <v>12</v>
      </c>
    </row>
    <row r="704">
      <c r="A704" s="1" t="s">
        <v>2796</v>
      </c>
      <c r="B704" s="4">
        <v>7040229.0</v>
      </c>
      <c r="C704" s="1" t="s">
        <v>2797</v>
      </c>
      <c r="D704" s="1" t="s">
        <v>2798</v>
      </c>
      <c r="E704" s="1" t="s">
        <v>2799</v>
      </c>
      <c r="F704" s="1" t="str">
        <f t="shared" si="1"/>
        <v>odtworzony</v>
      </c>
      <c r="G704" s="2" t="str">
        <f>IF(COUNTIF(Arkusz2!A:A, A704)&gt;0, "odtworzony", IF(COUNTIF(Arkusz2!A:A, B704)&gt;0, "odtworzony", "brak"))</f>
        <v>odtworzony</v>
      </c>
      <c r="H704" s="1" t="s">
        <v>12</v>
      </c>
    </row>
    <row r="705">
      <c r="A705" s="1" t="s">
        <v>2800</v>
      </c>
      <c r="B705" s="4">
        <v>7040230.0</v>
      </c>
      <c r="C705" s="1" t="s">
        <v>2801</v>
      </c>
      <c r="D705" s="1" t="s">
        <v>2802</v>
      </c>
      <c r="E705" s="1" t="s">
        <v>2803</v>
      </c>
      <c r="F705" s="1" t="str">
        <f t="shared" si="1"/>
        <v>odtworzony</v>
      </c>
      <c r="G705" s="2" t="str">
        <f>IF(COUNTIF(Arkusz2!A:A, A705)&gt;0, "odtworzony", IF(COUNTIF(Arkusz2!A:A, B705)&gt;0, "odtworzony", "brak"))</f>
        <v>odtworzony</v>
      </c>
      <c r="H705" s="1" t="s">
        <v>12</v>
      </c>
    </row>
    <row r="706">
      <c r="A706" s="1" t="s">
        <v>2804</v>
      </c>
      <c r="B706" s="4">
        <v>7040231.0</v>
      </c>
      <c r="C706" s="1" t="s">
        <v>2805</v>
      </c>
      <c r="D706" s="1" t="s">
        <v>2806</v>
      </c>
      <c r="E706" s="1" t="s">
        <v>2807</v>
      </c>
      <c r="F706" s="1" t="str">
        <f t="shared" si="1"/>
        <v>odtworzony</v>
      </c>
      <c r="G706" s="2" t="str">
        <f>IF(COUNTIF(Arkusz2!A:A, A706)&gt;0, "odtworzony", IF(COUNTIF(Arkusz2!A:A, B706)&gt;0, "odtworzony", "brak"))</f>
        <v>odtworzony</v>
      </c>
      <c r="H706" s="1" t="s">
        <v>12</v>
      </c>
    </row>
    <row r="707">
      <c r="A707" s="1" t="s">
        <v>2808</v>
      </c>
      <c r="B707" s="4">
        <v>7040302.0</v>
      </c>
      <c r="C707" s="1" t="s">
        <v>2809</v>
      </c>
      <c r="D707" s="1" t="s">
        <v>2810</v>
      </c>
      <c r="E707" s="1" t="s">
        <v>2811</v>
      </c>
      <c r="F707" s="1" t="str">
        <f t="shared" si="1"/>
        <v>odtworzony</v>
      </c>
      <c r="G707" s="2" t="str">
        <f>IF(COUNTIF(Arkusz2!A:A, A707)&gt;0, "odtworzony", IF(COUNTIF(Arkusz2!A:A, B707)&gt;0, "odtworzony", "brak"))</f>
        <v>odtworzony</v>
      </c>
      <c r="H707" s="1" t="s">
        <v>12</v>
      </c>
    </row>
    <row r="708">
      <c r="A708" s="1" t="s">
        <v>2812</v>
      </c>
      <c r="B708" s="4">
        <v>7040303.0</v>
      </c>
      <c r="C708" s="1" t="s">
        <v>2813</v>
      </c>
      <c r="D708" s="1" t="s">
        <v>2814</v>
      </c>
      <c r="E708" s="1" t="s">
        <v>2815</v>
      </c>
      <c r="F708" s="1" t="str">
        <f t="shared" si="1"/>
        <v>odtworzony</v>
      </c>
      <c r="G708" s="2" t="str">
        <f>IF(COUNTIF(Arkusz2!A:A, A708)&gt;0, "odtworzony", IF(COUNTIF(Arkusz2!A:A, B708)&gt;0, "odtworzony", "brak"))</f>
        <v>odtworzony</v>
      </c>
      <c r="H708" s="1" t="s">
        <v>12</v>
      </c>
    </row>
    <row r="709">
      <c r="A709" s="1" t="s">
        <v>2816</v>
      </c>
      <c r="B709" s="4">
        <v>7040305.0</v>
      </c>
      <c r="C709" s="1" t="s">
        <v>2817</v>
      </c>
      <c r="D709" s="1" t="s">
        <v>2818</v>
      </c>
      <c r="E709" s="1" t="s">
        <v>2819</v>
      </c>
      <c r="F709" s="1" t="str">
        <f t="shared" si="1"/>
        <v>odtworzony</v>
      </c>
      <c r="G709" s="2" t="str">
        <f>IF(COUNTIF(Arkusz2!A:A, A709)&gt;0, "odtworzony", IF(COUNTIF(Arkusz2!A:A, B709)&gt;0, "odtworzony", "brak"))</f>
        <v>odtworzony</v>
      </c>
      <c r="H709" s="1" t="s">
        <v>12</v>
      </c>
    </row>
    <row r="710">
      <c r="A710" s="1" t="s">
        <v>2820</v>
      </c>
      <c r="B710" s="4">
        <v>7040306.0</v>
      </c>
      <c r="C710" s="1" t="s">
        <v>2821</v>
      </c>
      <c r="D710" s="1" t="s">
        <v>2822</v>
      </c>
      <c r="E710" s="1" t="s">
        <v>2823</v>
      </c>
      <c r="F710" s="1" t="str">
        <f t="shared" si="1"/>
        <v>odtworzony</v>
      </c>
      <c r="G710" s="2" t="str">
        <f>IF(COUNTIF(Arkusz2!A:A, A710)&gt;0, "odtworzony", IF(COUNTIF(Arkusz2!A:A, B710)&gt;0, "odtworzony", "brak"))</f>
        <v>odtworzony</v>
      </c>
      <c r="H710" s="1" t="s">
        <v>12</v>
      </c>
    </row>
    <row r="711">
      <c r="A711" s="1" t="s">
        <v>2824</v>
      </c>
      <c r="B711" s="4">
        <v>7040307.0</v>
      </c>
      <c r="C711" s="1" t="s">
        <v>2825</v>
      </c>
      <c r="D711" s="1" t="s">
        <v>2826</v>
      </c>
      <c r="E711" s="1" t="s">
        <v>2827</v>
      </c>
      <c r="F711" s="1" t="str">
        <f t="shared" si="1"/>
        <v>odtworzony</v>
      </c>
      <c r="G711" s="2" t="str">
        <f>IF(COUNTIF(Arkusz2!A:A, A711)&gt;0, "odtworzony", IF(COUNTIF(Arkusz2!A:A, B711)&gt;0, "odtworzony", "brak"))</f>
        <v>odtworzony</v>
      </c>
      <c r="H711" s="1" t="s">
        <v>12</v>
      </c>
    </row>
    <row r="712">
      <c r="A712" s="1" t="s">
        <v>2828</v>
      </c>
      <c r="B712" s="4">
        <v>7040308.0</v>
      </c>
      <c r="C712" s="1" t="s">
        <v>2829</v>
      </c>
      <c r="D712" s="1" t="s">
        <v>2830</v>
      </c>
      <c r="E712" s="1" t="s">
        <v>2827</v>
      </c>
      <c r="F712" s="1" t="str">
        <f t="shared" si="1"/>
        <v>odtworzony</v>
      </c>
      <c r="G712" s="2" t="str">
        <f>IF(COUNTIF(Arkusz2!A:A, A712)&gt;0, "odtworzony", IF(COUNTIF(Arkusz2!A:A, B712)&gt;0, "odtworzony", "brak"))</f>
        <v>odtworzony</v>
      </c>
      <c r="H712" s="1" t="s">
        <v>12</v>
      </c>
    </row>
    <row r="713">
      <c r="A713" s="1" t="s">
        <v>2831</v>
      </c>
      <c r="B713" s="4">
        <v>7040311.0</v>
      </c>
      <c r="C713" s="1" t="s">
        <v>2832</v>
      </c>
      <c r="D713" s="1" t="s">
        <v>2833</v>
      </c>
      <c r="E713" s="1" t="s">
        <v>2834</v>
      </c>
      <c r="F713" s="1" t="str">
        <f t="shared" si="1"/>
        <v>odtworzony</v>
      </c>
      <c r="G713" s="2" t="str">
        <f>IF(COUNTIF(Arkusz2!A:A, A713)&gt;0, "odtworzony", IF(COUNTIF(Arkusz2!A:A, B713)&gt;0, "odtworzony", "brak"))</f>
        <v>odtworzony</v>
      </c>
      <c r="H713" s="1" t="s">
        <v>12</v>
      </c>
    </row>
    <row r="714">
      <c r="A714" s="1" t="s">
        <v>2835</v>
      </c>
      <c r="B714" s="4">
        <v>7040312.0</v>
      </c>
      <c r="C714" s="1" t="s">
        <v>2836</v>
      </c>
      <c r="D714" s="1" t="s">
        <v>2837</v>
      </c>
      <c r="E714" s="1" t="s">
        <v>2838</v>
      </c>
      <c r="F714" s="1" t="str">
        <f t="shared" si="1"/>
        <v>odtworzony</v>
      </c>
      <c r="G714" s="2" t="str">
        <f>IF(COUNTIF(Arkusz2!A:A, A714)&gt;0, "odtworzony", IF(COUNTIF(Arkusz2!A:A, B714)&gt;0, "odtworzony", "brak"))</f>
        <v>odtworzony</v>
      </c>
      <c r="H714" s="1" t="s">
        <v>12</v>
      </c>
    </row>
    <row r="715">
      <c r="A715" s="1" t="s">
        <v>2839</v>
      </c>
      <c r="B715" s="4">
        <v>7040313.0</v>
      </c>
      <c r="C715" s="1" t="s">
        <v>2840</v>
      </c>
      <c r="D715" s="1" t="s">
        <v>2841</v>
      </c>
      <c r="E715" s="1" t="s">
        <v>2842</v>
      </c>
      <c r="F715" s="1" t="str">
        <f t="shared" si="1"/>
        <v>odtworzony</v>
      </c>
      <c r="G715" s="2" t="str">
        <f>IF(COUNTIF(Arkusz2!A:A, A715)&gt;0, "odtworzony", IF(COUNTIF(Arkusz2!A:A, B715)&gt;0, "odtworzony", "brak"))</f>
        <v>odtworzony</v>
      </c>
      <c r="H715" s="1" t="s">
        <v>12</v>
      </c>
    </row>
    <row r="716">
      <c r="A716" s="1" t="s">
        <v>2843</v>
      </c>
      <c r="B716" s="4">
        <v>7040314.0</v>
      </c>
      <c r="C716" s="1" t="s">
        <v>2844</v>
      </c>
      <c r="D716" s="1" t="s">
        <v>2845</v>
      </c>
      <c r="E716" s="1" t="s">
        <v>2846</v>
      </c>
      <c r="F716" s="1" t="str">
        <f t="shared" si="1"/>
        <v>odtworzony</v>
      </c>
      <c r="G716" s="2" t="str">
        <f>IF(COUNTIF(Arkusz2!A:A, A716)&gt;0, "odtworzony", IF(COUNTIF(Arkusz2!A:A, B716)&gt;0, "odtworzony", "brak"))</f>
        <v>odtworzony</v>
      </c>
      <c r="H716" s="1" t="s">
        <v>12</v>
      </c>
    </row>
    <row r="717">
      <c r="A717" s="1" t="s">
        <v>2847</v>
      </c>
      <c r="B717" s="4">
        <v>7040401.0</v>
      </c>
      <c r="C717" s="1" t="s">
        <v>2848</v>
      </c>
      <c r="D717" s="1" t="s">
        <v>2849</v>
      </c>
      <c r="E717" s="1" t="s">
        <v>2850</v>
      </c>
      <c r="F717" s="1" t="str">
        <f t="shared" si="1"/>
        <v>odtworzony</v>
      </c>
      <c r="G717" s="2" t="str">
        <f>IF(COUNTIF(Arkusz2!A:A, A717)&gt;0, "odtworzony", IF(COUNTIF(Arkusz2!A:A, B717)&gt;0, "odtworzony", "brak"))</f>
        <v>odtworzony</v>
      </c>
      <c r="H717" s="1" t="s">
        <v>12</v>
      </c>
    </row>
    <row r="718">
      <c r="A718" s="1" t="s">
        <v>2851</v>
      </c>
      <c r="B718" s="4">
        <v>7040402.0</v>
      </c>
      <c r="C718" s="1" t="s">
        <v>2852</v>
      </c>
      <c r="D718" s="1" t="s">
        <v>2853</v>
      </c>
      <c r="E718" s="1" t="s">
        <v>2854</v>
      </c>
      <c r="F718" s="1" t="str">
        <f t="shared" si="1"/>
        <v>odtworzony</v>
      </c>
      <c r="G718" s="2" t="str">
        <f>IF(COUNTIF(Arkusz2!A:A, A718)&gt;0, "odtworzony", IF(COUNTIF(Arkusz2!A:A, B718)&gt;0, "odtworzony", "brak"))</f>
        <v>odtworzony</v>
      </c>
      <c r="H718" s="1" t="s">
        <v>185</v>
      </c>
    </row>
    <row r="719">
      <c r="A719" s="1" t="s">
        <v>2855</v>
      </c>
      <c r="B719" s="4">
        <v>7040403.0</v>
      </c>
      <c r="C719" s="1" t="s">
        <v>2856</v>
      </c>
      <c r="D719" s="1" t="s">
        <v>2857</v>
      </c>
      <c r="E719" s="1" t="s">
        <v>2858</v>
      </c>
      <c r="F719" s="1" t="str">
        <f t="shared" si="1"/>
        <v>odtworzony</v>
      </c>
      <c r="G719" s="2" t="str">
        <f>IF(COUNTIF(Arkusz2!A:A, A719)&gt;0, "odtworzony", IF(COUNTIF(Arkusz2!A:A, B719)&gt;0, "odtworzony", "brak"))</f>
        <v>odtworzony</v>
      </c>
      <c r="H719" s="1" t="s">
        <v>12</v>
      </c>
    </row>
    <row r="720">
      <c r="A720" s="1" t="s">
        <v>2859</v>
      </c>
      <c r="B720" s="4">
        <v>7040405.0</v>
      </c>
      <c r="C720" s="1" t="s">
        <v>2860</v>
      </c>
      <c r="D720" s="1" t="s">
        <v>2861</v>
      </c>
      <c r="E720" s="1" t="s">
        <v>2862</v>
      </c>
      <c r="F720" s="1" t="str">
        <f t="shared" si="1"/>
        <v>odtworzony</v>
      </c>
      <c r="G720" s="2" t="str">
        <f>IF(COUNTIF(Arkusz2!A:A, A720)&gt;0, "odtworzony", IF(COUNTIF(Arkusz2!A:A, B720)&gt;0, "odtworzony", "brak"))</f>
        <v>odtworzony</v>
      </c>
      <c r="H720" s="1" t="s">
        <v>12</v>
      </c>
    </row>
    <row r="721">
      <c r="A721" s="1" t="s">
        <v>2863</v>
      </c>
      <c r="B721" s="4">
        <v>7040406.0</v>
      </c>
      <c r="C721" s="1" t="s">
        <v>2864</v>
      </c>
      <c r="D721" s="1" t="s">
        <v>2865</v>
      </c>
      <c r="E721" s="1" t="s">
        <v>2866</v>
      </c>
      <c r="F721" s="1" t="str">
        <f t="shared" si="1"/>
        <v>odtworzony</v>
      </c>
      <c r="G721" s="2" t="str">
        <f>IF(COUNTIF(Arkusz2!A:A, A721)&gt;0, "odtworzony", IF(COUNTIF(Arkusz2!A:A, B721)&gt;0, "odtworzony", "brak"))</f>
        <v>odtworzony</v>
      </c>
      <c r="H721" s="1" t="s">
        <v>12</v>
      </c>
    </row>
    <row r="722">
      <c r="A722" s="1" t="s">
        <v>2867</v>
      </c>
      <c r="B722" s="4">
        <v>7040407.0</v>
      </c>
      <c r="C722" s="1" t="s">
        <v>2868</v>
      </c>
      <c r="D722" s="1" t="s">
        <v>2869</v>
      </c>
      <c r="E722" s="1" t="s">
        <v>2870</v>
      </c>
      <c r="F722" s="1" t="str">
        <f t="shared" si="1"/>
        <v>odtworzony</v>
      </c>
      <c r="G722" s="2" t="str">
        <f>IF(COUNTIF(Arkusz2!A:A, A722)&gt;0, "odtworzony", IF(COUNTIF(Arkusz2!A:A, B722)&gt;0, "odtworzony", "brak"))</f>
        <v>odtworzony</v>
      </c>
      <c r="H722" s="1" t="s">
        <v>12</v>
      </c>
    </row>
    <row r="723">
      <c r="A723" s="1" t="s">
        <v>2871</v>
      </c>
      <c r="B723" s="4">
        <v>7040409.0</v>
      </c>
      <c r="C723" s="1" t="s">
        <v>2872</v>
      </c>
      <c r="D723" s="1" t="s">
        <v>2873</v>
      </c>
      <c r="E723" s="1" t="s">
        <v>2862</v>
      </c>
      <c r="F723" s="1" t="str">
        <f t="shared" si="1"/>
        <v>odtworzony</v>
      </c>
      <c r="G723" s="2" t="str">
        <f>IF(COUNTIF(Arkusz2!A:A, A723)&gt;0, "odtworzony", IF(COUNTIF(Arkusz2!A:A, B723)&gt;0, "odtworzony", "brak"))</f>
        <v>odtworzony</v>
      </c>
      <c r="H723" s="1" t="s">
        <v>12</v>
      </c>
    </row>
    <row r="724">
      <c r="A724" s="1" t="s">
        <v>2874</v>
      </c>
      <c r="B724" s="4">
        <v>7040410.0</v>
      </c>
      <c r="C724" s="1" t="s">
        <v>2875</v>
      </c>
      <c r="D724" s="1" t="s">
        <v>2876</v>
      </c>
      <c r="E724" s="1" t="s">
        <v>2877</v>
      </c>
      <c r="F724" s="1" t="str">
        <f t="shared" si="1"/>
        <v>odtworzony</v>
      </c>
      <c r="G724" s="2" t="str">
        <f>IF(COUNTIF(Arkusz2!A:A, A724)&gt;0, "odtworzony", IF(COUNTIF(Arkusz2!A:A, B724)&gt;0, "odtworzony", "brak"))</f>
        <v>odtworzony</v>
      </c>
      <c r="H724" s="1" t="s">
        <v>12</v>
      </c>
    </row>
    <row r="725">
      <c r="A725" s="1" t="s">
        <v>2878</v>
      </c>
      <c r="B725" s="4">
        <v>7040411.0</v>
      </c>
      <c r="C725" s="1" t="s">
        <v>2879</v>
      </c>
      <c r="D725" s="1" t="s">
        <v>2880</v>
      </c>
      <c r="E725" s="1" t="s">
        <v>2881</v>
      </c>
      <c r="F725" s="1" t="str">
        <f t="shared" si="1"/>
        <v>odtworzony</v>
      </c>
      <c r="G725" s="2" t="str">
        <f>IF(COUNTIF(Arkusz2!A:A, A725)&gt;0, "odtworzony", IF(COUNTIF(Arkusz2!A:A, B725)&gt;0, "odtworzony", "brak"))</f>
        <v>odtworzony</v>
      </c>
      <c r="H725" s="1" t="s">
        <v>12</v>
      </c>
    </row>
    <row r="726">
      <c r="A726" s="1" t="s">
        <v>2882</v>
      </c>
      <c r="B726" s="4">
        <v>7040412.0</v>
      </c>
      <c r="C726" s="1" t="s">
        <v>2883</v>
      </c>
      <c r="D726" s="1" t="s">
        <v>2884</v>
      </c>
      <c r="E726" s="1" t="s">
        <v>2885</v>
      </c>
      <c r="F726" s="1" t="str">
        <f t="shared" si="1"/>
        <v>odtworzony</v>
      </c>
      <c r="G726" s="2" t="str">
        <f>IF(COUNTIF(Arkusz2!A:A, A726)&gt;0, "odtworzony", IF(COUNTIF(Arkusz2!A:A, B726)&gt;0, "odtworzony", "brak"))</f>
        <v>odtworzony</v>
      </c>
      <c r="H726" s="1" t="s">
        <v>12</v>
      </c>
    </row>
    <row r="727">
      <c r="A727" s="1" t="s">
        <v>2886</v>
      </c>
      <c r="B727" s="4">
        <v>7040413.0</v>
      </c>
      <c r="C727" s="1" t="s">
        <v>2887</v>
      </c>
      <c r="D727" s="1" t="s">
        <v>2888</v>
      </c>
      <c r="E727" s="1" t="s">
        <v>2889</v>
      </c>
      <c r="F727" s="1" t="str">
        <f t="shared" si="1"/>
        <v>odtworzony</v>
      </c>
      <c r="G727" s="2" t="str">
        <f>IF(COUNTIF(Arkusz2!A:A, A727)&gt;0, "odtworzony", IF(COUNTIF(Arkusz2!A:A, B727)&gt;0, "odtworzony", "brak"))</f>
        <v>odtworzony</v>
      </c>
      <c r="H727" s="1" t="s">
        <v>12</v>
      </c>
    </row>
    <row r="728">
      <c r="A728" s="1" t="s">
        <v>2890</v>
      </c>
      <c r="B728" s="4">
        <v>7040414.0</v>
      </c>
      <c r="C728" s="1" t="s">
        <v>2891</v>
      </c>
      <c r="D728" s="1" t="s">
        <v>2892</v>
      </c>
      <c r="E728" s="1" t="s">
        <v>2893</v>
      </c>
      <c r="F728" s="1" t="str">
        <f t="shared" si="1"/>
        <v>odtworzony</v>
      </c>
      <c r="G728" s="2" t="str">
        <f>IF(COUNTIF(Arkusz2!A:A, A728)&gt;0, "odtworzony", IF(COUNTIF(Arkusz2!A:A, B728)&gt;0, "odtworzony", "brak"))</f>
        <v>odtworzony</v>
      </c>
      <c r="H728" s="1" t="s">
        <v>12</v>
      </c>
    </row>
    <row r="729">
      <c r="A729" s="1" t="s">
        <v>2894</v>
      </c>
      <c r="B729" s="4">
        <v>7040416.0</v>
      </c>
      <c r="C729" s="1" t="s">
        <v>2895</v>
      </c>
      <c r="D729" s="1" t="s">
        <v>2896</v>
      </c>
      <c r="E729" s="1" t="s">
        <v>2897</v>
      </c>
      <c r="F729" s="1" t="str">
        <f t="shared" si="1"/>
        <v>odtworzony</v>
      </c>
      <c r="G729" s="2" t="str">
        <f>IF(COUNTIF(Arkusz2!A:A, A729)&gt;0, "odtworzony", IF(COUNTIF(Arkusz2!A:A, B729)&gt;0, "odtworzony", "brak"))</f>
        <v>odtworzony</v>
      </c>
      <c r="H729" s="1" t="s">
        <v>12</v>
      </c>
    </row>
    <row r="730">
      <c r="A730" s="1" t="s">
        <v>2898</v>
      </c>
      <c r="B730" s="4">
        <v>7040501.0</v>
      </c>
      <c r="C730" s="1" t="s">
        <v>2899</v>
      </c>
      <c r="D730" s="1" t="s">
        <v>2900</v>
      </c>
      <c r="E730" s="1" t="s">
        <v>2901</v>
      </c>
      <c r="F730" s="1" t="str">
        <f t="shared" si="1"/>
        <v>odtworzony</v>
      </c>
      <c r="G730" s="2" t="str">
        <f>IF(COUNTIF(Arkusz2!A:A, A730)&gt;0, "odtworzony", IF(COUNTIF(Arkusz2!A:A, B730)&gt;0, "odtworzony", "brak"))</f>
        <v>odtworzony</v>
      </c>
      <c r="H730" s="1" t="s">
        <v>12</v>
      </c>
    </row>
    <row r="731">
      <c r="A731" s="1" t="s">
        <v>2902</v>
      </c>
      <c r="B731" s="4">
        <v>7040502.0</v>
      </c>
      <c r="C731" s="1" t="s">
        <v>2903</v>
      </c>
      <c r="D731" s="1" t="s">
        <v>2904</v>
      </c>
      <c r="E731" s="1" t="s">
        <v>2905</v>
      </c>
      <c r="F731" s="1" t="str">
        <f t="shared" si="1"/>
        <v>odtworzony</v>
      </c>
      <c r="G731" s="2" t="str">
        <f>IF(COUNTIF(Arkusz2!A:A, A731)&gt;0, "odtworzony", IF(COUNTIF(Arkusz2!A:A, B731)&gt;0, "odtworzony", "brak"))</f>
        <v>odtworzony</v>
      </c>
      <c r="H731" s="1" t="s">
        <v>12</v>
      </c>
    </row>
    <row r="732">
      <c r="A732" s="1" t="s">
        <v>2906</v>
      </c>
      <c r="B732" s="4">
        <v>7040503.0</v>
      </c>
      <c r="C732" s="1" t="s">
        <v>2907</v>
      </c>
      <c r="D732" s="1" t="s">
        <v>2908</v>
      </c>
      <c r="E732" s="1" t="s">
        <v>2905</v>
      </c>
      <c r="F732" s="1" t="str">
        <f t="shared" si="1"/>
        <v>odtworzony</v>
      </c>
      <c r="G732" s="2" t="str">
        <f>IF(COUNTIF(Arkusz2!A:A, A732)&gt;0, "odtworzony", IF(COUNTIF(Arkusz2!A:A, B732)&gt;0, "odtworzony", "brak"))</f>
        <v>odtworzony</v>
      </c>
      <c r="H732" s="1" t="s">
        <v>12</v>
      </c>
    </row>
    <row r="733">
      <c r="A733" s="1" t="s">
        <v>2909</v>
      </c>
      <c r="B733" s="4">
        <v>7040504.0</v>
      </c>
      <c r="C733" s="1" t="s">
        <v>2910</v>
      </c>
      <c r="D733" s="1" t="s">
        <v>2911</v>
      </c>
      <c r="E733" s="1" t="s">
        <v>2912</v>
      </c>
      <c r="F733" s="1" t="str">
        <f t="shared" si="1"/>
        <v>odtworzony</v>
      </c>
      <c r="G733" s="2" t="str">
        <f>IF(COUNTIF(Arkusz2!A:A, A733)&gt;0, "odtworzony", IF(COUNTIF(Arkusz2!A:A, B733)&gt;0, "odtworzony", "brak"))</f>
        <v>odtworzony</v>
      </c>
      <c r="H733" s="1" t="s">
        <v>12</v>
      </c>
    </row>
    <row r="734">
      <c r="A734" s="1" t="s">
        <v>2913</v>
      </c>
      <c r="B734" s="4">
        <v>7040505.0</v>
      </c>
      <c r="C734" s="1" t="s">
        <v>2914</v>
      </c>
      <c r="D734" s="1" t="s">
        <v>2915</v>
      </c>
      <c r="E734" s="1" t="s">
        <v>2916</v>
      </c>
      <c r="F734" s="1" t="str">
        <f t="shared" si="1"/>
        <v>odtworzony</v>
      </c>
      <c r="G734" s="2" t="str">
        <f>IF(COUNTIF(Arkusz2!A:A, A734)&gt;0, "odtworzony", IF(COUNTIF(Arkusz2!A:A, B734)&gt;0, "odtworzony", "brak"))</f>
        <v>odtworzony</v>
      </c>
      <c r="H734" s="1" t="s">
        <v>12</v>
      </c>
    </row>
    <row r="735">
      <c r="A735" s="1" t="s">
        <v>2917</v>
      </c>
      <c r="B735" s="4">
        <v>7040506.0</v>
      </c>
      <c r="C735" s="1" t="s">
        <v>2918</v>
      </c>
      <c r="D735" s="1" t="s">
        <v>2919</v>
      </c>
      <c r="E735" s="1" t="s">
        <v>2920</v>
      </c>
      <c r="F735" s="1" t="str">
        <f t="shared" si="1"/>
        <v>odtworzony</v>
      </c>
      <c r="G735" s="2" t="str">
        <f>IF(COUNTIF(Arkusz2!A:A, A735)&gt;0, "odtworzony", IF(COUNTIF(Arkusz2!A:A, B735)&gt;0, "odtworzony", "brak"))</f>
        <v>odtworzony</v>
      </c>
      <c r="H735" s="1" t="s">
        <v>12</v>
      </c>
    </row>
    <row r="736">
      <c r="A736" s="1" t="s">
        <v>2921</v>
      </c>
      <c r="B736" s="4">
        <v>7040507.0</v>
      </c>
      <c r="C736" s="1" t="s">
        <v>2922</v>
      </c>
      <c r="D736" s="1" t="s">
        <v>2923</v>
      </c>
      <c r="E736" s="1" t="s">
        <v>2924</v>
      </c>
      <c r="F736" s="1" t="str">
        <f t="shared" si="1"/>
        <v>odtworzony</v>
      </c>
      <c r="G736" s="2" t="str">
        <f>IF(COUNTIF(Arkusz2!A:A, A736)&gt;0, "odtworzony", IF(COUNTIF(Arkusz2!A:A, B736)&gt;0, "odtworzony", "brak"))</f>
        <v>odtworzony</v>
      </c>
      <c r="H736" s="1" t="s">
        <v>12</v>
      </c>
    </row>
    <row r="737">
      <c r="A737" s="1" t="s">
        <v>2925</v>
      </c>
      <c r="B737" s="4">
        <v>7040509.0</v>
      </c>
      <c r="C737" s="1" t="s">
        <v>2926</v>
      </c>
      <c r="D737" s="1" t="s">
        <v>2927</v>
      </c>
      <c r="E737" s="1" t="s">
        <v>2928</v>
      </c>
      <c r="F737" s="1" t="str">
        <f t="shared" si="1"/>
        <v>odtworzony</v>
      </c>
      <c r="G737" s="2" t="str">
        <f>IF(COUNTIF(Arkusz2!A:A, A737)&gt;0, "odtworzony", IF(COUNTIF(Arkusz2!A:A, B737)&gt;0, "odtworzony", "brak"))</f>
        <v>odtworzony</v>
      </c>
      <c r="H737" s="1" t="s">
        <v>12</v>
      </c>
    </row>
    <row r="738">
      <c r="A738" s="1" t="s">
        <v>2929</v>
      </c>
      <c r="B738" s="4">
        <v>7040601.0</v>
      </c>
      <c r="C738" s="1" t="s">
        <v>2930</v>
      </c>
      <c r="D738" s="1" t="s">
        <v>2931</v>
      </c>
      <c r="E738" s="1" t="s">
        <v>2932</v>
      </c>
      <c r="F738" s="1" t="str">
        <f t="shared" si="1"/>
        <v>odtworzony</v>
      </c>
      <c r="G738" s="2" t="str">
        <f>IF(COUNTIF(Arkusz2!A:A, A738)&gt;0, "odtworzony", IF(COUNTIF(Arkusz2!A:A, B738)&gt;0, "odtworzony", "brak"))</f>
        <v>odtworzony</v>
      </c>
      <c r="H738" s="1" t="s">
        <v>12</v>
      </c>
    </row>
    <row r="739">
      <c r="A739" s="1" t="s">
        <v>2933</v>
      </c>
      <c r="B739" s="4">
        <v>7040602.0</v>
      </c>
      <c r="C739" s="1" t="s">
        <v>2934</v>
      </c>
      <c r="D739" s="1" t="s">
        <v>2935</v>
      </c>
      <c r="E739" s="1" t="s">
        <v>2936</v>
      </c>
      <c r="F739" s="1" t="str">
        <f t="shared" si="1"/>
        <v>odtworzony</v>
      </c>
      <c r="G739" s="2" t="str">
        <f>IF(COUNTIF(Arkusz2!A:A, A739)&gt;0, "odtworzony", IF(COUNTIF(Arkusz2!A:A, B739)&gt;0, "odtworzony", "brak"))</f>
        <v>odtworzony</v>
      </c>
      <c r="H739" s="1" t="s">
        <v>12</v>
      </c>
    </row>
    <row r="740">
      <c r="A740" s="1" t="s">
        <v>2937</v>
      </c>
      <c r="B740" s="4">
        <v>7040604.0</v>
      </c>
      <c r="C740" s="1" t="s">
        <v>2938</v>
      </c>
      <c r="D740" s="1" t="s">
        <v>2939</v>
      </c>
      <c r="E740" s="1" t="s">
        <v>2940</v>
      </c>
      <c r="F740" s="1" t="str">
        <f t="shared" si="1"/>
        <v>odtworzony</v>
      </c>
      <c r="G740" s="2" t="str">
        <f>IF(COUNTIF(Arkusz2!A:A, A740)&gt;0, "odtworzony", IF(COUNTIF(Arkusz2!A:A, B740)&gt;0, "odtworzony", "brak"))</f>
        <v>odtworzony</v>
      </c>
      <c r="H740" s="1" t="s">
        <v>12</v>
      </c>
    </row>
    <row r="741">
      <c r="A741" s="1" t="s">
        <v>2941</v>
      </c>
      <c r="B741" s="4">
        <v>7040605.0</v>
      </c>
      <c r="C741" s="1" t="s">
        <v>2942</v>
      </c>
      <c r="D741" s="1" t="s">
        <v>2943</v>
      </c>
      <c r="E741" s="1" t="s">
        <v>2944</v>
      </c>
      <c r="F741" s="1" t="str">
        <f t="shared" si="1"/>
        <v>odtworzony</v>
      </c>
      <c r="G741" s="2" t="str">
        <f>IF(COUNTIF(Arkusz2!A:A, A741)&gt;0, "odtworzony", IF(COUNTIF(Arkusz2!A:A, B741)&gt;0, "odtworzony", "brak"))</f>
        <v>odtworzony</v>
      </c>
      <c r="H741" s="1" t="s">
        <v>12</v>
      </c>
    </row>
    <row r="742">
      <c r="A742" s="1" t="s">
        <v>2945</v>
      </c>
      <c r="B742" s="4">
        <v>7040606.0</v>
      </c>
      <c r="C742" s="1" t="s">
        <v>2946</v>
      </c>
      <c r="D742" s="1" t="s">
        <v>2947</v>
      </c>
      <c r="E742" s="1" t="s">
        <v>2948</v>
      </c>
      <c r="F742" s="1" t="str">
        <f t="shared" si="1"/>
        <v>odtworzony</v>
      </c>
      <c r="G742" s="2" t="str">
        <f>IF(COUNTIF(Arkusz2!A:A, A742)&gt;0, "odtworzony", IF(COUNTIF(Arkusz2!A:A, B742)&gt;0, "odtworzony", "brak"))</f>
        <v>odtworzony</v>
      </c>
      <c r="H742" s="1" t="s">
        <v>12</v>
      </c>
    </row>
    <row r="743">
      <c r="A743" s="1" t="s">
        <v>2949</v>
      </c>
      <c r="B743" s="4">
        <v>7040701.0</v>
      </c>
      <c r="C743" s="1" t="s">
        <v>2950</v>
      </c>
      <c r="D743" s="1" t="s">
        <v>2951</v>
      </c>
      <c r="E743" s="1" t="s">
        <v>2834</v>
      </c>
      <c r="F743" s="1" t="str">
        <f t="shared" si="1"/>
        <v>odtworzony do poprawy</v>
      </c>
      <c r="G743" s="2" t="str">
        <f>IF(COUNTIF(Arkusz2!A:A, A743)&gt;0, "odtworzony", IF(COUNTIF(Arkusz2!A:A, B743)&gt;0, "odtworzony", "brak"))</f>
        <v>brak</v>
      </c>
      <c r="H743" s="1" t="s">
        <v>341</v>
      </c>
    </row>
    <row r="744">
      <c r="A744" s="1" t="s">
        <v>2952</v>
      </c>
      <c r="B744" s="4">
        <v>7040702.0</v>
      </c>
      <c r="C744" s="1" t="s">
        <v>2953</v>
      </c>
      <c r="D744" s="1" t="s">
        <v>2954</v>
      </c>
      <c r="E744" s="1" t="s">
        <v>2955</v>
      </c>
      <c r="F744" s="1" t="str">
        <f t="shared" si="1"/>
        <v>odtworzony</v>
      </c>
      <c r="G744" s="2" t="str">
        <f>IF(COUNTIF(Arkusz2!A:A, A744)&gt;0, "odtworzony", IF(COUNTIF(Arkusz2!A:A, B744)&gt;0, "odtworzony", "brak"))</f>
        <v>odtworzony</v>
      </c>
      <c r="H744" s="1" t="s">
        <v>12</v>
      </c>
    </row>
    <row r="745">
      <c r="A745" s="1" t="s">
        <v>2956</v>
      </c>
      <c r="B745" s="4">
        <v>7040703.0</v>
      </c>
      <c r="C745" s="1" t="s">
        <v>2957</v>
      </c>
      <c r="D745" s="1" t="s">
        <v>2958</v>
      </c>
      <c r="E745" s="1" t="s">
        <v>2959</v>
      </c>
      <c r="F745" s="1" t="str">
        <f t="shared" si="1"/>
        <v>odtworzony</v>
      </c>
      <c r="G745" s="2" t="str">
        <f>IF(COUNTIF(Arkusz2!A:A, A745)&gt;0, "odtworzony", IF(COUNTIF(Arkusz2!A:A, B745)&gt;0, "odtworzony", "brak"))</f>
        <v>odtworzony</v>
      </c>
      <c r="H745" s="1" t="s">
        <v>12</v>
      </c>
    </row>
    <row r="746">
      <c r="A746" s="1" t="s">
        <v>2960</v>
      </c>
      <c r="B746" s="4">
        <v>7040704.0</v>
      </c>
      <c r="C746" s="1" t="s">
        <v>2961</v>
      </c>
      <c r="D746" s="1" t="s">
        <v>2962</v>
      </c>
      <c r="E746" s="1" t="s">
        <v>2963</v>
      </c>
      <c r="F746" s="1" t="str">
        <f t="shared" si="1"/>
        <v>odtworzony</v>
      </c>
      <c r="G746" s="2" t="str">
        <f>IF(COUNTIF(Arkusz2!A:A, A746)&gt;0, "odtworzony", IF(COUNTIF(Arkusz2!A:A, B746)&gt;0, "odtworzony", "brak"))</f>
        <v>odtworzony</v>
      </c>
      <c r="H746" s="1" t="s">
        <v>12</v>
      </c>
    </row>
    <row r="747">
      <c r="A747" s="1" t="s">
        <v>2964</v>
      </c>
      <c r="B747" s="4">
        <v>7040705.0</v>
      </c>
      <c r="C747" s="1" t="s">
        <v>2965</v>
      </c>
      <c r="D747" s="1" t="s">
        <v>2966</v>
      </c>
      <c r="E747" s="1" t="s">
        <v>2967</v>
      </c>
      <c r="F747" s="1" t="str">
        <f t="shared" si="1"/>
        <v>odtworzony</v>
      </c>
      <c r="G747" s="2" t="str">
        <f>IF(COUNTIF(Arkusz2!A:A, A747)&gt;0, "odtworzony", IF(COUNTIF(Arkusz2!A:A, B747)&gt;0, "odtworzony", "brak"))</f>
        <v>odtworzony</v>
      </c>
      <c r="H747" s="1" t="s">
        <v>12</v>
      </c>
    </row>
    <row r="748">
      <c r="A748" s="1" t="s">
        <v>2968</v>
      </c>
      <c r="B748" s="4">
        <v>7040706.0</v>
      </c>
      <c r="C748" s="1" t="s">
        <v>2969</v>
      </c>
      <c r="D748" s="1" t="s">
        <v>2970</v>
      </c>
      <c r="E748" s="1" t="s">
        <v>2971</v>
      </c>
      <c r="F748" s="1" t="str">
        <f t="shared" si="1"/>
        <v>Wycięte szpilki</v>
      </c>
      <c r="G748" s="2" t="str">
        <f>IF(COUNTIF(Arkusz2!A:A, A748)&gt;0, "odtworzony", IF(COUNTIF(Arkusz2!A:A, B748)&gt;0, "odtworzony", "brak"))</f>
        <v>brak</v>
      </c>
      <c r="H748" s="1" t="s">
        <v>185</v>
      </c>
    </row>
    <row r="749">
      <c r="A749" s="1" t="s">
        <v>2972</v>
      </c>
      <c r="B749" s="4">
        <v>7040801.0</v>
      </c>
      <c r="C749" s="1" t="s">
        <v>2973</v>
      </c>
      <c r="D749" s="1" t="s">
        <v>2974</v>
      </c>
      <c r="E749" s="1" t="s">
        <v>2975</v>
      </c>
      <c r="F749" s="1" t="str">
        <f t="shared" si="1"/>
        <v>odtworzony</v>
      </c>
      <c r="G749" s="2" t="str">
        <f>IF(COUNTIF(Arkusz2!A:A, A749)&gt;0, "odtworzony", IF(COUNTIF(Arkusz2!A:A, B749)&gt;0, "odtworzony", "brak"))</f>
        <v>odtworzony</v>
      </c>
      <c r="H749" s="1" t="s">
        <v>12</v>
      </c>
    </row>
    <row r="750">
      <c r="A750" s="1" t="s">
        <v>2976</v>
      </c>
      <c r="B750" s="4">
        <v>7040802.0</v>
      </c>
      <c r="C750" s="1" t="s">
        <v>2977</v>
      </c>
      <c r="D750" s="1" t="s">
        <v>2978</v>
      </c>
      <c r="E750" s="1" t="s">
        <v>2979</v>
      </c>
      <c r="F750" s="1" t="str">
        <f t="shared" si="1"/>
        <v>odtworzony</v>
      </c>
      <c r="G750" s="2" t="str">
        <f>IF(COUNTIF(Arkusz2!A:A, A750)&gt;0, "odtworzony", IF(COUNTIF(Arkusz2!A:A, B750)&gt;0, "odtworzony", "brak"))</f>
        <v>odtworzony</v>
      </c>
      <c r="H750" s="1" t="s">
        <v>12</v>
      </c>
    </row>
    <row r="751">
      <c r="A751" s="1" t="s">
        <v>2980</v>
      </c>
      <c r="B751" s="4">
        <v>7040803.0</v>
      </c>
      <c r="C751" s="1" t="s">
        <v>2981</v>
      </c>
      <c r="D751" s="1" t="s">
        <v>2982</v>
      </c>
      <c r="E751" s="1" t="s">
        <v>2983</v>
      </c>
      <c r="F751" s="1" t="str">
        <f t="shared" si="1"/>
        <v>odtworzony</v>
      </c>
      <c r="G751" s="2" t="str">
        <f>IF(COUNTIF(Arkusz2!A:A, A751)&gt;0, "odtworzony", IF(COUNTIF(Arkusz2!A:A, B751)&gt;0, "odtworzony", "brak"))</f>
        <v>odtworzony</v>
      </c>
      <c r="H751" s="1" t="s">
        <v>12</v>
      </c>
    </row>
    <row r="752">
      <c r="A752" s="1" t="s">
        <v>2984</v>
      </c>
      <c r="B752" s="4">
        <v>7040804.0</v>
      </c>
      <c r="C752" s="1" t="s">
        <v>2985</v>
      </c>
      <c r="D752" s="1" t="s">
        <v>2986</v>
      </c>
      <c r="E752" s="1" t="s">
        <v>2987</v>
      </c>
      <c r="F752" s="1" t="str">
        <f t="shared" si="1"/>
        <v>odtworzony</v>
      </c>
      <c r="G752" s="2" t="str">
        <f>IF(COUNTIF(Arkusz2!A:A, A752)&gt;0, "odtworzony", IF(COUNTIF(Arkusz2!A:A, B752)&gt;0, "odtworzony", "brak"))</f>
        <v>odtworzony</v>
      </c>
      <c r="H752" s="1" t="s">
        <v>12</v>
      </c>
    </row>
    <row r="753">
      <c r="A753" s="1" t="s">
        <v>2988</v>
      </c>
      <c r="B753" s="4">
        <v>7040805.0</v>
      </c>
      <c r="C753" s="1" t="s">
        <v>2989</v>
      </c>
      <c r="D753" s="1" t="s">
        <v>2990</v>
      </c>
      <c r="E753" s="1" t="s">
        <v>2991</v>
      </c>
      <c r="F753" s="1" t="str">
        <f t="shared" si="1"/>
        <v>odtworzony</v>
      </c>
      <c r="G753" s="2" t="str">
        <f>IF(COUNTIF(Arkusz2!A:A, A753)&gt;0, "odtworzony", IF(COUNTIF(Arkusz2!A:A, B753)&gt;0, "odtworzony", "brak"))</f>
        <v>odtworzony</v>
      </c>
      <c r="H753" s="1" t="s">
        <v>12</v>
      </c>
    </row>
    <row r="754">
      <c r="A754" s="1" t="s">
        <v>2992</v>
      </c>
      <c r="B754" s="4">
        <v>7040806.0</v>
      </c>
      <c r="C754" s="1" t="s">
        <v>2993</v>
      </c>
      <c r="D754" s="1" t="s">
        <v>2994</v>
      </c>
      <c r="E754" s="1" t="s">
        <v>2995</v>
      </c>
      <c r="F754" s="1" t="str">
        <f t="shared" si="1"/>
        <v>odtworzony</v>
      </c>
      <c r="G754" s="2" t="str">
        <f>IF(COUNTIF(Arkusz2!A:A, A754)&gt;0, "odtworzony", IF(COUNTIF(Arkusz2!A:A, B754)&gt;0, "odtworzony", "brak"))</f>
        <v>odtworzony</v>
      </c>
      <c r="H754" s="1" t="s">
        <v>12</v>
      </c>
    </row>
    <row r="755">
      <c r="A755" s="1" t="s">
        <v>2996</v>
      </c>
      <c r="B755" s="4">
        <v>7040807.0</v>
      </c>
      <c r="C755" s="1" t="s">
        <v>2997</v>
      </c>
      <c r="D755" s="1" t="s">
        <v>2998</v>
      </c>
      <c r="E755" s="1" t="s">
        <v>2995</v>
      </c>
      <c r="F755" s="1" t="str">
        <f t="shared" si="1"/>
        <v>odtworzony</v>
      </c>
      <c r="G755" s="2" t="str">
        <f>IF(COUNTIF(Arkusz2!A:A, A755)&gt;0, "odtworzony", IF(COUNTIF(Arkusz2!A:A, B755)&gt;0, "odtworzony", "brak"))</f>
        <v>odtworzony</v>
      </c>
      <c r="H755" s="1" t="s">
        <v>12</v>
      </c>
    </row>
    <row r="756">
      <c r="A756" s="1" t="s">
        <v>2999</v>
      </c>
      <c r="B756" s="4">
        <v>7040808.0</v>
      </c>
      <c r="C756" s="1" t="s">
        <v>3000</v>
      </c>
      <c r="D756" s="1" t="s">
        <v>3001</v>
      </c>
      <c r="E756" s="1" t="s">
        <v>3002</v>
      </c>
      <c r="F756" s="1" t="str">
        <f t="shared" si="1"/>
        <v>odtworzony</v>
      </c>
      <c r="G756" s="2" t="str">
        <f>IF(COUNTIF(Arkusz2!A:A, A756)&gt;0, "odtworzony", IF(COUNTIF(Arkusz2!A:A, B756)&gt;0, "odtworzony", "brak"))</f>
        <v>odtworzony</v>
      </c>
      <c r="H756" s="1" t="s">
        <v>185</v>
      </c>
    </row>
    <row r="757">
      <c r="A757" s="1" t="s">
        <v>3003</v>
      </c>
      <c r="B757" s="4">
        <v>7040810.0</v>
      </c>
      <c r="C757" s="1" t="s">
        <v>3004</v>
      </c>
      <c r="D757" s="1" t="s">
        <v>3005</v>
      </c>
      <c r="E757" s="1" t="s">
        <v>3006</v>
      </c>
      <c r="F757" s="1" t="str">
        <f t="shared" si="1"/>
        <v>odtworzony</v>
      </c>
      <c r="G757" s="2" t="str">
        <f>IF(COUNTIF(Arkusz2!A:A, A757)&gt;0, "odtworzony", IF(COUNTIF(Arkusz2!A:A, B757)&gt;0, "odtworzony", "brak"))</f>
        <v>odtworzony</v>
      </c>
      <c r="H757" s="1" t="s">
        <v>185</v>
      </c>
    </row>
    <row r="758">
      <c r="A758" s="1" t="s">
        <v>3007</v>
      </c>
      <c r="B758" s="4">
        <v>7040811.0</v>
      </c>
      <c r="C758" s="1" t="s">
        <v>3008</v>
      </c>
      <c r="D758" s="1" t="s">
        <v>3009</v>
      </c>
      <c r="E758" s="1" t="s">
        <v>2995</v>
      </c>
      <c r="F758" s="1" t="str">
        <f t="shared" si="1"/>
        <v>odtworzony</v>
      </c>
      <c r="G758" s="2" t="str">
        <f>IF(COUNTIF(Arkusz2!A:A, A758)&gt;0, "odtworzony", IF(COUNTIF(Arkusz2!A:A, B758)&gt;0, "odtworzony", "brak"))</f>
        <v>odtworzony</v>
      </c>
      <c r="H758" s="1" t="s">
        <v>12</v>
      </c>
    </row>
    <row r="759">
      <c r="A759" s="1" t="s">
        <v>3010</v>
      </c>
      <c r="B759" s="4">
        <v>7040812.0</v>
      </c>
      <c r="C759" s="1" t="s">
        <v>3011</v>
      </c>
      <c r="D759" s="1" t="s">
        <v>3012</v>
      </c>
      <c r="E759" s="1" t="s">
        <v>3013</v>
      </c>
      <c r="F759" s="1" t="str">
        <f t="shared" si="1"/>
        <v>odtworzony</v>
      </c>
      <c r="G759" s="2" t="str">
        <f>IF(COUNTIF(Arkusz2!A:A, A759)&gt;0, "odtworzony", IF(COUNTIF(Arkusz2!A:A, B759)&gt;0, "odtworzony", "brak"))</f>
        <v>odtworzony</v>
      </c>
      <c r="H759" s="1" t="s">
        <v>12</v>
      </c>
    </row>
    <row r="760">
      <c r="A760" s="1" t="s">
        <v>3014</v>
      </c>
      <c r="B760" s="4">
        <v>7040813.0</v>
      </c>
      <c r="C760" s="1" t="s">
        <v>3015</v>
      </c>
      <c r="D760" s="1" t="s">
        <v>3016</v>
      </c>
      <c r="E760" s="1" t="s">
        <v>3013</v>
      </c>
      <c r="F760" s="1" t="str">
        <f t="shared" si="1"/>
        <v>odtworzony</v>
      </c>
      <c r="G760" s="2" t="str">
        <f>IF(COUNTIF(Arkusz2!A:A, A760)&gt;0, "odtworzony", IF(COUNTIF(Arkusz2!A:A, B760)&gt;0, "odtworzony", "brak"))</f>
        <v>odtworzony</v>
      </c>
      <c r="H760" s="1" t="s">
        <v>12</v>
      </c>
    </row>
    <row r="761">
      <c r="A761" s="1" t="s">
        <v>3017</v>
      </c>
      <c r="B761" s="4">
        <v>7040814.0</v>
      </c>
      <c r="C761" s="1" t="s">
        <v>3018</v>
      </c>
      <c r="D761" s="1" t="s">
        <v>3019</v>
      </c>
      <c r="E761" s="1" t="s">
        <v>3020</v>
      </c>
      <c r="F761" s="1" t="str">
        <f t="shared" si="1"/>
        <v>odtworzony</v>
      </c>
      <c r="G761" s="2" t="str">
        <f>IF(COUNTIF(Arkusz2!A:A, A761)&gt;0, "odtworzony", IF(COUNTIF(Arkusz2!A:A, B761)&gt;0, "odtworzony", "brak"))</f>
        <v>odtworzony</v>
      </c>
      <c r="H761" s="1" t="s">
        <v>12</v>
      </c>
    </row>
    <row r="762">
      <c r="A762" s="1" t="s">
        <v>3021</v>
      </c>
      <c r="B762" s="4">
        <v>7040815.0</v>
      </c>
      <c r="C762" s="1" t="s">
        <v>3022</v>
      </c>
      <c r="D762" s="1" t="s">
        <v>3023</v>
      </c>
      <c r="E762" s="1" t="s">
        <v>3024</v>
      </c>
      <c r="F762" s="1" t="str">
        <f t="shared" si="1"/>
        <v>odtworzony</v>
      </c>
      <c r="G762" s="2" t="str">
        <f>IF(COUNTIF(Arkusz2!A:A, A762)&gt;0, "odtworzony", IF(COUNTIF(Arkusz2!A:A, B762)&gt;0, "odtworzony", "brak"))</f>
        <v>odtworzony</v>
      </c>
      <c r="H762" s="1" t="s">
        <v>12</v>
      </c>
    </row>
    <row r="763">
      <c r="A763" s="1" t="s">
        <v>3025</v>
      </c>
      <c r="B763" s="4">
        <v>7040816.0</v>
      </c>
      <c r="C763" s="1" t="s">
        <v>3026</v>
      </c>
      <c r="D763" s="1" t="s">
        <v>3027</v>
      </c>
      <c r="E763" s="1" t="s">
        <v>3028</v>
      </c>
      <c r="F763" s="1" t="str">
        <f t="shared" si="1"/>
        <v>odtworzony</v>
      </c>
      <c r="G763" s="2" t="str">
        <f>IF(COUNTIF(Arkusz2!A:A, A763)&gt;0, "odtworzony", IF(COUNTIF(Arkusz2!A:A, B763)&gt;0, "odtworzony", "brak"))</f>
        <v>odtworzony</v>
      </c>
      <c r="H763" s="1" t="s">
        <v>12</v>
      </c>
    </row>
    <row r="764">
      <c r="A764" s="1" t="s">
        <v>3029</v>
      </c>
      <c r="B764" s="4">
        <v>7040817.0</v>
      </c>
      <c r="C764" s="1" t="s">
        <v>3030</v>
      </c>
      <c r="D764" s="1" t="s">
        <v>3031</v>
      </c>
      <c r="E764" s="1" t="s">
        <v>3032</v>
      </c>
      <c r="F764" s="1" t="str">
        <f t="shared" si="1"/>
        <v>odtworzony</v>
      </c>
      <c r="G764" s="2" t="str">
        <f>IF(COUNTIF(Arkusz2!A:A, A764)&gt;0, "odtworzony", IF(COUNTIF(Arkusz2!A:A, B764)&gt;0, "odtworzony", "brak"))</f>
        <v>odtworzony</v>
      </c>
      <c r="H764" s="1" t="s">
        <v>12</v>
      </c>
    </row>
    <row r="765">
      <c r="A765" s="1" t="s">
        <v>3033</v>
      </c>
      <c r="B765" s="4">
        <v>7040819.0</v>
      </c>
      <c r="C765" s="1" t="s">
        <v>3034</v>
      </c>
      <c r="D765" s="1" t="s">
        <v>3035</v>
      </c>
      <c r="E765" s="1" t="s">
        <v>3036</v>
      </c>
      <c r="F765" s="1" t="str">
        <f t="shared" si="1"/>
        <v>odtworzony</v>
      </c>
      <c r="G765" s="2" t="str">
        <f>IF(COUNTIF(Arkusz2!A:A, A765)&gt;0, "odtworzony", IF(COUNTIF(Arkusz2!A:A, B765)&gt;0, "odtworzony", "brak"))</f>
        <v>odtworzony</v>
      </c>
      <c r="H765" s="1" t="s">
        <v>12</v>
      </c>
    </row>
    <row r="766">
      <c r="A766" s="1" t="s">
        <v>3037</v>
      </c>
      <c r="B766" s="4">
        <v>7040820.0</v>
      </c>
      <c r="C766" s="1" t="s">
        <v>3038</v>
      </c>
      <c r="D766" s="1" t="s">
        <v>3039</v>
      </c>
      <c r="E766" s="1" t="s">
        <v>3040</v>
      </c>
      <c r="F766" s="1" t="str">
        <f t="shared" si="1"/>
        <v>odtworzony</v>
      </c>
      <c r="G766" s="2" t="str">
        <f>IF(COUNTIF(Arkusz2!A:A, A766)&gt;0, "odtworzony", IF(COUNTIF(Arkusz2!A:A, B766)&gt;0, "odtworzony", "brak"))</f>
        <v>odtworzony</v>
      </c>
      <c r="H766" s="1" t="s">
        <v>12</v>
      </c>
    </row>
    <row r="767">
      <c r="A767" s="1" t="s">
        <v>3041</v>
      </c>
      <c r="B767" s="4">
        <v>7040822.0</v>
      </c>
      <c r="C767" s="1" t="s">
        <v>3042</v>
      </c>
      <c r="D767" s="1" t="s">
        <v>3043</v>
      </c>
      <c r="E767" s="1" t="s">
        <v>3044</v>
      </c>
      <c r="F767" s="1" t="str">
        <f t="shared" si="1"/>
        <v>odtworzony</v>
      </c>
      <c r="G767" s="2" t="str">
        <f>IF(COUNTIF(Arkusz2!A:A, A767)&gt;0, "odtworzony", IF(COUNTIF(Arkusz2!A:A, B767)&gt;0, "odtworzony", "brak"))</f>
        <v>odtworzony</v>
      </c>
      <c r="H767" s="1" t="s">
        <v>12</v>
      </c>
    </row>
    <row r="768">
      <c r="A768" s="1" t="s">
        <v>3045</v>
      </c>
      <c r="B768" s="4">
        <v>7040823.0</v>
      </c>
      <c r="C768" s="1" t="s">
        <v>3046</v>
      </c>
      <c r="D768" s="1" t="s">
        <v>3047</v>
      </c>
      <c r="E768" s="1" t="s">
        <v>3048</v>
      </c>
      <c r="F768" s="1" t="str">
        <f t="shared" si="1"/>
        <v>odtworzony</v>
      </c>
      <c r="G768" s="2" t="str">
        <f>IF(COUNTIF(Arkusz2!A:A, A768)&gt;0, "odtworzony", IF(COUNTIF(Arkusz2!A:A, B768)&gt;0, "odtworzony", "brak"))</f>
        <v>odtworzony</v>
      </c>
      <c r="H768" s="1" t="s">
        <v>12</v>
      </c>
    </row>
    <row r="769">
      <c r="A769" s="1" t="s">
        <v>3049</v>
      </c>
      <c r="B769" s="4">
        <v>7040825.0</v>
      </c>
      <c r="C769" s="1" t="s">
        <v>3050</v>
      </c>
      <c r="D769" s="1" t="s">
        <v>3051</v>
      </c>
      <c r="E769" s="1" t="s">
        <v>3052</v>
      </c>
      <c r="F769" s="1" t="str">
        <f t="shared" si="1"/>
        <v>odtworzony</v>
      </c>
      <c r="G769" s="2" t="str">
        <f>IF(COUNTIF(Arkusz2!A:A, A769)&gt;0, "odtworzony", IF(COUNTIF(Arkusz2!A:A, B769)&gt;0, "odtworzony", "brak"))</f>
        <v>odtworzony</v>
      </c>
      <c r="H769" s="1" t="s">
        <v>12</v>
      </c>
    </row>
    <row r="770">
      <c r="A770" s="1" t="s">
        <v>3053</v>
      </c>
      <c r="B770" s="4">
        <v>7040826.0</v>
      </c>
      <c r="C770" s="1" t="s">
        <v>3054</v>
      </c>
      <c r="D770" s="1" t="s">
        <v>3055</v>
      </c>
      <c r="E770" s="1" t="s">
        <v>3056</v>
      </c>
      <c r="F770" s="1" t="str">
        <f t="shared" si="1"/>
        <v>odtworzony</v>
      </c>
      <c r="G770" s="2" t="str">
        <f>IF(COUNTIF(Arkusz2!A:A, A770)&gt;0, "odtworzony", IF(COUNTIF(Arkusz2!A:A, B770)&gt;0, "odtworzony", "brak"))</f>
        <v>odtworzony</v>
      </c>
      <c r="H770" s="1" t="s">
        <v>12</v>
      </c>
    </row>
    <row r="771">
      <c r="A771" s="1" t="s">
        <v>3057</v>
      </c>
      <c r="B771" s="4">
        <v>7050102.0</v>
      </c>
      <c r="C771" s="1" t="s">
        <v>3058</v>
      </c>
      <c r="D771" s="1" t="s">
        <v>3059</v>
      </c>
      <c r="E771" s="1" t="s">
        <v>3060</v>
      </c>
      <c r="F771" s="1" t="str">
        <f t="shared" si="1"/>
        <v>odtworzony</v>
      </c>
      <c r="G771" s="2" t="str">
        <f>IF(COUNTIF(Arkusz2!A:A, A771)&gt;0, "odtworzony", IF(COUNTIF(Arkusz2!A:A, B771)&gt;0, "odtworzony", "brak"))</f>
        <v>odtworzony</v>
      </c>
      <c r="H771" s="1" t="s">
        <v>12</v>
      </c>
    </row>
    <row r="772">
      <c r="A772" s="1" t="s">
        <v>3061</v>
      </c>
      <c r="B772" s="4">
        <v>7050104.0</v>
      </c>
      <c r="C772" s="1" t="s">
        <v>3062</v>
      </c>
      <c r="D772" s="1" t="s">
        <v>3063</v>
      </c>
      <c r="E772" s="1" t="s">
        <v>3064</v>
      </c>
      <c r="F772" s="1" t="str">
        <f t="shared" si="1"/>
        <v>odtworzony</v>
      </c>
      <c r="G772" s="2" t="str">
        <f>IF(COUNTIF(Arkusz2!A:A, A772)&gt;0, "odtworzony", IF(COUNTIF(Arkusz2!A:A, B772)&gt;0, "odtworzony", "brak"))</f>
        <v>odtworzony</v>
      </c>
      <c r="H772" s="1" t="s">
        <v>12</v>
      </c>
    </row>
    <row r="773">
      <c r="A773" s="1" t="s">
        <v>3065</v>
      </c>
      <c r="B773" s="4">
        <v>7050105.0</v>
      </c>
      <c r="C773" s="1" t="s">
        <v>3066</v>
      </c>
      <c r="D773" s="1" t="s">
        <v>3067</v>
      </c>
      <c r="E773" s="1" t="s">
        <v>3068</v>
      </c>
      <c r="F773" s="1" t="str">
        <f t="shared" si="1"/>
        <v>odtworzony</v>
      </c>
      <c r="G773" s="2" t="str">
        <f>IF(COUNTIF(Arkusz2!A:A, A773)&gt;0, "odtworzony", IF(COUNTIF(Arkusz2!A:A, B773)&gt;0, "odtworzony", "brak"))</f>
        <v>odtworzony</v>
      </c>
      <c r="H773" s="1" t="s">
        <v>12</v>
      </c>
    </row>
    <row r="774">
      <c r="A774" s="1" t="s">
        <v>3069</v>
      </c>
      <c r="B774" s="4">
        <v>7050108.0</v>
      </c>
      <c r="C774" s="1" t="s">
        <v>3070</v>
      </c>
      <c r="D774" s="1" t="s">
        <v>3071</v>
      </c>
      <c r="E774" s="1" t="s">
        <v>3072</v>
      </c>
      <c r="F774" s="1" t="str">
        <f t="shared" si="1"/>
        <v>odtworzony</v>
      </c>
      <c r="G774" s="2" t="str">
        <f>IF(COUNTIF(Arkusz2!A:A, A774)&gt;0, "odtworzony", IF(COUNTIF(Arkusz2!A:A, B774)&gt;0, "odtworzony", "brak"))</f>
        <v>odtworzony</v>
      </c>
      <c r="H774" s="1" t="s">
        <v>12</v>
      </c>
    </row>
    <row r="775">
      <c r="A775" s="1" t="s">
        <v>3073</v>
      </c>
      <c r="B775" s="4">
        <v>7050109.0</v>
      </c>
      <c r="C775" s="1" t="s">
        <v>3074</v>
      </c>
      <c r="D775" s="1" t="s">
        <v>3075</v>
      </c>
      <c r="E775" s="1" t="s">
        <v>3076</v>
      </c>
      <c r="F775" s="1" t="str">
        <f t="shared" si="1"/>
        <v>odtworzony</v>
      </c>
      <c r="G775" s="2" t="str">
        <f>IF(COUNTIF(Arkusz2!A:A, A775)&gt;0, "odtworzony", IF(COUNTIF(Arkusz2!A:A, B775)&gt;0, "odtworzony", "brak"))</f>
        <v>odtworzony</v>
      </c>
      <c r="H775" s="1" t="s">
        <v>12</v>
      </c>
    </row>
    <row r="776">
      <c r="A776" s="1" t="s">
        <v>3077</v>
      </c>
      <c r="B776" s="4">
        <v>7050116.0</v>
      </c>
      <c r="C776" s="1" t="s">
        <v>3078</v>
      </c>
      <c r="D776" s="1" t="s">
        <v>3079</v>
      </c>
      <c r="E776" s="1" t="s">
        <v>3080</v>
      </c>
      <c r="F776" s="1" t="str">
        <f t="shared" si="1"/>
        <v>odtworzony</v>
      </c>
      <c r="G776" s="2" t="str">
        <f>IF(COUNTIF(Arkusz2!A:A, A776)&gt;0, "odtworzony", IF(COUNTIF(Arkusz2!A:A, B776)&gt;0, "odtworzony", "brak"))</f>
        <v>odtworzony</v>
      </c>
      <c r="H776" s="1" t="s">
        <v>12</v>
      </c>
    </row>
    <row r="777">
      <c r="A777" s="1" t="s">
        <v>3081</v>
      </c>
      <c r="B777" s="4">
        <v>7050117.0</v>
      </c>
      <c r="C777" s="1" t="s">
        <v>3082</v>
      </c>
      <c r="D777" s="1" t="s">
        <v>3083</v>
      </c>
      <c r="E777" s="1" t="s">
        <v>3084</v>
      </c>
      <c r="F777" s="1" t="str">
        <f t="shared" si="1"/>
        <v>odtworzony</v>
      </c>
      <c r="G777" s="2" t="str">
        <f>IF(COUNTIF(Arkusz2!A:A, A777)&gt;0, "odtworzony", IF(COUNTIF(Arkusz2!A:A, B777)&gt;0, "odtworzony", "brak"))</f>
        <v>odtworzony</v>
      </c>
      <c r="H777" s="1" t="s">
        <v>12</v>
      </c>
    </row>
    <row r="778">
      <c r="A778" s="1" t="s">
        <v>3085</v>
      </c>
      <c r="B778" s="4">
        <v>7050120.0</v>
      </c>
      <c r="C778" s="1" t="s">
        <v>3086</v>
      </c>
      <c r="D778" s="1" t="s">
        <v>3087</v>
      </c>
      <c r="E778" s="1" t="s">
        <v>3088</v>
      </c>
      <c r="F778" s="1" t="str">
        <f t="shared" si="1"/>
        <v>odtworzony</v>
      </c>
      <c r="G778" s="2" t="str">
        <f>IF(COUNTIF(Arkusz2!A:A, A778)&gt;0, "odtworzony", IF(COUNTIF(Arkusz2!A:A, B778)&gt;0, "odtworzony", "brak"))</f>
        <v>odtworzony</v>
      </c>
      <c r="H778" s="1" t="s">
        <v>12</v>
      </c>
    </row>
    <row r="779">
      <c r="A779" s="1" t="s">
        <v>3089</v>
      </c>
      <c r="B779" s="4">
        <v>7050122.0</v>
      </c>
      <c r="C779" s="1" t="s">
        <v>3090</v>
      </c>
      <c r="D779" s="1" t="s">
        <v>3091</v>
      </c>
      <c r="E779" s="1" t="s">
        <v>3088</v>
      </c>
      <c r="F779" s="1" t="str">
        <f t="shared" si="1"/>
        <v>odtworzony</v>
      </c>
      <c r="G779" s="2" t="str">
        <f>IF(COUNTIF(Arkusz2!A:A, A779)&gt;0, "odtworzony", IF(COUNTIF(Arkusz2!A:A, B779)&gt;0, "odtworzony", "brak"))</f>
        <v>odtworzony</v>
      </c>
      <c r="H779" s="1" t="s">
        <v>12</v>
      </c>
    </row>
    <row r="780">
      <c r="A780" s="1" t="s">
        <v>3092</v>
      </c>
      <c r="B780" s="4">
        <v>7050123.0</v>
      </c>
      <c r="C780" s="1" t="s">
        <v>3093</v>
      </c>
      <c r="D780" s="1" t="s">
        <v>3094</v>
      </c>
      <c r="E780" s="1" t="s">
        <v>3088</v>
      </c>
      <c r="F780" s="1" t="str">
        <f t="shared" si="1"/>
        <v>odtworzony</v>
      </c>
      <c r="G780" s="2" t="str">
        <f>IF(COUNTIF(Arkusz2!A:A, A780)&gt;0, "odtworzony", IF(COUNTIF(Arkusz2!A:A, B780)&gt;0, "odtworzony", "brak"))</f>
        <v>odtworzony</v>
      </c>
      <c r="H780" s="1" t="s">
        <v>12</v>
      </c>
    </row>
    <row r="781">
      <c r="A781" s="1" t="s">
        <v>3095</v>
      </c>
      <c r="B781" s="4">
        <v>7050201.0</v>
      </c>
      <c r="C781" s="1" t="s">
        <v>3096</v>
      </c>
      <c r="D781" s="1" t="s">
        <v>3097</v>
      </c>
      <c r="E781" s="1" t="s">
        <v>3098</v>
      </c>
      <c r="F781" s="1" t="str">
        <f t="shared" si="1"/>
        <v>odtworzony</v>
      </c>
      <c r="G781" s="2" t="str">
        <f>IF(COUNTIF(Arkusz2!A:A, A781)&gt;0, "odtworzony", IF(COUNTIF(Arkusz2!A:A, B781)&gt;0, "odtworzony", "brak"))</f>
        <v>odtworzony</v>
      </c>
      <c r="H781" s="1" t="s">
        <v>12</v>
      </c>
    </row>
    <row r="782">
      <c r="A782" s="1" t="s">
        <v>3099</v>
      </c>
      <c r="B782" s="4">
        <v>7050202.0</v>
      </c>
      <c r="C782" s="1" t="s">
        <v>3100</v>
      </c>
      <c r="D782" s="1" t="s">
        <v>3101</v>
      </c>
      <c r="E782" s="1" t="s">
        <v>3102</v>
      </c>
      <c r="F782" s="1" t="str">
        <f t="shared" si="1"/>
        <v>odtworzony</v>
      </c>
      <c r="G782" s="2" t="str">
        <f>IF(COUNTIF(Arkusz2!A:A, A782)&gt;0, "odtworzony", IF(COUNTIF(Arkusz2!A:A, B782)&gt;0, "odtworzony", "brak"))</f>
        <v>odtworzony</v>
      </c>
      <c r="H782" s="1" t="s">
        <v>12</v>
      </c>
    </row>
    <row r="783">
      <c r="A783" s="1" t="s">
        <v>3103</v>
      </c>
      <c r="B783" s="4">
        <v>7050203.0</v>
      </c>
      <c r="C783" s="1" t="s">
        <v>3104</v>
      </c>
      <c r="D783" s="1" t="s">
        <v>3105</v>
      </c>
      <c r="E783" s="1" t="s">
        <v>3106</v>
      </c>
      <c r="F783" s="1" t="str">
        <f t="shared" si="1"/>
        <v>odtworzony</v>
      </c>
      <c r="G783" s="2" t="str">
        <f>IF(COUNTIF(Arkusz2!A:A, A783)&gt;0, "odtworzony", IF(COUNTIF(Arkusz2!A:A, B783)&gt;0, "odtworzony", "brak"))</f>
        <v>odtworzony</v>
      </c>
      <c r="H783" s="1" t="s">
        <v>12</v>
      </c>
    </row>
    <row r="784">
      <c r="A784" s="1" t="s">
        <v>3107</v>
      </c>
      <c r="B784" s="4">
        <v>7050204.0</v>
      </c>
      <c r="C784" s="1" t="s">
        <v>3108</v>
      </c>
      <c r="D784" s="1" t="s">
        <v>3109</v>
      </c>
      <c r="E784" s="1" t="s">
        <v>3110</v>
      </c>
      <c r="F784" s="1" t="str">
        <f t="shared" si="1"/>
        <v>odtworzony</v>
      </c>
      <c r="G784" s="2" t="str">
        <f>IF(COUNTIF(Arkusz2!A:A, A784)&gt;0, "odtworzony", IF(COUNTIF(Arkusz2!A:A, B784)&gt;0, "odtworzony", "brak"))</f>
        <v>odtworzony</v>
      </c>
      <c r="H784" s="1" t="s">
        <v>12</v>
      </c>
    </row>
    <row r="785">
      <c r="A785" s="1" t="s">
        <v>3111</v>
      </c>
      <c r="B785" s="4">
        <v>7050205.0</v>
      </c>
      <c r="C785" s="1" t="s">
        <v>3112</v>
      </c>
      <c r="D785" s="1" t="s">
        <v>3113</v>
      </c>
      <c r="E785" s="1" t="s">
        <v>3114</v>
      </c>
      <c r="F785" s="1" t="str">
        <f t="shared" si="1"/>
        <v>odtworzony</v>
      </c>
      <c r="G785" s="2" t="str">
        <f>IF(COUNTIF(Arkusz2!A:A, A785)&gt;0, "odtworzony", IF(COUNTIF(Arkusz2!A:A, B785)&gt;0, "odtworzony", "brak"))</f>
        <v>odtworzony</v>
      </c>
      <c r="H785" s="1" t="s">
        <v>12</v>
      </c>
    </row>
    <row r="786">
      <c r="A786" s="1" t="s">
        <v>3115</v>
      </c>
      <c r="B786" s="4">
        <v>7050207.0</v>
      </c>
      <c r="C786" s="1" t="s">
        <v>3116</v>
      </c>
      <c r="D786" s="1" t="s">
        <v>3117</v>
      </c>
      <c r="E786" s="1" t="s">
        <v>3118</v>
      </c>
      <c r="F786" s="1" t="str">
        <f t="shared" si="1"/>
        <v>odtworzony</v>
      </c>
      <c r="G786" s="2" t="str">
        <f>IF(COUNTIF(Arkusz2!A:A, A786)&gt;0, "odtworzony", IF(COUNTIF(Arkusz2!A:A, B786)&gt;0, "odtworzony", "brak"))</f>
        <v>odtworzony</v>
      </c>
      <c r="H786" s="1" t="s">
        <v>12</v>
      </c>
    </row>
    <row r="787">
      <c r="A787" s="1" t="s">
        <v>3119</v>
      </c>
      <c r="B787" s="4">
        <v>7050224.0</v>
      </c>
      <c r="C787" s="1" t="s">
        <v>3120</v>
      </c>
      <c r="D787" s="1" t="s">
        <v>3121</v>
      </c>
      <c r="E787" s="1" t="s">
        <v>3122</v>
      </c>
      <c r="F787" s="1" t="str">
        <f t="shared" si="1"/>
        <v>wyrwany do odtworzenia</v>
      </c>
      <c r="G787" s="2" t="str">
        <f>IF(COUNTIF(Arkusz2!A:A, A787)&gt;0, "odtworzony", IF(COUNTIF(Arkusz2!A:A, B787)&gt;0, "odtworzony", "brak"))</f>
        <v>brak</v>
      </c>
      <c r="H787" s="1" t="s">
        <v>22</v>
      </c>
    </row>
    <row r="788">
      <c r="A788" s="1" t="s">
        <v>3123</v>
      </c>
      <c r="B788" s="4">
        <v>7050229.0</v>
      </c>
      <c r="C788" s="1" t="s">
        <v>3124</v>
      </c>
      <c r="D788" s="1" t="s">
        <v>3125</v>
      </c>
      <c r="E788" s="1" t="s">
        <v>3126</v>
      </c>
      <c r="F788" s="1" t="str">
        <f t="shared" si="1"/>
        <v>wyrwany do odtworzenia</v>
      </c>
      <c r="G788" s="2" t="str">
        <f>IF(COUNTIF(Arkusz2!A:A, A788)&gt;0, "odtworzony", IF(COUNTIF(Arkusz2!A:A, B788)&gt;0, "odtworzony", "brak"))</f>
        <v>brak</v>
      </c>
      <c r="H788" s="1" t="s">
        <v>22</v>
      </c>
    </row>
    <row r="789">
      <c r="A789" s="1" t="s">
        <v>3127</v>
      </c>
      <c r="B789" s="4">
        <v>7050230.0</v>
      </c>
      <c r="C789" s="1" t="s">
        <v>3128</v>
      </c>
      <c r="D789" s="1" t="s">
        <v>3129</v>
      </c>
      <c r="E789" s="1" t="s">
        <v>3130</v>
      </c>
      <c r="F789" s="1" t="str">
        <f t="shared" si="1"/>
        <v>odtworzony</v>
      </c>
      <c r="G789" s="2" t="str">
        <f>IF(COUNTIF(Arkusz2!A:A, A789)&gt;0, "odtworzony", IF(COUNTIF(Arkusz2!A:A, B789)&gt;0, "odtworzony", "brak"))</f>
        <v>odtworzony</v>
      </c>
      <c r="H789" s="1" t="s">
        <v>12</v>
      </c>
    </row>
    <row r="790">
      <c r="A790" s="1" t="s">
        <v>3131</v>
      </c>
      <c r="B790" s="4">
        <v>7080111.0</v>
      </c>
      <c r="C790" s="1" t="s">
        <v>3132</v>
      </c>
      <c r="D790" s="1" t="s">
        <v>3133</v>
      </c>
      <c r="E790" s="1" t="s">
        <v>3134</v>
      </c>
      <c r="F790" s="1" t="str">
        <f t="shared" si="1"/>
        <v>odtworzony</v>
      </c>
      <c r="G790" s="2" t="str">
        <f>IF(COUNTIF(Arkusz2!A:A, A790)&gt;0, "odtworzony", IF(COUNTIF(Arkusz2!A:A, B790)&gt;0, "odtworzony", "brak"))</f>
        <v>odtworzony</v>
      </c>
      <c r="H790" s="1" t="s">
        <v>12</v>
      </c>
    </row>
    <row r="791">
      <c r="A791" s="1" t="s">
        <v>3135</v>
      </c>
      <c r="B791" s="4">
        <v>7100223.0</v>
      </c>
      <c r="C791" s="1" t="s">
        <v>3136</v>
      </c>
      <c r="D791" s="1" t="s">
        <v>3137</v>
      </c>
      <c r="E791" s="1" t="s">
        <v>3138</v>
      </c>
      <c r="F791" s="1" t="str">
        <f t="shared" si="1"/>
        <v>odtworzony</v>
      </c>
      <c r="G791" s="2" t="str">
        <f>IF(COUNTIF(Arkusz2!A:A, A791)&gt;0, "odtworzony", IF(COUNTIF(Arkusz2!A:A, B791)&gt;0, "odtworzony", "brak"))</f>
        <v>odtworzony</v>
      </c>
      <c r="H791" s="1" t="s">
        <v>12</v>
      </c>
    </row>
    <row r="792">
      <c r="A792" s="1" t="s">
        <v>3139</v>
      </c>
      <c r="B792" s="4">
        <v>7100224.0</v>
      </c>
      <c r="C792" s="1" t="s">
        <v>3140</v>
      </c>
      <c r="D792" s="1" t="s">
        <v>3141</v>
      </c>
      <c r="E792" s="1" t="s">
        <v>3142</v>
      </c>
      <c r="F792" s="1" t="str">
        <f t="shared" si="1"/>
        <v>odtworzony</v>
      </c>
      <c r="G792" s="2" t="str">
        <f>IF(COUNTIF(Arkusz2!A:A, A792)&gt;0, "odtworzony", IF(COUNTIF(Arkusz2!A:A, B792)&gt;0, "odtworzony", "brak"))</f>
        <v>odtworzony</v>
      </c>
      <c r="H792" s="1" t="s">
        <v>12</v>
      </c>
    </row>
    <row r="793">
      <c r="A793" s="1" t="s">
        <v>3143</v>
      </c>
      <c r="B793" s="4">
        <v>7100225.0</v>
      </c>
      <c r="C793" s="1" t="s">
        <v>3144</v>
      </c>
      <c r="D793" s="1" t="s">
        <v>3145</v>
      </c>
      <c r="E793" s="1" t="s">
        <v>3146</v>
      </c>
      <c r="F793" s="1" t="str">
        <f t="shared" si="1"/>
        <v>jest na zero</v>
      </c>
      <c r="G793" s="2" t="str">
        <f>IF(COUNTIF(Arkusz2!A:A, A793)&gt;0, "odtworzony", IF(COUNTIF(Arkusz2!A:A, B793)&gt;0, "odtworzony", "brak"))</f>
        <v>brak</v>
      </c>
      <c r="H793" s="1" t="s">
        <v>17</v>
      </c>
    </row>
    <row r="794">
      <c r="A794" s="1" t="s">
        <v>3147</v>
      </c>
      <c r="B794" s="4">
        <v>7110231.0</v>
      </c>
      <c r="C794" s="1" t="s">
        <v>3148</v>
      </c>
      <c r="D794" s="1" t="s">
        <v>3149</v>
      </c>
      <c r="E794" s="1" t="s">
        <v>3150</v>
      </c>
      <c r="F794" s="1" t="str">
        <f t="shared" si="1"/>
        <v>odtworzony</v>
      </c>
      <c r="G794" s="2" t="str">
        <f>IF(COUNTIF(Arkusz2!A:A, A794)&gt;0, "odtworzony", IF(COUNTIF(Arkusz2!A:A, B794)&gt;0, "odtworzony", "brak"))</f>
        <v>odtworzony</v>
      </c>
      <c r="H794" s="1" t="s">
        <v>12</v>
      </c>
    </row>
    <row r="795">
      <c r="A795" s="1" t="s">
        <v>3151</v>
      </c>
      <c r="B795" s="4">
        <v>7110232.0</v>
      </c>
      <c r="C795" s="1" t="s">
        <v>3152</v>
      </c>
      <c r="D795" s="1" t="s">
        <v>3153</v>
      </c>
      <c r="E795" s="1" t="s">
        <v>3154</v>
      </c>
      <c r="F795" s="1" t="str">
        <f t="shared" si="1"/>
        <v>odtworzony</v>
      </c>
      <c r="G795" s="2" t="str">
        <f>IF(COUNTIF(Arkusz2!A:A, A795)&gt;0, "odtworzony", IF(COUNTIF(Arkusz2!A:A, B795)&gt;0, "odtworzony", "brak"))</f>
        <v>odtworzony</v>
      </c>
      <c r="H795" s="1" t="s">
        <v>12</v>
      </c>
    </row>
    <row r="796">
      <c r="A796" s="1" t="s">
        <v>3155</v>
      </c>
      <c r="B796" s="4">
        <v>7110317.0</v>
      </c>
      <c r="C796" s="1" t="s">
        <v>3156</v>
      </c>
      <c r="D796" s="1" t="s">
        <v>3157</v>
      </c>
      <c r="E796" s="1" t="s">
        <v>3158</v>
      </c>
      <c r="F796" s="1" t="str">
        <f t="shared" si="1"/>
        <v>odtworzony</v>
      </c>
      <c r="G796" s="2" t="str">
        <f>IF(COUNTIF(Arkusz2!A:A, A796)&gt;0, "odtworzony", IF(COUNTIF(Arkusz2!A:A, B796)&gt;0, "odtworzony", "brak"))</f>
        <v>odtworzony</v>
      </c>
      <c r="H796" s="1" t="s">
        <v>12</v>
      </c>
    </row>
    <row r="797">
      <c r="A797" s="1" t="s">
        <v>3159</v>
      </c>
      <c r="B797" s="4">
        <v>7110318.0</v>
      </c>
      <c r="C797" s="1" t="s">
        <v>3160</v>
      </c>
      <c r="D797" s="1" t="s">
        <v>3161</v>
      </c>
      <c r="E797" s="1" t="s">
        <v>3162</v>
      </c>
      <c r="F797" s="1" t="str">
        <f t="shared" si="1"/>
        <v>odtworzony</v>
      </c>
      <c r="G797" s="2" t="str">
        <f>IF(COUNTIF(Arkusz2!A:A, A797)&gt;0, "odtworzony", IF(COUNTIF(Arkusz2!A:A, B797)&gt;0, "odtworzony", "brak"))</f>
        <v>odtworzony</v>
      </c>
      <c r="H797" s="1" t="s">
        <v>12</v>
      </c>
    </row>
    <row r="798">
      <c r="A798" s="1" t="s">
        <v>3163</v>
      </c>
      <c r="B798" s="4">
        <v>7160109.0</v>
      </c>
      <c r="C798" s="1" t="s">
        <v>3164</v>
      </c>
      <c r="D798" s="1" t="s">
        <v>3165</v>
      </c>
      <c r="E798" s="1" t="s">
        <v>3166</v>
      </c>
      <c r="F798" s="1" t="str">
        <f t="shared" si="1"/>
        <v>odtworzony</v>
      </c>
      <c r="G798" s="2" t="str">
        <f>IF(COUNTIF(Arkusz2!A:A, A798)&gt;0, "odtworzony", IF(COUNTIF(Arkusz2!A:A, B798)&gt;0, "odtworzony", "brak"))</f>
        <v>odtworzony</v>
      </c>
      <c r="H798" s="1" t="s">
        <v>12</v>
      </c>
    </row>
    <row r="799">
      <c r="A799" s="1" t="s">
        <v>3167</v>
      </c>
      <c r="B799" s="4">
        <v>7160110.0</v>
      </c>
      <c r="C799" s="1" t="s">
        <v>3168</v>
      </c>
      <c r="D799" s="1" t="s">
        <v>3169</v>
      </c>
      <c r="E799" s="1" t="s">
        <v>3170</v>
      </c>
      <c r="F799" s="1" t="str">
        <f t="shared" si="1"/>
        <v>odtworzony</v>
      </c>
      <c r="G799" s="2" t="str">
        <f>IF(COUNTIF(Arkusz2!A:A, A799)&gt;0, "odtworzony", IF(COUNTIF(Arkusz2!A:A, B799)&gt;0, "odtworzony", "brak"))</f>
        <v>odtworzony</v>
      </c>
      <c r="H799" s="1" t="s">
        <v>12</v>
      </c>
    </row>
    <row r="800">
      <c r="A800" s="1" t="s">
        <v>3171</v>
      </c>
      <c r="B800" s="4">
        <v>7160208.0</v>
      </c>
      <c r="C800" s="1" t="s">
        <v>3172</v>
      </c>
      <c r="D800" s="1" t="s">
        <v>3173</v>
      </c>
      <c r="E800" s="1" t="s">
        <v>3174</v>
      </c>
      <c r="F800" s="1" t="str">
        <f t="shared" si="1"/>
        <v>odtworzony</v>
      </c>
      <c r="G800" s="2" t="str">
        <f>IF(COUNTIF(Arkusz2!A:A, A800)&gt;0, "odtworzony", IF(COUNTIF(Arkusz2!A:A, B800)&gt;0, "odtworzony", "brak"))</f>
        <v>odtworzony</v>
      </c>
      <c r="H800" s="1" t="s">
        <v>12</v>
      </c>
    </row>
    <row r="801">
      <c r="A801" s="1" t="s">
        <v>3175</v>
      </c>
      <c r="B801" s="4">
        <v>7160209.0</v>
      </c>
      <c r="C801" s="1" t="s">
        <v>3176</v>
      </c>
      <c r="D801" s="1" t="s">
        <v>3177</v>
      </c>
      <c r="E801" s="1" t="s">
        <v>3178</v>
      </c>
      <c r="F801" s="1" t="str">
        <f t="shared" si="1"/>
        <v>odtworzony</v>
      </c>
      <c r="G801" s="2" t="str">
        <f>IF(COUNTIF(Arkusz2!A:A, A801)&gt;0, "odtworzony", IF(COUNTIF(Arkusz2!A:A, B801)&gt;0, "odtworzony", "brak"))</f>
        <v>odtworzony</v>
      </c>
      <c r="H801" s="1" t="s">
        <v>12</v>
      </c>
    </row>
    <row r="802">
      <c r="A802" s="1" t="s">
        <v>3179</v>
      </c>
      <c r="B802" s="4">
        <v>8070825.0</v>
      </c>
      <c r="C802" s="1" t="s">
        <v>3180</v>
      </c>
      <c r="D802" s="1" t="s">
        <v>3181</v>
      </c>
      <c r="E802" s="1" t="s">
        <v>3182</v>
      </c>
      <c r="F802" s="1" t="str">
        <f t="shared" si="1"/>
        <v>odtworzony</v>
      </c>
      <c r="G802" s="2" t="str">
        <f>IF(COUNTIF(Arkusz2!A:A, A802)&gt;0, "odtworzony", IF(COUNTIF(Arkusz2!A:A, B802)&gt;0, "odtworzony", "brak"))</f>
        <v>odtworzony</v>
      </c>
      <c r="H802" s="1" t="s">
        <v>12</v>
      </c>
    </row>
    <row r="803">
      <c r="A803" s="1" t="s">
        <v>3183</v>
      </c>
      <c r="B803" s="4">
        <v>6170327.0</v>
      </c>
      <c r="C803" s="1" t="s">
        <v>3184</v>
      </c>
      <c r="D803" s="1" t="s">
        <v>3185</v>
      </c>
      <c r="E803" s="1" t="s">
        <v>3186</v>
      </c>
      <c r="F803" s="1" t="str">
        <f t="shared" si="1"/>
        <v>odtworzony</v>
      </c>
      <c r="G803" s="2" t="str">
        <f>IF(COUNTIF(Arkusz2!A:A, A803)&gt;0, "odtworzony", IF(COUNTIF(Arkusz2!A:A, B803)&gt;0, "odtworzony", "brak"))</f>
        <v>odtworzony</v>
      </c>
      <c r="H803" s="1" t="s">
        <v>12</v>
      </c>
    </row>
    <row r="804">
      <c r="A804" s="1" t="s">
        <v>3187</v>
      </c>
      <c r="B804" s="4">
        <v>1.3040205E7</v>
      </c>
      <c r="C804" s="1" t="s">
        <v>3188</v>
      </c>
      <c r="D804" s="1" t="s">
        <v>3189</v>
      </c>
      <c r="E804" s="1" t="s">
        <v>3190</v>
      </c>
      <c r="F804" s="1" t="str">
        <f t="shared" si="1"/>
        <v>odtworzony</v>
      </c>
      <c r="G804" s="2" t="str">
        <f>IF(COUNTIF(Arkusz2!A:A, A804)&gt;0, "odtworzony", IF(COUNTIF(Arkusz2!A:A, B804)&gt;0, "odtworzony", "brak"))</f>
        <v>brak</v>
      </c>
      <c r="H804" s="1" t="s">
        <v>12</v>
      </c>
    </row>
    <row r="805">
      <c r="A805" s="1" t="s">
        <v>3191</v>
      </c>
      <c r="B805" s="4">
        <v>1.3040207E7</v>
      </c>
      <c r="C805" s="1" t="s">
        <v>3192</v>
      </c>
      <c r="D805" s="1" t="s">
        <v>3193</v>
      </c>
      <c r="E805" s="1" t="s">
        <v>3194</v>
      </c>
      <c r="F805" s="1" t="str">
        <f t="shared" si="1"/>
        <v>odtworzony</v>
      </c>
      <c r="G805" s="2" t="str">
        <f>IF(COUNTIF(Arkusz2!A:A, A805)&gt;0, "odtworzony", IF(COUNTIF(Arkusz2!A:A, B805)&gt;0, "odtworzony", "brak"))</f>
        <v>odtworzony</v>
      </c>
      <c r="H805" s="1" t="s">
        <v>185</v>
      </c>
    </row>
    <row r="806">
      <c r="A806" s="1" t="s">
        <v>3195</v>
      </c>
      <c r="B806" s="4">
        <v>1.3040213E7</v>
      </c>
      <c r="C806" s="1" t="s">
        <v>3196</v>
      </c>
      <c r="D806" s="1" t="s">
        <v>3197</v>
      </c>
      <c r="E806" s="1" t="s">
        <v>3198</v>
      </c>
      <c r="F806" s="1" t="str">
        <f t="shared" si="1"/>
        <v>Wycięte szpilki</v>
      </c>
      <c r="G806" s="2" t="str">
        <f>IF(COUNTIF(Arkusz2!A:A, A806)&gt;0, "odtworzony", IF(COUNTIF(Arkusz2!A:A, B806)&gt;0, "odtworzony", "brak"))</f>
        <v>brak</v>
      </c>
      <c r="H806" s="1" t="s">
        <v>185</v>
      </c>
    </row>
    <row r="807">
      <c r="A807" s="1" t="s">
        <v>3199</v>
      </c>
      <c r="B807" s="4">
        <v>1.3040223E7</v>
      </c>
      <c r="C807" s="1" t="s">
        <v>3200</v>
      </c>
      <c r="D807" s="1" t="s">
        <v>3201</v>
      </c>
      <c r="E807" s="1" t="s">
        <v>3202</v>
      </c>
      <c r="F807" s="1" t="str">
        <f t="shared" si="1"/>
        <v>odtworzony</v>
      </c>
      <c r="G807" s="2" t="str">
        <f>IF(COUNTIF(Arkusz2!A:A, A807)&gt;0, "odtworzony", IF(COUNTIF(Arkusz2!A:A, B807)&gt;0, "odtworzony", "brak"))</f>
        <v>odtworzony</v>
      </c>
      <c r="H807" s="1" t="s">
        <v>12</v>
      </c>
    </row>
    <row r="808">
      <c r="A808" s="1" t="s">
        <v>3203</v>
      </c>
      <c r="B808" s="4">
        <v>1.3040224E7</v>
      </c>
      <c r="C808" s="1" t="s">
        <v>3204</v>
      </c>
      <c r="D808" s="1" t="s">
        <v>3205</v>
      </c>
      <c r="E808" s="1" t="s">
        <v>3206</v>
      </c>
      <c r="F808" s="1" t="str">
        <f t="shared" si="1"/>
        <v>odtworzony</v>
      </c>
      <c r="G808" s="2" t="str">
        <f>IF(COUNTIF(Arkusz2!A:A, A808)&gt;0, "odtworzony", IF(COUNTIF(Arkusz2!A:A, B808)&gt;0, "odtworzony", "brak"))</f>
        <v>odtworzony</v>
      </c>
      <c r="H808" s="1" t="s">
        <v>12</v>
      </c>
    </row>
    <row r="809">
      <c r="A809" s="1" t="s">
        <v>3207</v>
      </c>
      <c r="B809" s="4">
        <v>1.3040225E7</v>
      </c>
      <c r="C809" s="1" t="s">
        <v>3208</v>
      </c>
      <c r="D809" s="1" t="s">
        <v>3209</v>
      </c>
      <c r="E809" s="1" t="s">
        <v>3210</v>
      </c>
      <c r="F809" s="1" t="str">
        <f t="shared" si="1"/>
        <v>odtworzony</v>
      </c>
      <c r="G809" s="2" t="str">
        <f>IF(COUNTIF(Arkusz2!A:A, A809)&gt;0, "odtworzony", IF(COUNTIF(Arkusz2!A:A, B809)&gt;0, "odtworzony", "brak"))</f>
        <v>odtworzony</v>
      </c>
      <c r="H809" s="1" t="s">
        <v>12</v>
      </c>
    </row>
    <row r="810">
      <c r="A810" s="1" t="s">
        <v>3211</v>
      </c>
      <c r="B810" s="4">
        <v>1.3040232E7</v>
      </c>
      <c r="C810" s="1" t="s">
        <v>3212</v>
      </c>
      <c r="D810" s="1" t="s">
        <v>3213</v>
      </c>
      <c r="E810" s="1" t="s">
        <v>3214</v>
      </c>
      <c r="F810" s="1" t="str">
        <f t="shared" si="1"/>
        <v>odtworzony</v>
      </c>
      <c r="G810" s="2" t="str">
        <f>IF(COUNTIF(Arkusz2!A:A, A810)&gt;0, "odtworzony", IF(COUNTIF(Arkusz2!A:A, B810)&gt;0, "odtworzony", "brak"))</f>
        <v>odtworzony</v>
      </c>
      <c r="H810" s="1" t="s">
        <v>12</v>
      </c>
    </row>
    <row r="811">
      <c r="A811" s="1" t="s">
        <v>3215</v>
      </c>
      <c r="B811" s="4">
        <v>1.3040233E7</v>
      </c>
      <c r="C811" s="1" t="s">
        <v>3216</v>
      </c>
      <c r="D811" s="1" t="s">
        <v>3217</v>
      </c>
      <c r="E811" s="1" t="s">
        <v>3218</v>
      </c>
      <c r="F811" s="1" t="str">
        <f t="shared" si="1"/>
        <v>odtworzony</v>
      </c>
      <c r="G811" s="2" t="str">
        <f>IF(COUNTIF(Arkusz2!A:A, A811)&gt;0, "odtworzony", IF(COUNTIF(Arkusz2!A:A, B811)&gt;0, "odtworzony", "brak"))</f>
        <v>odtworzony</v>
      </c>
      <c r="H811" s="1" t="s">
        <v>12</v>
      </c>
    </row>
    <row r="812">
      <c r="A812" s="1" t="s">
        <v>3219</v>
      </c>
      <c r="B812" s="4">
        <v>1.3040236E7</v>
      </c>
      <c r="C812" s="1" t="s">
        <v>3220</v>
      </c>
      <c r="D812" s="1" t="s">
        <v>3221</v>
      </c>
      <c r="E812" s="1" t="s">
        <v>3222</v>
      </c>
      <c r="F812" s="1" t="str">
        <f t="shared" si="1"/>
        <v>odtworzony</v>
      </c>
      <c r="G812" s="2" t="str">
        <f>IF(COUNTIF(Arkusz2!A:A, A812)&gt;0, "odtworzony", IF(COUNTIF(Arkusz2!A:A, B812)&gt;0, "odtworzony", "brak"))</f>
        <v>odtworzony</v>
      </c>
      <c r="H812" s="1" t="s">
        <v>12</v>
      </c>
    </row>
    <row r="813">
      <c r="A813" s="1" t="s">
        <v>3223</v>
      </c>
      <c r="B813" s="4">
        <v>1.3040237E7</v>
      </c>
      <c r="C813" s="1" t="s">
        <v>3224</v>
      </c>
      <c r="D813" s="1" t="s">
        <v>3225</v>
      </c>
      <c r="E813" s="1" t="s">
        <v>3226</v>
      </c>
      <c r="F813" s="1" t="str">
        <f t="shared" si="1"/>
        <v>wyrwany do odtworzenia</v>
      </c>
      <c r="G813" s="2" t="str">
        <f>IF(COUNTIF(Arkusz2!A:A, A813)&gt;0, "odtworzony", IF(COUNTIF(Arkusz2!A:A, B813)&gt;0, "odtworzony", "brak"))</f>
        <v>brak</v>
      </c>
      <c r="H813" s="1" t="s">
        <v>22</v>
      </c>
    </row>
    <row r="814">
      <c r="A814" s="1" t="s">
        <v>3227</v>
      </c>
      <c r="B814" s="4">
        <v>1.3040238E7</v>
      </c>
      <c r="C814" s="1" t="s">
        <v>3228</v>
      </c>
      <c r="D814" s="1" t="s">
        <v>3229</v>
      </c>
      <c r="E814" s="1" t="s">
        <v>3230</v>
      </c>
      <c r="F814" s="1" t="str">
        <f t="shared" si="1"/>
        <v>odtworzony</v>
      </c>
      <c r="G814" s="2" t="str">
        <f>IF(COUNTIF(Arkusz2!A:A, A814)&gt;0, "odtworzony", IF(COUNTIF(Arkusz2!A:A, B814)&gt;0, "odtworzony", "brak"))</f>
        <v>odtworzony</v>
      </c>
      <c r="H814" s="1" t="s">
        <v>12</v>
      </c>
    </row>
    <row r="815">
      <c r="A815" s="1" t="s">
        <v>3231</v>
      </c>
      <c r="B815" s="4">
        <v>1.3040242E7</v>
      </c>
      <c r="C815" s="1" t="s">
        <v>3232</v>
      </c>
      <c r="D815" s="1" t="s">
        <v>3233</v>
      </c>
      <c r="E815" s="1" t="s">
        <v>3234</v>
      </c>
      <c r="F815" s="1" t="str">
        <f t="shared" si="1"/>
        <v>odtworzony</v>
      </c>
      <c r="G815" s="2" t="str">
        <f>IF(COUNTIF(Arkusz2!A:A, A815)&gt;0, "odtworzony", IF(COUNTIF(Arkusz2!A:A, B815)&gt;0, "odtworzony", "brak"))</f>
        <v>brak</v>
      </c>
      <c r="H815" s="1" t="s">
        <v>12</v>
      </c>
    </row>
    <row r="816">
      <c r="A816" s="1" t="s">
        <v>3235</v>
      </c>
      <c r="B816" s="4">
        <v>1.3040248E7</v>
      </c>
      <c r="C816" s="1" t="s">
        <v>3236</v>
      </c>
      <c r="D816" s="1" t="s">
        <v>3237</v>
      </c>
      <c r="E816" s="1" t="s">
        <v>3238</v>
      </c>
      <c r="F816" s="1" t="str">
        <f t="shared" si="1"/>
        <v>odtworzony</v>
      </c>
      <c r="G816" s="2" t="str">
        <f>IF(COUNTIF(Arkusz2!A:A, A816)&gt;0, "odtworzony", IF(COUNTIF(Arkusz2!A:A, B816)&gt;0, "odtworzony", "brak"))</f>
        <v>brak</v>
      </c>
      <c r="H816" s="1" t="s">
        <v>12</v>
      </c>
    </row>
    <row r="817">
      <c r="A817" s="1" t="s">
        <v>3239</v>
      </c>
      <c r="B817" s="4">
        <v>1.3040301E7</v>
      </c>
      <c r="C817" s="1" t="s">
        <v>3240</v>
      </c>
      <c r="D817" s="1" t="s">
        <v>3241</v>
      </c>
      <c r="E817" s="1" t="s">
        <v>3242</v>
      </c>
      <c r="F817" s="1" t="str">
        <f t="shared" si="1"/>
        <v>odtworzony</v>
      </c>
      <c r="G817" s="2" t="str">
        <f>IF(COUNTIF(Arkusz2!A:A, A817)&gt;0, "odtworzony", IF(COUNTIF(Arkusz2!A:A, B817)&gt;0, "odtworzony", "brak"))</f>
        <v>brak</v>
      </c>
      <c r="H817" s="1" t="s">
        <v>12</v>
      </c>
    </row>
    <row r="818">
      <c r="A818" s="1" t="s">
        <v>3243</v>
      </c>
      <c r="B818" s="4">
        <v>1.3040302E7</v>
      </c>
      <c r="C818" s="1" t="s">
        <v>3244</v>
      </c>
      <c r="D818" s="1" t="s">
        <v>3245</v>
      </c>
      <c r="E818" s="1" t="s">
        <v>3246</v>
      </c>
      <c r="F818" s="1" t="str">
        <f t="shared" si="1"/>
        <v>odtworzony</v>
      </c>
      <c r="G818" s="2" t="str">
        <f>IF(COUNTIF(Arkusz2!A:A, A818)&gt;0, "odtworzony", IF(COUNTIF(Arkusz2!A:A, B818)&gt;0, "odtworzony", "brak"))</f>
        <v>odtworzony</v>
      </c>
      <c r="H818" s="1" t="s">
        <v>12</v>
      </c>
    </row>
    <row r="819">
      <c r="A819" s="1" t="s">
        <v>3247</v>
      </c>
      <c r="B819" s="4">
        <v>1.3040303E7</v>
      </c>
      <c r="C819" s="1" t="s">
        <v>3248</v>
      </c>
      <c r="D819" s="1" t="s">
        <v>3249</v>
      </c>
      <c r="E819" s="1" t="s">
        <v>3250</v>
      </c>
      <c r="F819" s="1" t="str">
        <f t="shared" si="1"/>
        <v>odtworzony</v>
      </c>
      <c r="G819" s="2" t="str">
        <f>IF(COUNTIF(Arkusz2!A:A, A819)&gt;0, "odtworzony", IF(COUNTIF(Arkusz2!A:A, B819)&gt;0, "odtworzony", "brak"))</f>
        <v>brak</v>
      </c>
      <c r="H819" s="1" t="s">
        <v>12</v>
      </c>
    </row>
    <row r="820">
      <c r="A820" s="1" t="s">
        <v>3251</v>
      </c>
      <c r="B820" s="4">
        <v>1.3040304E7</v>
      </c>
      <c r="C820" s="1" t="s">
        <v>3252</v>
      </c>
      <c r="D820" s="1" t="s">
        <v>3253</v>
      </c>
      <c r="E820" s="1" t="s">
        <v>3254</v>
      </c>
      <c r="F820" s="1" t="str">
        <f t="shared" si="1"/>
        <v>odtworzony</v>
      </c>
      <c r="G820" s="2" t="str">
        <f>IF(COUNTIF(Arkusz2!A:A, A820)&gt;0, "odtworzony", IF(COUNTIF(Arkusz2!A:A, B820)&gt;0, "odtworzony", "brak"))</f>
        <v>odtworzony</v>
      </c>
      <c r="H820" s="1" t="s">
        <v>12</v>
      </c>
    </row>
    <row r="821">
      <c r="A821" s="1" t="s">
        <v>3255</v>
      </c>
      <c r="B821" s="4">
        <v>1.304031E7</v>
      </c>
      <c r="C821" s="1" t="s">
        <v>3256</v>
      </c>
      <c r="D821" s="1" t="s">
        <v>3257</v>
      </c>
      <c r="E821" s="1" t="s">
        <v>3258</v>
      </c>
      <c r="F821" s="1" t="str">
        <f t="shared" si="1"/>
        <v>odtworzony</v>
      </c>
      <c r="G821" s="2" t="str">
        <f>IF(COUNTIF(Arkusz2!A:A, A821)&gt;0, "odtworzony", IF(COUNTIF(Arkusz2!A:A, B821)&gt;0, "odtworzony", "brak"))</f>
        <v>brak</v>
      </c>
      <c r="H821" s="1" t="s">
        <v>12</v>
      </c>
    </row>
    <row r="822">
      <c r="A822" s="1" t="s">
        <v>3259</v>
      </c>
      <c r="B822" s="4">
        <v>1.3040313E7</v>
      </c>
      <c r="C822" s="1" t="s">
        <v>3260</v>
      </c>
      <c r="D822" s="1" t="s">
        <v>3261</v>
      </c>
      <c r="E822" s="1" t="s">
        <v>3262</v>
      </c>
      <c r="F822" s="1" t="str">
        <f t="shared" si="1"/>
        <v>odtworzony</v>
      </c>
      <c r="G822" s="2" t="str">
        <f>IF(COUNTIF(Arkusz2!A:A, A822)&gt;0, "odtworzony", IF(COUNTIF(Arkusz2!A:A, B822)&gt;0, "odtworzony", "brak"))</f>
        <v>brak</v>
      </c>
      <c r="H822" s="1" t="s">
        <v>12</v>
      </c>
    </row>
    <row r="823">
      <c r="A823" s="1" t="s">
        <v>3263</v>
      </c>
      <c r="B823" s="4">
        <v>1.3040315E7</v>
      </c>
      <c r="C823" s="1" t="s">
        <v>3264</v>
      </c>
      <c r="D823" s="1" t="s">
        <v>3265</v>
      </c>
      <c r="E823" s="1" t="s">
        <v>3266</v>
      </c>
      <c r="F823" s="1" t="str">
        <f t="shared" si="1"/>
        <v>odtworzony</v>
      </c>
      <c r="G823" s="2" t="str">
        <f>IF(COUNTIF(Arkusz2!A:A, A823)&gt;0, "odtworzony", IF(COUNTIF(Arkusz2!A:A, B823)&gt;0, "odtworzony", "brak"))</f>
        <v>brak</v>
      </c>
      <c r="H823" s="1" t="s">
        <v>12</v>
      </c>
    </row>
    <row r="824">
      <c r="A824" s="1" t="s">
        <v>3267</v>
      </c>
      <c r="B824" s="4">
        <v>1.3040317E7</v>
      </c>
      <c r="C824" s="1" t="s">
        <v>3268</v>
      </c>
      <c r="D824" s="1" t="s">
        <v>3269</v>
      </c>
      <c r="E824" s="1" t="s">
        <v>3270</v>
      </c>
      <c r="F824" s="1" t="str">
        <f t="shared" si="1"/>
        <v>Wycięte szpilki</v>
      </c>
      <c r="G824" s="2" t="str">
        <f>IF(COUNTIF(Arkusz2!A:A, A824)&gt;0, "odtworzony", IF(COUNTIF(Arkusz2!A:A, B824)&gt;0, "odtworzony", "brak"))</f>
        <v>brak</v>
      </c>
      <c r="H824" s="1" t="s">
        <v>185</v>
      </c>
    </row>
    <row r="825">
      <c r="A825" s="1" t="s">
        <v>3271</v>
      </c>
      <c r="B825" s="4">
        <v>1.3040327E7</v>
      </c>
      <c r="C825" s="1" t="s">
        <v>3272</v>
      </c>
      <c r="D825" s="1" t="s">
        <v>3273</v>
      </c>
      <c r="E825" s="1" t="s">
        <v>3274</v>
      </c>
      <c r="F825" s="1" t="str">
        <f t="shared" si="1"/>
        <v>odtworzony</v>
      </c>
      <c r="G825" s="2" t="str">
        <f>IF(COUNTIF(Arkusz2!A:A, A825)&gt;0, "odtworzony", IF(COUNTIF(Arkusz2!A:A, B825)&gt;0, "odtworzony", "brak"))</f>
        <v>odtworzony</v>
      </c>
      <c r="H825" s="1" t="s">
        <v>12</v>
      </c>
    </row>
    <row r="826">
      <c r="A826" s="1" t="s">
        <v>3275</v>
      </c>
      <c r="B826" s="4">
        <v>1.3040328E7</v>
      </c>
      <c r="C826" s="1" t="s">
        <v>3276</v>
      </c>
      <c r="D826" s="1" t="s">
        <v>3277</v>
      </c>
      <c r="E826" s="1" t="s">
        <v>3278</v>
      </c>
      <c r="F826" s="1" t="str">
        <f t="shared" si="1"/>
        <v>odtworzony</v>
      </c>
      <c r="G826" s="2" t="str">
        <f>IF(COUNTIF(Arkusz2!A:A, A826)&gt;0, "odtworzony", IF(COUNTIF(Arkusz2!A:A, B826)&gt;0, "odtworzony", "brak"))</f>
        <v>odtworzony</v>
      </c>
      <c r="H826" s="1" t="s">
        <v>12</v>
      </c>
    </row>
    <row r="827">
      <c r="A827" s="1" t="s">
        <v>3279</v>
      </c>
      <c r="B827" s="4">
        <v>1.3040331E7</v>
      </c>
      <c r="C827" s="1" t="s">
        <v>3280</v>
      </c>
      <c r="D827" s="1" t="s">
        <v>3281</v>
      </c>
      <c r="E827" s="1" t="s">
        <v>3282</v>
      </c>
      <c r="F827" s="1" t="str">
        <f t="shared" si="1"/>
        <v>odtworzony</v>
      </c>
      <c r="G827" s="2" t="str">
        <f>IF(COUNTIF(Arkusz2!A:A, A827)&gt;0, "odtworzony", IF(COUNTIF(Arkusz2!A:A, B827)&gt;0, "odtworzony", "brak"))</f>
        <v>odtworzony</v>
      </c>
      <c r="H827" s="1" t="s">
        <v>12</v>
      </c>
    </row>
    <row r="828">
      <c r="A828" s="1" t="s">
        <v>3283</v>
      </c>
      <c r="B828" s="4">
        <v>1.3040332E7</v>
      </c>
      <c r="C828" s="1" t="s">
        <v>3284</v>
      </c>
      <c r="D828" s="1" t="s">
        <v>3285</v>
      </c>
      <c r="E828" s="1" t="s">
        <v>3286</v>
      </c>
      <c r="F828" s="1" t="str">
        <f t="shared" si="1"/>
        <v>odtworzony</v>
      </c>
      <c r="G828" s="2" t="str">
        <f>IF(COUNTIF(Arkusz2!A:A, A828)&gt;0, "odtworzony", IF(COUNTIF(Arkusz2!A:A, B828)&gt;0, "odtworzony", "brak"))</f>
        <v>odtworzony</v>
      </c>
      <c r="H828" s="1" t="s">
        <v>12</v>
      </c>
    </row>
    <row r="829">
      <c r="A829" s="1" t="s">
        <v>3287</v>
      </c>
      <c r="B829" s="4">
        <v>1.3040334E7</v>
      </c>
      <c r="C829" s="1" t="s">
        <v>3288</v>
      </c>
      <c r="D829" s="1" t="s">
        <v>3289</v>
      </c>
      <c r="E829" s="1" t="s">
        <v>3290</v>
      </c>
      <c r="F829" s="1" t="str">
        <f t="shared" si="1"/>
        <v>odtworzony</v>
      </c>
      <c r="G829" s="2" t="str">
        <f>IF(COUNTIF(Arkusz2!A:A, A829)&gt;0, "odtworzony", IF(COUNTIF(Arkusz2!A:A, B829)&gt;0, "odtworzony", "brak"))</f>
        <v>odtworzony</v>
      </c>
      <c r="H829" s="1" t="s">
        <v>12</v>
      </c>
    </row>
    <row r="830">
      <c r="A830" s="1" t="s">
        <v>3291</v>
      </c>
      <c r="B830" s="4">
        <v>1.3040337E7</v>
      </c>
      <c r="C830" s="1" t="s">
        <v>3292</v>
      </c>
      <c r="D830" s="1" t="s">
        <v>3293</v>
      </c>
      <c r="E830" s="1" t="s">
        <v>3294</v>
      </c>
      <c r="F830" s="1" t="str">
        <f t="shared" si="1"/>
        <v>odtworzony</v>
      </c>
      <c r="G830" s="2" t="str">
        <f>IF(COUNTIF(Arkusz2!A:A, A830)&gt;0, "odtworzony", IF(COUNTIF(Arkusz2!A:A, B830)&gt;0, "odtworzony", "brak"))</f>
        <v>odtworzony</v>
      </c>
      <c r="H830" s="1" t="s">
        <v>12</v>
      </c>
    </row>
    <row r="831">
      <c r="A831" s="1" t="s">
        <v>3295</v>
      </c>
      <c r="B831" s="4">
        <v>1.3040338E7</v>
      </c>
      <c r="C831" s="1" t="s">
        <v>3296</v>
      </c>
      <c r="D831" s="1" t="s">
        <v>3297</v>
      </c>
      <c r="E831" s="1" t="s">
        <v>3298</v>
      </c>
      <c r="F831" s="1" t="str">
        <f t="shared" si="1"/>
        <v>odtworzony</v>
      </c>
      <c r="G831" s="2" t="str">
        <f>IF(COUNTIF(Arkusz2!A:A, A831)&gt;0, "odtworzony", IF(COUNTIF(Arkusz2!A:A, B831)&gt;0, "odtworzony", "brak"))</f>
        <v>odtworzony</v>
      </c>
      <c r="H831" s="1" t="s">
        <v>12</v>
      </c>
    </row>
    <row r="832">
      <c r="A832" s="1" t="s">
        <v>3299</v>
      </c>
      <c r="B832" s="4">
        <v>1.3040342E7</v>
      </c>
      <c r="C832" s="1" t="s">
        <v>3300</v>
      </c>
      <c r="D832" s="1" t="s">
        <v>3301</v>
      </c>
      <c r="E832" s="1" t="s">
        <v>3302</v>
      </c>
      <c r="F832" s="1" t="str">
        <f t="shared" si="1"/>
        <v>wyrwany do odtworzenia</v>
      </c>
      <c r="G832" s="2" t="str">
        <f>IF(COUNTIF(Arkusz2!A:A, A832)&gt;0, "odtworzony", IF(COUNTIF(Arkusz2!A:A, B832)&gt;0, "odtworzony", "brak"))</f>
        <v>brak</v>
      </c>
      <c r="H832" s="1" t="s">
        <v>22</v>
      </c>
    </row>
    <row r="833">
      <c r="A833" s="1" t="s">
        <v>3303</v>
      </c>
      <c r="B833" s="4">
        <v>1.3040408E7</v>
      </c>
      <c r="C833" s="1" t="s">
        <v>3304</v>
      </c>
      <c r="D833" s="1" t="s">
        <v>3305</v>
      </c>
      <c r="E833" s="1" t="s">
        <v>3306</v>
      </c>
      <c r="F833" s="1" t="str">
        <f t="shared" si="1"/>
        <v>odtworzony</v>
      </c>
      <c r="G833" s="2" t="str">
        <f>IF(COUNTIF(Arkusz2!A:A, A833)&gt;0, "odtworzony", IF(COUNTIF(Arkusz2!A:A, B833)&gt;0, "odtworzony", "brak"))</f>
        <v>odtworzony</v>
      </c>
      <c r="H833" s="1" t="s">
        <v>12</v>
      </c>
    </row>
    <row r="834">
      <c r="A834" s="1" t="s">
        <v>3307</v>
      </c>
      <c r="B834" s="4">
        <v>1.3101802E7</v>
      </c>
      <c r="C834" s="1" t="s">
        <v>3308</v>
      </c>
      <c r="D834" s="1" t="s">
        <v>3309</v>
      </c>
      <c r="E834" s="1" t="s">
        <v>3310</v>
      </c>
      <c r="F834" s="1" t="str">
        <f t="shared" si="1"/>
        <v>odtworzony</v>
      </c>
      <c r="G834" s="2" t="str">
        <f>IF(COUNTIF(Arkusz2!A:A, A834)&gt;0, "odtworzony", IF(COUNTIF(Arkusz2!A:A, B834)&gt;0, "odtworzony", "brak"))</f>
        <v>odtworzony</v>
      </c>
      <c r="H834" s="1" t="s">
        <v>12</v>
      </c>
    </row>
    <row r="835">
      <c r="A835" s="1" t="s">
        <v>3311</v>
      </c>
      <c r="B835" s="4">
        <v>1.3101803E7</v>
      </c>
      <c r="C835" s="1" t="s">
        <v>3312</v>
      </c>
      <c r="D835" s="1" t="s">
        <v>3313</v>
      </c>
      <c r="E835" s="1" t="s">
        <v>3314</v>
      </c>
      <c r="F835" s="1" t="str">
        <f t="shared" si="1"/>
        <v>odtworzony</v>
      </c>
      <c r="G835" s="2" t="str">
        <f>IF(COUNTIF(Arkusz2!A:A, A835)&gt;0, "odtworzony", IF(COUNTIF(Arkusz2!A:A, B835)&gt;0, "odtworzony", "brak"))</f>
        <v>odtworzony</v>
      </c>
      <c r="H835" s="1" t="s">
        <v>12</v>
      </c>
    </row>
    <row r="836">
      <c r="A836" s="1" t="s">
        <v>3315</v>
      </c>
      <c r="B836" s="4">
        <v>1.6270106E7</v>
      </c>
      <c r="C836" s="1" t="s">
        <v>3316</v>
      </c>
      <c r="D836" s="1" t="s">
        <v>3317</v>
      </c>
      <c r="E836" s="1" t="s">
        <v>3318</v>
      </c>
      <c r="F836" s="1" t="str">
        <f t="shared" si="1"/>
        <v>odtworzony</v>
      </c>
      <c r="G836" s="2" t="str">
        <f>IF(COUNTIF(Arkusz2!A:A, A836)&gt;0, "odtworzony", IF(COUNTIF(Arkusz2!A:A, B836)&gt;0, "odtworzony", "brak"))</f>
        <v>odtworzony</v>
      </c>
      <c r="H836" s="1" t="s">
        <v>12</v>
      </c>
    </row>
    <row r="837">
      <c r="A837" s="1" t="s">
        <v>3319</v>
      </c>
      <c r="B837" s="4">
        <v>1.6270201E7</v>
      </c>
      <c r="C837" s="1" t="s">
        <v>3320</v>
      </c>
      <c r="D837" s="1" t="s">
        <v>3321</v>
      </c>
      <c r="E837" s="1" t="s">
        <v>3322</v>
      </c>
      <c r="F837" s="1" t="str">
        <f t="shared" si="1"/>
        <v>odtworzony</v>
      </c>
      <c r="G837" s="2" t="str">
        <f>IF(COUNTIF(Arkusz2!A:A, A837)&gt;0, "odtworzony", IF(COUNTIF(Arkusz2!A:A, B837)&gt;0, "odtworzony", "brak"))</f>
        <v>odtworzony</v>
      </c>
      <c r="H837" s="1" t="s">
        <v>12</v>
      </c>
    </row>
    <row r="838">
      <c r="A838" s="1" t="s">
        <v>3323</v>
      </c>
      <c r="B838" s="4">
        <v>1.6270203E7</v>
      </c>
      <c r="C838" s="1" t="s">
        <v>3324</v>
      </c>
      <c r="D838" s="1" t="s">
        <v>3325</v>
      </c>
      <c r="E838" s="1" t="s">
        <v>3326</v>
      </c>
      <c r="F838" s="1" t="str">
        <f t="shared" si="1"/>
        <v>odtworzony</v>
      </c>
      <c r="G838" s="2" t="str">
        <f>IF(COUNTIF(Arkusz2!A:A, A838)&gt;0, "odtworzony", IF(COUNTIF(Arkusz2!A:A, B838)&gt;0, "odtworzony", "brak"))</f>
        <v>odtworzony</v>
      </c>
      <c r="H838" s="1" t="s">
        <v>12</v>
      </c>
    </row>
    <row r="839">
      <c r="A839" s="1" t="s">
        <v>3327</v>
      </c>
      <c r="B839" s="4">
        <v>1.6270227E7</v>
      </c>
      <c r="C839" s="1" t="s">
        <v>3328</v>
      </c>
      <c r="D839" s="1" t="s">
        <v>3329</v>
      </c>
      <c r="E839" s="1" t="s">
        <v>3330</v>
      </c>
      <c r="F839" s="1" t="str">
        <f t="shared" si="1"/>
        <v>odtworzony</v>
      </c>
      <c r="G839" s="2" t="str">
        <f>IF(COUNTIF(Arkusz2!A:A, A839)&gt;0, "odtworzony", IF(COUNTIF(Arkusz2!A:A, B839)&gt;0, "odtworzony", "brak"))</f>
        <v>odtworzony</v>
      </c>
      <c r="H839" s="1" t="s">
        <v>12</v>
      </c>
    </row>
    <row r="840">
      <c r="A840" s="1" t="s">
        <v>3331</v>
      </c>
      <c r="B840" s="4">
        <v>1.6270228E7</v>
      </c>
      <c r="C840" s="1" t="s">
        <v>3332</v>
      </c>
      <c r="D840" s="1" t="s">
        <v>3333</v>
      </c>
      <c r="E840" s="1" t="s">
        <v>3334</v>
      </c>
      <c r="F840" s="1" t="str">
        <f t="shared" si="1"/>
        <v>odtworzony</v>
      </c>
      <c r="G840" s="2" t="str">
        <f>IF(COUNTIF(Arkusz2!A:A, A840)&gt;0, "odtworzony", IF(COUNTIF(Arkusz2!A:A, B840)&gt;0, "odtworzony", "brak"))</f>
        <v>odtworzony</v>
      </c>
      <c r="H840" s="1" t="s">
        <v>12</v>
      </c>
    </row>
    <row r="841">
      <c r="A841" s="1" t="s">
        <v>3335</v>
      </c>
      <c r="B841" s="4">
        <v>1.6270236E7</v>
      </c>
      <c r="C841" s="1" t="s">
        <v>3336</v>
      </c>
      <c r="D841" s="1" t="s">
        <v>3337</v>
      </c>
      <c r="E841" s="1" t="s">
        <v>3338</v>
      </c>
      <c r="F841" s="1" t="str">
        <f t="shared" si="1"/>
        <v>odtworzony</v>
      </c>
      <c r="G841" s="2" t="str">
        <f>IF(COUNTIF(Arkusz2!A:A, A841)&gt;0, "odtworzony", IF(COUNTIF(Arkusz2!A:A, B841)&gt;0, "odtworzony", "brak"))</f>
        <v>odtworzony</v>
      </c>
      <c r="H841" s="1" t="s">
        <v>12</v>
      </c>
    </row>
    <row r="842">
      <c r="A842" s="1" t="s">
        <v>3339</v>
      </c>
      <c r="B842" s="4">
        <v>1.6270301E7</v>
      </c>
      <c r="C842" s="1" t="s">
        <v>3340</v>
      </c>
      <c r="D842" s="1" t="s">
        <v>3341</v>
      </c>
      <c r="E842" s="1" t="s">
        <v>3342</v>
      </c>
      <c r="F842" s="1" t="str">
        <f t="shared" si="1"/>
        <v>odtworzony</v>
      </c>
      <c r="G842" s="2" t="str">
        <f>IF(COUNTIF(Arkusz2!A:A, A842)&gt;0, "odtworzony", IF(COUNTIF(Arkusz2!A:A, B842)&gt;0, "odtworzony", "brak"))</f>
        <v>odtworzony</v>
      </c>
      <c r="H842" s="1" t="s">
        <v>12</v>
      </c>
    </row>
    <row r="843">
      <c r="A843" s="1" t="s">
        <v>3343</v>
      </c>
      <c r="B843" s="4">
        <v>1.6270314E7</v>
      </c>
      <c r="C843" s="1" t="s">
        <v>3344</v>
      </c>
      <c r="D843" s="1" t="s">
        <v>3345</v>
      </c>
      <c r="E843" s="1" t="s">
        <v>3346</v>
      </c>
      <c r="F843" s="1" t="str">
        <f t="shared" si="1"/>
        <v>odtworzony</v>
      </c>
      <c r="G843" s="2" t="str">
        <f>IF(COUNTIF(Arkusz2!A:A, A843)&gt;0, "odtworzony", IF(COUNTIF(Arkusz2!A:A, B843)&gt;0, "odtworzony", "brak"))</f>
        <v>odtworzony</v>
      </c>
      <c r="H843" s="1" t="s">
        <v>12</v>
      </c>
    </row>
    <row r="844">
      <c r="A844" s="1" t="s">
        <v>3347</v>
      </c>
      <c r="B844" s="4">
        <v>1.627032E7</v>
      </c>
      <c r="C844" s="1" t="s">
        <v>3348</v>
      </c>
      <c r="D844" s="1" t="s">
        <v>3349</v>
      </c>
      <c r="E844" s="1" t="s">
        <v>3350</v>
      </c>
      <c r="F844" s="1" t="str">
        <f t="shared" si="1"/>
        <v>odtworzony</v>
      </c>
      <c r="G844" s="2" t="str">
        <f>IF(COUNTIF(Arkusz2!A:A, A844)&gt;0, "odtworzony", IF(COUNTIF(Arkusz2!A:A, B844)&gt;0, "odtworzony", "brak"))</f>
        <v>odtworzony</v>
      </c>
      <c r="H844" s="1" t="s">
        <v>12</v>
      </c>
    </row>
    <row r="845">
      <c r="A845" s="1" t="s">
        <v>3351</v>
      </c>
      <c r="B845" s="4">
        <v>1.6270326E7</v>
      </c>
      <c r="C845" s="1" t="s">
        <v>3352</v>
      </c>
      <c r="D845" s="1" t="s">
        <v>3353</v>
      </c>
      <c r="E845" s="1" t="s">
        <v>3354</v>
      </c>
      <c r="F845" s="1" t="str">
        <f t="shared" si="1"/>
        <v>odtworzony</v>
      </c>
      <c r="G845" s="2" t="str">
        <f>IF(COUNTIF(Arkusz2!A:A, A845)&gt;0, "odtworzony", IF(COUNTIF(Arkusz2!A:A, B845)&gt;0, "odtworzony", "brak"))</f>
        <v>odtworzony</v>
      </c>
      <c r="H845" s="1" t="s">
        <v>12</v>
      </c>
    </row>
    <row r="846">
      <c r="A846" s="1" t="s">
        <v>3355</v>
      </c>
      <c r="B846" s="4">
        <v>1.6270336E7</v>
      </c>
      <c r="C846" s="1" t="s">
        <v>3356</v>
      </c>
      <c r="D846" s="1" t="s">
        <v>3357</v>
      </c>
      <c r="E846" s="1" t="s">
        <v>3358</v>
      </c>
      <c r="F846" s="1" t="str">
        <f t="shared" si="1"/>
        <v>odtworzony</v>
      </c>
      <c r="G846" s="2" t="str">
        <f>IF(COUNTIF(Arkusz2!A:A, A846)&gt;0, "odtworzony", IF(COUNTIF(Arkusz2!A:A, B846)&gt;0, "odtworzony", "brak"))</f>
        <v>odtworzony</v>
      </c>
      <c r="H846" s="1" t="s">
        <v>12</v>
      </c>
    </row>
    <row r="847">
      <c r="A847" s="1" t="s">
        <v>3359</v>
      </c>
      <c r="B847" s="4">
        <v>2.1260109E7</v>
      </c>
      <c r="C847" s="1" t="s">
        <v>3360</v>
      </c>
      <c r="D847" s="1" t="s">
        <v>3361</v>
      </c>
      <c r="E847" s="1" t="s">
        <v>3362</v>
      </c>
      <c r="F847" s="1" t="str">
        <f t="shared" si="1"/>
        <v>odtworzony</v>
      </c>
      <c r="G847" s="2" t="str">
        <f>IF(COUNTIF(Arkusz2!A:A, A847)&gt;0, "odtworzony", IF(COUNTIF(Arkusz2!A:A, B847)&gt;0, "odtworzony", "brak"))</f>
        <v>odtworzony</v>
      </c>
      <c r="H847" s="1" t="s">
        <v>12</v>
      </c>
    </row>
    <row r="848">
      <c r="A848" s="1" t="s">
        <v>3363</v>
      </c>
      <c r="B848" s="4">
        <v>2.1260119E7</v>
      </c>
      <c r="C848" s="1" t="s">
        <v>3364</v>
      </c>
      <c r="D848" s="1" t="s">
        <v>3365</v>
      </c>
      <c r="E848" s="1" t="s">
        <v>3366</v>
      </c>
      <c r="F848" s="1" t="str">
        <f t="shared" si="1"/>
        <v>jest na zero</v>
      </c>
      <c r="G848" s="2" t="str">
        <f>IF(COUNTIF(Arkusz2!A:A, A848)&gt;0, "odtworzony", IF(COUNTIF(Arkusz2!A:A, B848)&gt;0, "odtworzony", "brak"))</f>
        <v>brak</v>
      </c>
      <c r="H848" s="1" t="s">
        <v>17</v>
      </c>
    </row>
    <row r="849">
      <c r="A849" s="1" t="s">
        <v>3367</v>
      </c>
      <c r="B849" s="4">
        <v>2.1260208E7</v>
      </c>
      <c r="C849" s="1" t="s">
        <v>3368</v>
      </c>
      <c r="D849" s="1" t="s">
        <v>3369</v>
      </c>
      <c r="E849" s="1" t="s">
        <v>3370</v>
      </c>
      <c r="F849" s="1" t="str">
        <f t="shared" si="1"/>
        <v>odtworzony</v>
      </c>
      <c r="G849" s="2" t="str">
        <f>IF(COUNTIF(Arkusz2!A:A, A849)&gt;0, "odtworzony", IF(COUNTIF(Arkusz2!A:A, B849)&gt;0, "odtworzony", "brak"))</f>
        <v>odtworzony</v>
      </c>
      <c r="H849" s="1" t="s">
        <v>17</v>
      </c>
    </row>
    <row r="850">
      <c r="A850" s="1" t="s">
        <v>3371</v>
      </c>
      <c r="B850" s="4">
        <v>2.1260209E7</v>
      </c>
      <c r="C850" s="1" t="s">
        <v>3372</v>
      </c>
      <c r="D850" s="1" t="s">
        <v>3373</v>
      </c>
      <c r="E850" s="1" t="s">
        <v>3374</v>
      </c>
      <c r="F850" s="1" t="str">
        <f t="shared" si="1"/>
        <v>odtworzony</v>
      </c>
      <c r="G850" s="2" t="str">
        <f>IF(COUNTIF(Arkusz2!A:A, A850)&gt;0, "odtworzony", IF(COUNTIF(Arkusz2!A:A, B850)&gt;0, "odtworzony", "brak"))</f>
        <v>odtworzony</v>
      </c>
      <c r="H850" s="1" t="s">
        <v>17</v>
      </c>
    </row>
    <row r="851">
      <c r="A851" s="1" t="s">
        <v>3375</v>
      </c>
      <c r="B851" s="4">
        <v>2.126021E7</v>
      </c>
      <c r="C851" s="1" t="s">
        <v>3376</v>
      </c>
      <c r="D851" s="1" t="s">
        <v>3377</v>
      </c>
      <c r="E851" s="1" t="s">
        <v>3378</v>
      </c>
      <c r="F851" s="1" t="str">
        <f t="shared" si="1"/>
        <v>jest na zero</v>
      </c>
      <c r="G851" s="2" t="str">
        <f>IF(COUNTIF(Arkusz2!A:A, A851)&gt;0, "odtworzony", IF(COUNTIF(Arkusz2!A:A, B851)&gt;0, "odtworzony", "brak"))</f>
        <v>brak</v>
      </c>
      <c r="H851" s="1" t="s">
        <v>17</v>
      </c>
    </row>
    <row r="852">
      <c r="A852" s="1" t="s">
        <v>3379</v>
      </c>
      <c r="B852" s="4">
        <v>2.1260302E7</v>
      </c>
      <c r="C852" s="1" t="s">
        <v>3380</v>
      </c>
      <c r="D852" s="1" t="s">
        <v>3381</v>
      </c>
      <c r="E852" s="1" t="s">
        <v>3382</v>
      </c>
      <c r="F852" s="1" t="str">
        <f t="shared" si="1"/>
        <v>odtworzony</v>
      </c>
      <c r="G852" s="2" t="str">
        <f>IF(COUNTIF(Arkusz2!A:A, A852)&gt;0, "odtworzony", IF(COUNTIF(Arkusz2!A:A, B852)&gt;0, "odtworzony", "brak"))</f>
        <v>odtworzony</v>
      </c>
      <c r="H852" s="1" t="s">
        <v>12</v>
      </c>
    </row>
    <row r="853">
      <c r="A853" s="1" t="s">
        <v>3383</v>
      </c>
      <c r="B853" s="4">
        <v>2.1260306E7</v>
      </c>
      <c r="C853" s="1" t="s">
        <v>3384</v>
      </c>
      <c r="D853" s="1" t="s">
        <v>3385</v>
      </c>
      <c r="E853" s="1" t="s">
        <v>3386</v>
      </c>
      <c r="F853" s="1" t="str">
        <f t="shared" si="1"/>
        <v>odtworzony</v>
      </c>
      <c r="G853" s="2" t="str">
        <f>IF(COUNTIF(Arkusz2!A:A, A853)&gt;0, "odtworzony", IF(COUNTIF(Arkusz2!A:A, B853)&gt;0, "odtworzony", "brak"))</f>
        <v>odtworzony</v>
      </c>
      <c r="H853" s="1" t="s">
        <v>12</v>
      </c>
    </row>
    <row r="854">
      <c r="A854" s="1" t="s">
        <v>3387</v>
      </c>
      <c r="B854" s="4">
        <v>2.1260319E7</v>
      </c>
      <c r="C854" s="1" t="s">
        <v>3388</v>
      </c>
      <c r="D854" s="1" t="s">
        <v>3389</v>
      </c>
      <c r="E854" s="1" t="s">
        <v>3390</v>
      </c>
      <c r="F854" s="1" t="str">
        <f t="shared" si="1"/>
        <v>odtworzony</v>
      </c>
      <c r="G854" s="2" t="str">
        <f>IF(COUNTIF(Arkusz2!A:A, A854)&gt;0, "odtworzony", IF(COUNTIF(Arkusz2!A:A, B854)&gt;0, "odtworzony", "brak"))</f>
        <v>odtworzony</v>
      </c>
      <c r="H854" s="1" t="s">
        <v>12</v>
      </c>
    </row>
    <row r="855">
      <c r="A855" s="1" t="s">
        <v>3391</v>
      </c>
      <c r="B855" s="4">
        <v>2.126032E7</v>
      </c>
      <c r="C855" s="1" t="s">
        <v>3392</v>
      </c>
      <c r="D855" s="1" t="s">
        <v>3393</v>
      </c>
      <c r="E855" s="1" t="s">
        <v>3394</v>
      </c>
      <c r="F855" s="1" t="str">
        <f t="shared" si="1"/>
        <v>odtworzony</v>
      </c>
      <c r="G855" s="2" t="str">
        <f>IF(COUNTIF(Arkusz2!A:A, A855)&gt;0, "odtworzony", IF(COUNTIF(Arkusz2!A:A, B855)&gt;0, "odtworzony", "brak"))</f>
        <v>odtworzony</v>
      </c>
      <c r="H855" s="1" t="s">
        <v>12</v>
      </c>
    </row>
    <row r="856">
      <c r="A856" s="1" t="s">
        <v>3395</v>
      </c>
      <c r="B856" s="4">
        <v>2.1260322E7</v>
      </c>
      <c r="C856" s="1" t="s">
        <v>3396</v>
      </c>
      <c r="D856" s="1" t="s">
        <v>3397</v>
      </c>
      <c r="E856" s="1" t="s">
        <v>3398</v>
      </c>
      <c r="F856" s="1" t="str">
        <f t="shared" si="1"/>
        <v>odtworzony</v>
      </c>
      <c r="G856" s="2" t="str">
        <f>IF(COUNTIF(Arkusz2!A:A, A856)&gt;0, "odtworzony", IF(COUNTIF(Arkusz2!A:A, B856)&gt;0, "odtworzony", "brak"))</f>
        <v>odtworzony</v>
      </c>
      <c r="H856" s="1" t="s">
        <v>12</v>
      </c>
    </row>
    <row r="857">
      <c r="A857" s="1" t="s">
        <v>3399</v>
      </c>
      <c r="B857" s="4">
        <v>2.1260327E7</v>
      </c>
      <c r="C857" s="1" t="s">
        <v>3400</v>
      </c>
      <c r="D857" s="1" t="s">
        <v>3401</v>
      </c>
      <c r="E857" s="1" t="s">
        <v>3402</v>
      </c>
      <c r="F857" s="1" t="str">
        <f t="shared" si="1"/>
        <v>odtworzony</v>
      </c>
      <c r="G857" s="2" t="str">
        <f>IF(COUNTIF(Arkusz2!A:A, A857)&gt;0, "odtworzony", IF(COUNTIF(Arkusz2!A:A, B857)&gt;0, "odtworzony", "brak"))</f>
        <v>odtworzony</v>
      </c>
      <c r="H857" s="1" t="s">
        <v>12</v>
      </c>
    </row>
    <row r="858">
      <c r="A858" s="1" t="s">
        <v>3403</v>
      </c>
      <c r="B858" s="4">
        <v>2.1260403E7</v>
      </c>
      <c r="C858" s="1" t="s">
        <v>3404</v>
      </c>
      <c r="D858" s="1" t="s">
        <v>3405</v>
      </c>
      <c r="E858" s="1" t="s">
        <v>3406</v>
      </c>
      <c r="F858" s="1" t="str">
        <f t="shared" si="1"/>
        <v>jest na zero</v>
      </c>
      <c r="G858" s="2" t="str">
        <f>IF(COUNTIF(Arkusz2!A:A, A858)&gt;0, "odtworzony", IF(COUNTIF(Arkusz2!A:A, B858)&gt;0, "odtworzony", "brak"))</f>
        <v>brak</v>
      </c>
      <c r="H858" s="1" t="s">
        <v>17</v>
      </c>
    </row>
    <row r="859">
      <c r="A859" s="1" t="s">
        <v>3407</v>
      </c>
      <c r="B859" s="4">
        <v>2.1260416E7</v>
      </c>
      <c r="C859" s="1" t="s">
        <v>3408</v>
      </c>
      <c r="D859" s="1" t="s">
        <v>3409</v>
      </c>
      <c r="E859" s="1" t="s">
        <v>3410</v>
      </c>
      <c r="F859" s="1" t="str">
        <f t="shared" si="1"/>
        <v>odtworzony</v>
      </c>
      <c r="G859" s="2" t="str">
        <f>IF(COUNTIF(Arkusz2!A:A, A859)&gt;0, "odtworzony", IF(COUNTIF(Arkusz2!A:A, B859)&gt;0, "odtworzony", "brak"))</f>
        <v>odtworzony</v>
      </c>
      <c r="H859" s="1" t="s">
        <v>12</v>
      </c>
    </row>
    <row r="860">
      <c r="A860" s="1" t="s">
        <v>3411</v>
      </c>
      <c r="B860" s="4">
        <v>2.1260417E7</v>
      </c>
      <c r="C860" s="1" t="s">
        <v>3412</v>
      </c>
      <c r="D860" s="1" t="s">
        <v>3413</v>
      </c>
      <c r="E860" s="1" t="s">
        <v>3414</v>
      </c>
      <c r="F860" s="1" t="str">
        <f t="shared" si="1"/>
        <v>odtworzony</v>
      </c>
      <c r="G860" s="2" t="str">
        <f>IF(COUNTIF(Arkusz2!A:A, A860)&gt;0, "odtworzony", IF(COUNTIF(Arkusz2!A:A, B860)&gt;0, "odtworzony", "brak"))</f>
        <v>odtworzony</v>
      </c>
      <c r="H860" s="1" t="s">
        <v>12</v>
      </c>
    </row>
    <row r="861">
      <c r="A861" s="1" t="s">
        <v>3415</v>
      </c>
      <c r="B861" s="4">
        <v>2.1260419E7</v>
      </c>
      <c r="C861" s="1" t="s">
        <v>3416</v>
      </c>
      <c r="D861" s="1" t="s">
        <v>3417</v>
      </c>
      <c r="E861" s="1" t="s">
        <v>3418</v>
      </c>
      <c r="F861" s="1" t="str">
        <f t="shared" si="1"/>
        <v>odtworzony</v>
      </c>
      <c r="G861" s="2" t="str">
        <f>IF(COUNTIF(Arkusz2!A:A, A861)&gt;0, "odtworzony", IF(COUNTIF(Arkusz2!A:A, B861)&gt;0, "odtworzony", "brak"))</f>
        <v>odtworzony</v>
      </c>
      <c r="H861" s="1" t="s">
        <v>17</v>
      </c>
    </row>
    <row r="862">
      <c r="A862" s="1" t="s">
        <v>3419</v>
      </c>
      <c r="B862" s="4">
        <v>2.126042E7</v>
      </c>
      <c r="C862" s="1" t="s">
        <v>3420</v>
      </c>
      <c r="D862" s="1" t="s">
        <v>3421</v>
      </c>
      <c r="E862" s="1" t="s">
        <v>3422</v>
      </c>
      <c r="F862" s="1" t="str">
        <f t="shared" si="1"/>
        <v>odtworzony</v>
      </c>
      <c r="G862" s="2" t="str">
        <f>IF(COUNTIF(Arkusz2!A:A, A862)&gt;0, "odtworzony", IF(COUNTIF(Arkusz2!A:A, B862)&gt;0, "odtworzony", "brak"))</f>
        <v>odtworzony</v>
      </c>
      <c r="H862" s="1" t="s">
        <v>17</v>
      </c>
    </row>
    <row r="863">
      <c r="A863" s="1" t="s">
        <v>3423</v>
      </c>
      <c r="B863" s="4">
        <v>2.1260504E7</v>
      </c>
      <c r="C863" s="1" t="s">
        <v>3424</v>
      </c>
      <c r="D863" s="1" t="s">
        <v>3425</v>
      </c>
      <c r="E863" s="1" t="s">
        <v>3426</v>
      </c>
      <c r="F863" s="1" t="str">
        <f t="shared" si="1"/>
        <v>odtworzony</v>
      </c>
      <c r="G863" s="2" t="str">
        <f>IF(COUNTIF(Arkusz2!A:A, A863)&gt;0, "odtworzony", IF(COUNTIF(Arkusz2!A:A, B863)&gt;0, "odtworzony", "brak"))</f>
        <v>odtworzony</v>
      </c>
      <c r="H863" s="2" t="str">
        <f>IF(COUNTIF(#REF!, #REF!)&gt;0, "odtworzony", IF(COUNTIF(#REF!, C863)&gt;0, "odtworzony", "brak"))</f>
        <v>odtworzony</v>
      </c>
    </row>
    <row r="864">
      <c r="A864" s="1" t="s">
        <v>3427</v>
      </c>
      <c r="B864" s="4">
        <v>2.1260513E7</v>
      </c>
      <c r="C864" s="1" t="s">
        <v>3428</v>
      </c>
      <c r="D864" s="1" t="s">
        <v>3429</v>
      </c>
      <c r="E864" s="1" t="s">
        <v>3430</v>
      </c>
      <c r="F864" s="1" t="str">
        <f t="shared" si="1"/>
        <v>odtworzony</v>
      </c>
      <c r="G864" s="2" t="str">
        <f>IF(COUNTIF(Arkusz2!A:A, A864)&gt;0, "odtworzony", IF(COUNTIF(Arkusz2!A:A, B864)&gt;0, "odtworzony", "brak"))</f>
        <v>odtworzony</v>
      </c>
      <c r="H864" s="1" t="s">
        <v>12</v>
      </c>
    </row>
    <row r="865">
      <c r="A865" s="1" t="s">
        <v>3431</v>
      </c>
      <c r="B865" s="4">
        <v>2.1260519E7</v>
      </c>
      <c r="C865" s="1" t="s">
        <v>3432</v>
      </c>
      <c r="D865" s="1" t="s">
        <v>3433</v>
      </c>
      <c r="E865" s="1" t="s">
        <v>3434</v>
      </c>
      <c r="F865" s="1" t="str">
        <f t="shared" si="1"/>
        <v>odtworzony</v>
      </c>
      <c r="G865" s="2" t="str">
        <f>IF(COUNTIF(Arkusz2!A:A, A865)&gt;0, "odtworzony", IF(COUNTIF(Arkusz2!A:A, B865)&gt;0, "odtworzony", "brak"))</f>
        <v>odtworzony</v>
      </c>
      <c r="H865" s="1" t="s">
        <v>12</v>
      </c>
    </row>
    <row r="866">
      <c r="A866" s="1" t="s">
        <v>3435</v>
      </c>
      <c r="B866" s="4">
        <v>2.1260603E7</v>
      </c>
      <c r="C866" s="1" t="s">
        <v>3436</v>
      </c>
      <c r="D866" s="1" t="s">
        <v>3437</v>
      </c>
      <c r="E866" s="1" t="s">
        <v>3438</v>
      </c>
      <c r="F866" s="1" t="str">
        <f t="shared" si="1"/>
        <v>odtworzony</v>
      </c>
      <c r="G866" s="2" t="str">
        <f>IF(COUNTIF(Arkusz2!A:A, A866)&gt;0, "odtworzony", IF(COUNTIF(Arkusz2!A:A, B866)&gt;0, "odtworzony", "brak"))</f>
        <v>odtworzony</v>
      </c>
      <c r="H866" s="1" t="s">
        <v>12</v>
      </c>
    </row>
    <row r="867">
      <c r="A867" s="1" t="s">
        <v>3439</v>
      </c>
      <c r="B867" s="4">
        <v>2.126061E7</v>
      </c>
      <c r="C867" s="1" t="s">
        <v>3440</v>
      </c>
      <c r="D867" s="1" t="s">
        <v>3441</v>
      </c>
      <c r="E867" s="1" t="s">
        <v>3442</v>
      </c>
      <c r="F867" s="1" t="str">
        <f t="shared" si="1"/>
        <v>odtworzony</v>
      </c>
      <c r="G867" s="2" t="str">
        <f>IF(COUNTIF(Arkusz2!A:A, A867)&gt;0, "odtworzony", IF(COUNTIF(Arkusz2!A:A, B867)&gt;0, "odtworzony", "brak"))</f>
        <v>odtworzony</v>
      </c>
      <c r="H867" s="1" t="s">
        <v>12</v>
      </c>
    </row>
    <row r="868">
      <c r="A868" s="1" t="s">
        <v>3443</v>
      </c>
      <c r="B868" s="4">
        <v>2.1260612E7</v>
      </c>
      <c r="C868" s="1" t="s">
        <v>3444</v>
      </c>
      <c r="D868" s="1" t="s">
        <v>3445</v>
      </c>
      <c r="E868" s="1" t="s">
        <v>3446</v>
      </c>
      <c r="F868" s="1" t="str">
        <f t="shared" si="1"/>
        <v>odtworzony</v>
      </c>
      <c r="G868" s="2" t="str">
        <f>IF(COUNTIF(Arkusz2!A:A, A868)&gt;0, "odtworzony", IF(COUNTIF(Arkusz2!A:A, B868)&gt;0, "odtworzony", "brak"))</f>
        <v>odtworzony</v>
      </c>
      <c r="H868" s="1" t="s">
        <v>12</v>
      </c>
    </row>
    <row r="869">
      <c r="A869" s="1" t="s">
        <v>3447</v>
      </c>
      <c r="B869" s="4">
        <v>2.1260613E7</v>
      </c>
      <c r="C869" s="1" t="s">
        <v>3448</v>
      </c>
      <c r="D869" s="1" t="s">
        <v>3449</v>
      </c>
      <c r="E869" s="1" t="s">
        <v>3450</v>
      </c>
      <c r="F869" s="1" t="str">
        <f t="shared" si="1"/>
        <v>odtworzony</v>
      </c>
      <c r="G869" s="2" t="str">
        <f>IF(COUNTIF(Arkusz2!A:A, A869)&gt;0, "odtworzony", IF(COUNTIF(Arkusz2!A:A, B869)&gt;0, "odtworzony", "brak"))</f>
        <v>odtworzony</v>
      </c>
      <c r="H869" s="1" t="s">
        <v>12</v>
      </c>
    </row>
    <row r="870">
      <c r="A870" s="1" t="s">
        <v>3451</v>
      </c>
      <c r="B870" s="4">
        <v>2.1260615E7</v>
      </c>
      <c r="C870" s="1" t="s">
        <v>3452</v>
      </c>
      <c r="D870" s="1" t="s">
        <v>3453</v>
      </c>
      <c r="E870" s="1" t="s">
        <v>3454</v>
      </c>
      <c r="F870" s="1" t="str">
        <f t="shared" si="1"/>
        <v>odtworzony</v>
      </c>
      <c r="G870" s="2" t="str">
        <f>IF(COUNTIF(Arkusz2!A:A, A870)&gt;0, "odtworzony", IF(COUNTIF(Arkusz2!A:A, B870)&gt;0, "odtworzony", "brak"))</f>
        <v>odtworzony</v>
      </c>
      <c r="H870" s="1" t="s">
        <v>12</v>
      </c>
    </row>
    <row r="871">
      <c r="A871" s="1" t="s">
        <v>3455</v>
      </c>
      <c r="B871" s="4">
        <v>2.1260617E7</v>
      </c>
      <c r="C871" s="1" t="s">
        <v>3456</v>
      </c>
      <c r="D871" s="1" t="s">
        <v>3457</v>
      </c>
      <c r="E871" s="1" t="s">
        <v>3458</v>
      </c>
      <c r="F871" s="1" t="str">
        <f t="shared" si="1"/>
        <v>odtworzony</v>
      </c>
      <c r="G871" s="2" t="str">
        <f>IF(COUNTIF(Arkusz2!A:A, A871)&gt;0, "odtworzony", IF(COUNTIF(Arkusz2!A:A, B871)&gt;0, "odtworzony", "brak"))</f>
        <v>odtworzony</v>
      </c>
      <c r="H871" s="1" t="s">
        <v>12</v>
      </c>
    </row>
    <row r="872">
      <c r="A872" s="1" t="s">
        <v>3459</v>
      </c>
      <c r="B872" s="4">
        <v>2.1260626E7</v>
      </c>
      <c r="C872" s="1" t="s">
        <v>3460</v>
      </c>
      <c r="D872" s="1" t="s">
        <v>3461</v>
      </c>
      <c r="E872" s="1" t="s">
        <v>3462</v>
      </c>
      <c r="F872" s="1" t="str">
        <f t="shared" si="1"/>
        <v>odtworzony</v>
      </c>
      <c r="G872" s="2" t="str">
        <f>IF(COUNTIF(Arkusz2!A:A, A872)&gt;0, "odtworzony", IF(COUNTIF(Arkusz2!A:A, B872)&gt;0, "odtworzony", "brak"))</f>
        <v>odtworzony</v>
      </c>
      <c r="H872" s="1" t="s">
        <v>12</v>
      </c>
    </row>
    <row r="873">
      <c r="A873" s="1" t="s">
        <v>3463</v>
      </c>
      <c r="B873" s="4">
        <v>2.126063E7</v>
      </c>
      <c r="C873" s="1" t="s">
        <v>3464</v>
      </c>
      <c r="D873" s="1" t="s">
        <v>3465</v>
      </c>
      <c r="E873" s="1" t="s">
        <v>3466</v>
      </c>
      <c r="F873" s="1" t="str">
        <f t="shared" si="1"/>
        <v>odtworzony</v>
      </c>
      <c r="G873" s="2" t="str">
        <f>IF(COUNTIF(Arkusz2!A:A, A873)&gt;0, "odtworzony", IF(COUNTIF(Arkusz2!A:A, B873)&gt;0, "odtworzony", "brak"))</f>
        <v>odtworzony</v>
      </c>
      <c r="H873" s="1" t="s">
        <v>12</v>
      </c>
    </row>
    <row r="874">
      <c r="A874" s="1" t="s">
        <v>3467</v>
      </c>
      <c r="B874" s="4">
        <v>2.1260631E7</v>
      </c>
      <c r="C874" s="1" t="s">
        <v>3468</v>
      </c>
      <c r="D874" s="1" t="s">
        <v>3469</v>
      </c>
      <c r="E874" s="1" t="s">
        <v>3470</v>
      </c>
      <c r="F874" s="1" t="str">
        <f t="shared" si="1"/>
        <v>odtworzony</v>
      </c>
      <c r="G874" s="2" t="str">
        <f>IF(COUNTIF(Arkusz2!A:A, A874)&gt;0, "odtworzony", IF(COUNTIF(Arkusz2!A:A, B874)&gt;0, "odtworzony", "brak"))</f>
        <v>odtworzony</v>
      </c>
      <c r="H874" s="1" t="s">
        <v>12</v>
      </c>
    </row>
    <row r="875">
      <c r="A875" s="1" t="s">
        <v>3471</v>
      </c>
      <c r="B875" s="4">
        <v>2.1260708E7</v>
      </c>
      <c r="C875" s="1" t="s">
        <v>3472</v>
      </c>
      <c r="D875" s="1" t="s">
        <v>3473</v>
      </c>
      <c r="E875" s="1" t="s">
        <v>3474</v>
      </c>
      <c r="F875" s="1" t="str">
        <f t="shared" si="1"/>
        <v>odtworzony</v>
      </c>
      <c r="G875" s="2" t="str">
        <f>IF(COUNTIF(Arkusz2!A:A, A875)&gt;0, "odtworzony", IF(COUNTIF(Arkusz2!A:A, B875)&gt;0, "odtworzony", "brak"))</f>
        <v>odtworzony</v>
      </c>
      <c r="H875" s="1" t="s">
        <v>12</v>
      </c>
    </row>
    <row r="876">
      <c r="A876" s="1" t="s">
        <v>3475</v>
      </c>
      <c r="B876" s="4">
        <v>2.1260714E7</v>
      </c>
      <c r="C876" s="1" t="s">
        <v>3476</v>
      </c>
      <c r="D876" s="1" t="s">
        <v>3477</v>
      </c>
      <c r="E876" s="1" t="s">
        <v>3478</v>
      </c>
      <c r="F876" s="1" t="str">
        <f t="shared" si="1"/>
        <v>odtworzony</v>
      </c>
      <c r="G876" s="2" t="str">
        <f>IF(COUNTIF(Arkusz2!A:A, A876)&gt;0, "odtworzony", IF(COUNTIF(Arkusz2!A:A, B876)&gt;0, "odtworzony", "brak"))</f>
        <v>odtworzony</v>
      </c>
      <c r="H876" s="1" t="s">
        <v>12</v>
      </c>
    </row>
    <row r="877">
      <c r="A877" s="1" t="s">
        <v>3479</v>
      </c>
      <c r="B877" s="4">
        <v>2.1260715E7</v>
      </c>
      <c r="C877" s="1" t="s">
        <v>3480</v>
      </c>
      <c r="D877" s="1" t="s">
        <v>3481</v>
      </c>
      <c r="E877" s="1" t="s">
        <v>3482</v>
      </c>
      <c r="F877" s="1" t="str">
        <f t="shared" si="1"/>
        <v>odtworzony</v>
      </c>
      <c r="G877" s="2" t="str">
        <f>IF(COUNTIF(Arkusz2!A:A, A877)&gt;0, "odtworzony", IF(COUNTIF(Arkusz2!A:A, B877)&gt;0, "odtworzony", "brak"))</f>
        <v>odtworzony</v>
      </c>
      <c r="H877" s="1" t="s">
        <v>12</v>
      </c>
    </row>
    <row r="878">
      <c r="A878" s="1" t="s">
        <v>3483</v>
      </c>
      <c r="B878" s="4">
        <v>2.1260717E7</v>
      </c>
      <c r="C878" s="1" t="s">
        <v>3484</v>
      </c>
      <c r="D878" s="1" t="s">
        <v>3485</v>
      </c>
      <c r="E878" s="1" t="s">
        <v>3486</v>
      </c>
      <c r="F878" s="1" t="str">
        <f t="shared" si="1"/>
        <v>odtworzony</v>
      </c>
      <c r="G878" s="2" t="str">
        <f>IF(COUNTIF(Arkusz2!A:A, A878)&gt;0, "odtworzony", IF(COUNTIF(Arkusz2!A:A, B878)&gt;0, "odtworzony", "brak"))</f>
        <v>odtworzony</v>
      </c>
      <c r="H878" s="1" t="s">
        <v>12</v>
      </c>
    </row>
    <row r="879">
      <c r="A879" s="6">
        <v>1.5040304E7</v>
      </c>
      <c r="B879" s="6">
        <v>1.5040304E7</v>
      </c>
      <c r="C879" s="7" t="s">
        <v>3487</v>
      </c>
      <c r="D879" s="7" t="s">
        <v>3488</v>
      </c>
      <c r="E879" s="7" t="s">
        <v>3489</v>
      </c>
      <c r="F879" s="1" t="str">
        <f t="shared" si="1"/>
        <v>odtworzony</v>
      </c>
      <c r="G879" s="2" t="str">
        <f>IF(COUNTIF(Arkusz2!A:A, A879)&gt;0, "odtworzony", IF(COUNTIF(Arkusz2!A:A, B879)&gt;0, "odtworzony", "brak"))</f>
        <v>odtworzony</v>
      </c>
      <c r="H879" s="7" t="s">
        <v>12</v>
      </c>
    </row>
    <row r="880">
      <c r="A880" s="8">
        <v>1.6050257E7</v>
      </c>
      <c r="B880" s="8">
        <v>1.6050257E7</v>
      </c>
      <c r="C880" s="7" t="s">
        <v>3490</v>
      </c>
      <c r="D880" s="7" t="s">
        <v>3491</v>
      </c>
      <c r="E880" s="7" t="s">
        <v>3492</v>
      </c>
      <c r="F880" s="1" t="str">
        <f t="shared" si="1"/>
        <v>jest na zero</v>
      </c>
      <c r="G880" s="2" t="str">
        <f>IF(COUNTIF(Arkusz2!A:A, A880)&gt;0, "odtworzony", IF(COUNTIF(Arkusz2!A:A, B880)&gt;0, "odtworzony", "brak"))</f>
        <v>brak</v>
      </c>
      <c r="H880" s="7" t="s">
        <v>17</v>
      </c>
    </row>
    <row r="881">
      <c r="A881" s="6">
        <v>1.5040104E7</v>
      </c>
      <c r="B881" s="6">
        <v>1.5040104E7</v>
      </c>
      <c r="C881" s="7" t="s">
        <v>3493</v>
      </c>
      <c r="D881" s="7" t="s">
        <v>3494</v>
      </c>
      <c r="E881" s="7" t="s">
        <v>3495</v>
      </c>
      <c r="F881" s="1" t="str">
        <f t="shared" si="1"/>
        <v>jest na zero</v>
      </c>
      <c r="G881" s="2" t="str">
        <f>IF(COUNTIF(Arkusz2!A:A, A881)&gt;0, "odtworzony", IF(COUNTIF(Arkusz2!A:A, B881)&gt;0, "odtworzony", "brak"))</f>
        <v>brak</v>
      </c>
      <c r="H881" s="7" t="s">
        <v>17</v>
      </c>
    </row>
    <row r="882">
      <c r="A882" s="8">
        <v>1.5040303E7</v>
      </c>
      <c r="B882" s="8">
        <v>1.5040303E7</v>
      </c>
      <c r="C882" s="7" t="s">
        <v>3496</v>
      </c>
      <c r="D882" s="7" t="s">
        <v>3497</v>
      </c>
      <c r="E882" s="7" t="s">
        <v>3498</v>
      </c>
      <c r="F882" s="1" t="str">
        <f t="shared" si="1"/>
        <v>odtworzony</v>
      </c>
      <c r="G882" s="2" t="str">
        <f>IF(COUNTIF(Arkusz2!A:A, A882)&gt;0, "odtworzony", IF(COUNTIF(Arkusz2!A:A, B882)&gt;0, "odtworzony", "brak"))</f>
        <v>odtworzony</v>
      </c>
      <c r="H882" s="7" t="s">
        <v>12</v>
      </c>
    </row>
    <row r="883">
      <c r="A883" s="6">
        <v>1.6050255E7</v>
      </c>
      <c r="B883" s="6">
        <v>1.6050255E7</v>
      </c>
      <c r="C883" s="7" t="s">
        <v>3499</v>
      </c>
      <c r="D883" s="7" t="s">
        <v>3500</v>
      </c>
      <c r="E883" s="7" t="s">
        <v>3501</v>
      </c>
      <c r="F883" s="1" t="str">
        <f t="shared" si="1"/>
        <v>jest na zero</v>
      </c>
      <c r="G883" s="2" t="str">
        <f>IF(COUNTIF(Arkusz2!A:A, A883)&gt;0, "odtworzony", IF(COUNTIF(Arkusz2!A:A, B883)&gt;0, "odtworzony", "brak"))</f>
        <v>brak</v>
      </c>
      <c r="H883" s="7" t="s">
        <v>17</v>
      </c>
    </row>
    <row r="884">
      <c r="A884" s="8">
        <v>1.6050326E7</v>
      </c>
      <c r="B884" s="8">
        <v>1.6050326E7</v>
      </c>
      <c r="C884" s="7" t="s">
        <v>3502</v>
      </c>
      <c r="D884" s="7" t="s">
        <v>3503</v>
      </c>
      <c r="E884" s="7" t="s">
        <v>3504</v>
      </c>
      <c r="F884" s="1" t="str">
        <f t="shared" si="1"/>
        <v>odtworzony</v>
      </c>
      <c r="G884" s="2" t="str">
        <f>IF(COUNTIF(Arkusz2!A:A, A884)&gt;0, "odtworzony", IF(COUNTIF(Arkusz2!A:A, B884)&gt;0, "odtworzony", "brak"))</f>
        <v>odtworzony</v>
      </c>
      <c r="H884" s="7" t="s">
        <v>12</v>
      </c>
    </row>
    <row r="885">
      <c r="A885" s="6">
        <v>1.5040302E7</v>
      </c>
      <c r="B885" s="6">
        <v>1.5040302E7</v>
      </c>
      <c r="C885" s="7" t="s">
        <v>3505</v>
      </c>
      <c r="D885" s="7" t="s">
        <v>3506</v>
      </c>
      <c r="E885" s="7" t="s">
        <v>3507</v>
      </c>
      <c r="F885" s="1" t="str">
        <f t="shared" si="1"/>
        <v>odtworzony</v>
      </c>
      <c r="G885" s="2" t="str">
        <f>IF(COUNTIF(Arkusz2!A:A, A885)&gt;0, "odtworzony", IF(COUNTIF(Arkusz2!A:A, B885)&gt;0, "odtworzony", "brak"))</f>
        <v>odtworzony</v>
      </c>
      <c r="H885" s="7" t="s">
        <v>12</v>
      </c>
    </row>
    <row r="886">
      <c r="A886" s="8">
        <v>1.5040118E7</v>
      </c>
      <c r="B886" s="8">
        <v>1.5040118E7</v>
      </c>
      <c r="C886" s="7" t="s">
        <v>3508</v>
      </c>
      <c r="D886" s="7" t="s">
        <v>3509</v>
      </c>
      <c r="E886" s="7" t="s">
        <v>3510</v>
      </c>
      <c r="F886" s="1" t="str">
        <f t="shared" si="1"/>
        <v>odtworzony</v>
      </c>
      <c r="G886" s="2" t="str">
        <f>IF(COUNTIF(Arkusz2!A:A, A886)&gt;0, "odtworzony", IF(COUNTIF(Arkusz2!A:A, B886)&gt;0, "odtworzony", "brak"))</f>
        <v>odtworzony</v>
      </c>
      <c r="H886" s="7" t="s">
        <v>12</v>
      </c>
    </row>
    <row r="887">
      <c r="A887" s="8">
        <v>1.6050251E7</v>
      </c>
      <c r="B887" s="8">
        <v>1.6050251E7</v>
      </c>
      <c r="C887" s="7" t="s">
        <v>3511</v>
      </c>
      <c r="D887" s="7" t="s">
        <v>3512</v>
      </c>
      <c r="E887" s="7" t="s">
        <v>3513</v>
      </c>
      <c r="F887" s="1" t="str">
        <f t="shared" si="1"/>
        <v>jest na zero</v>
      </c>
      <c r="G887" s="2" t="str">
        <f>IF(COUNTIF(Arkusz2!A:A, A887)&gt;0, "odtworzony", IF(COUNTIF(Arkusz2!A:A, B887)&gt;0, "odtworzony", "brak"))</f>
        <v>brak</v>
      </c>
      <c r="H887" s="7" t="s">
        <v>17</v>
      </c>
    </row>
    <row r="888">
      <c r="A888" s="6">
        <v>1.5040124E7</v>
      </c>
      <c r="B888" s="6">
        <v>1.5040124E7</v>
      </c>
      <c r="C888" s="7" t="s">
        <v>3514</v>
      </c>
      <c r="D888" s="7" t="s">
        <v>3515</v>
      </c>
      <c r="E888" s="7" t="s">
        <v>3516</v>
      </c>
      <c r="F888" s="1" t="str">
        <f t="shared" si="1"/>
        <v>odtworzony</v>
      </c>
      <c r="G888" s="2" t="str">
        <f>IF(COUNTIF(Arkusz2!A:A, A888)&gt;0, "odtworzony", IF(COUNTIF(Arkusz2!A:A, B888)&gt;0, "odtworzony", "brak"))</f>
        <v>odtworzony</v>
      </c>
      <c r="H888" s="7" t="s">
        <v>12</v>
      </c>
    </row>
    <row r="889">
      <c r="A889" s="8">
        <v>1.6050236E7</v>
      </c>
      <c r="B889" s="8">
        <v>1.6050236E7</v>
      </c>
      <c r="C889" s="7" t="s">
        <v>3517</v>
      </c>
      <c r="D889" s="7" t="s">
        <v>3518</v>
      </c>
      <c r="E889" s="7" t="s">
        <v>3519</v>
      </c>
      <c r="F889" s="1" t="str">
        <f t="shared" si="1"/>
        <v>jest na zero</v>
      </c>
      <c r="G889" s="2" t="str">
        <f>IF(COUNTIF(Arkusz2!A:A, A889)&gt;0, "odtworzony", IF(COUNTIF(Arkusz2!A:A, B889)&gt;0, "odtworzony", "brak"))</f>
        <v>brak</v>
      </c>
      <c r="H889" s="7" t="s">
        <v>17</v>
      </c>
    </row>
    <row r="890">
      <c r="A890" s="6">
        <v>1.605033E7</v>
      </c>
      <c r="B890" s="6">
        <v>1.605033E7</v>
      </c>
      <c r="C890" s="7" t="s">
        <v>3520</v>
      </c>
      <c r="D890" s="7" t="s">
        <v>3521</v>
      </c>
      <c r="E890" s="7" t="s">
        <v>3522</v>
      </c>
      <c r="F890" s="1" t="str">
        <f t="shared" si="1"/>
        <v>odtworzony</v>
      </c>
      <c r="G890" s="2" t="str">
        <f>IF(COUNTIF(Arkusz2!A:A, A890)&gt;0, "odtworzony", IF(COUNTIF(Arkusz2!A:A, B890)&gt;0, "odtworzony", "brak"))</f>
        <v>odtworzony</v>
      </c>
      <c r="H890" s="7" t="s">
        <v>12</v>
      </c>
    </row>
    <row r="891">
      <c r="A891" s="8">
        <v>1.6050325E7</v>
      </c>
      <c r="B891" s="8">
        <v>1.6050325E7</v>
      </c>
      <c r="C891" s="7" t="s">
        <v>3523</v>
      </c>
      <c r="D891" s="7" t="s">
        <v>3524</v>
      </c>
      <c r="E891" s="7" t="s">
        <v>3525</v>
      </c>
      <c r="F891" s="1" t="str">
        <f t="shared" si="1"/>
        <v>odtworzony</v>
      </c>
      <c r="G891" s="2" t="str">
        <f>IF(COUNTIF(Arkusz2!A:A, A891)&gt;0, "odtworzony", IF(COUNTIF(Arkusz2!A:A, B891)&gt;0, "odtworzony", "brak"))</f>
        <v>odtworzony</v>
      </c>
      <c r="H891" s="7" t="s">
        <v>12</v>
      </c>
    </row>
    <row r="892">
      <c r="A892" s="6">
        <v>1.5040315E7</v>
      </c>
      <c r="B892" s="6">
        <v>1.5040315E7</v>
      </c>
      <c r="C892" s="7" t="s">
        <v>3526</v>
      </c>
      <c r="D892" s="7" t="s">
        <v>3527</v>
      </c>
      <c r="E892" s="7" t="s">
        <v>3528</v>
      </c>
      <c r="F892" s="1" t="str">
        <f t="shared" si="1"/>
        <v>odtworzony</v>
      </c>
      <c r="G892" s="2" t="str">
        <f>IF(COUNTIF(Arkusz2!A:A, A892)&gt;0, "odtworzony", IF(COUNTIF(Arkusz2!A:A, B892)&gt;0, "odtworzony", "brak"))</f>
        <v>odtworzony</v>
      </c>
      <c r="H892" s="7" t="s">
        <v>12</v>
      </c>
    </row>
    <row r="893">
      <c r="A893" s="8">
        <v>1.6050329E7</v>
      </c>
      <c r="B893" s="8">
        <v>1.6050329E7</v>
      </c>
      <c r="C893" s="7" t="s">
        <v>3529</v>
      </c>
      <c r="D893" s="7" t="s">
        <v>3530</v>
      </c>
      <c r="E893" s="7" t="s">
        <v>3531</v>
      </c>
      <c r="F893" s="1" t="str">
        <f t="shared" si="1"/>
        <v>odtworzony</v>
      </c>
      <c r="G893" s="2" t="str">
        <f>IF(COUNTIF(Arkusz2!A:A, A893)&gt;0, "odtworzony", IF(COUNTIF(Arkusz2!A:A, B893)&gt;0, "odtworzony", "brak"))</f>
        <v>odtworzony</v>
      </c>
      <c r="H893" s="7" t="s">
        <v>12</v>
      </c>
    </row>
    <row r="894">
      <c r="A894" s="6">
        <v>1.5101805E7</v>
      </c>
      <c r="B894" s="6">
        <v>1.5101805E7</v>
      </c>
      <c r="C894" s="7" t="s">
        <v>3532</v>
      </c>
      <c r="D894" s="7" t="s">
        <v>3533</v>
      </c>
      <c r="E894" s="7" t="s">
        <v>3534</v>
      </c>
      <c r="F894" s="1" t="str">
        <f t="shared" si="1"/>
        <v>adapter</v>
      </c>
      <c r="G894" s="2" t="str">
        <f>IF(COUNTIF(Arkusz2!A:A, A894)&gt;0, "odtworzony", IF(COUNTIF(Arkusz2!A:A, B894)&gt;0, "odtworzony", "brak"))</f>
        <v>brak</v>
      </c>
      <c r="H894" s="7" t="s">
        <v>1624</v>
      </c>
    </row>
    <row r="895">
      <c r="A895" s="8">
        <v>1.5040312E7</v>
      </c>
      <c r="B895" s="8">
        <v>1.5040312E7</v>
      </c>
      <c r="C895" s="7" t="s">
        <v>3535</v>
      </c>
      <c r="D895" s="7" t="s">
        <v>3536</v>
      </c>
      <c r="E895" s="7" t="s">
        <v>3537</v>
      </c>
      <c r="F895" s="1" t="str">
        <f t="shared" si="1"/>
        <v>odtworzony</v>
      </c>
      <c r="G895" s="2" t="str">
        <f>IF(COUNTIF(Arkusz2!A:A, A895)&gt;0, "odtworzony", IF(COUNTIF(Arkusz2!A:A, B895)&gt;0, "odtworzony", "brak"))</f>
        <v>odtworzony</v>
      </c>
      <c r="H895" s="7" t="s">
        <v>12</v>
      </c>
    </row>
    <row r="896">
      <c r="A896" s="6">
        <v>1.6050232E7</v>
      </c>
      <c r="B896" s="6">
        <v>1.6050232E7</v>
      </c>
      <c r="C896" s="7" t="s">
        <v>3538</v>
      </c>
      <c r="D896" s="7" t="s">
        <v>3539</v>
      </c>
      <c r="E896" s="7" t="s">
        <v>3540</v>
      </c>
      <c r="F896" s="1" t="str">
        <f t="shared" si="1"/>
        <v>jest na zero</v>
      </c>
      <c r="G896" s="2" t="str">
        <f>IF(COUNTIF(Arkusz2!A:A, A896)&gt;0, "odtworzony", IF(COUNTIF(Arkusz2!A:A, B896)&gt;0, "odtworzony", "brak"))</f>
        <v>brak</v>
      </c>
      <c r="H896" s="7" t="s">
        <v>17</v>
      </c>
    </row>
    <row r="897">
      <c r="A897" s="8">
        <v>1.6050339E7</v>
      </c>
      <c r="B897" s="8">
        <v>1.6050339E7</v>
      </c>
      <c r="C897" s="7" t="s">
        <v>3541</v>
      </c>
      <c r="D897" s="7" t="s">
        <v>3542</v>
      </c>
      <c r="E897" s="7" t="s">
        <v>3543</v>
      </c>
      <c r="F897" s="1" t="str">
        <f t="shared" si="1"/>
        <v>odtworzony</v>
      </c>
      <c r="G897" s="2" t="str">
        <f>IF(COUNTIF(Arkusz2!A:A, A897)&gt;0, "odtworzony", IF(COUNTIF(Arkusz2!A:A, B897)&gt;0, "odtworzony", "brak"))</f>
        <v>odtworzony</v>
      </c>
      <c r="H897" s="7" t="s">
        <v>12</v>
      </c>
    </row>
    <row r="898">
      <c r="A898" s="6">
        <v>1.6050233E7</v>
      </c>
      <c r="B898" s="6">
        <v>1.6050233E7</v>
      </c>
      <c r="C898" s="7" t="s">
        <v>3544</v>
      </c>
      <c r="D898" s="7" t="s">
        <v>3545</v>
      </c>
      <c r="E898" s="7" t="s">
        <v>3546</v>
      </c>
      <c r="F898" s="1" t="str">
        <f t="shared" si="1"/>
        <v>jest na zero</v>
      </c>
      <c r="G898" s="2" t="str">
        <f>IF(COUNTIF(Arkusz2!A:A, A898)&gt;0, "odtworzony", IF(COUNTIF(Arkusz2!A:A, B898)&gt;0, "odtworzony", "brak"))</f>
        <v>brak</v>
      </c>
      <c r="H898" s="7" t="s">
        <v>17</v>
      </c>
    </row>
    <row r="899">
      <c r="A899" s="8">
        <v>1.5101801E7</v>
      </c>
      <c r="B899" s="8">
        <v>1.5101801E7</v>
      </c>
      <c r="C899" s="7" t="s">
        <v>3547</v>
      </c>
      <c r="D899" s="7" t="s">
        <v>3548</v>
      </c>
      <c r="E899" s="7" t="s">
        <v>3549</v>
      </c>
      <c r="F899" s="1" t="str">
        <f t="shared" si="1"/>
        <v>jest na zero</v>
      </c>
      <c r="G899" s="2" t="str">
        <f>IF(COUNTIF(Arkusz2!A:A, A899)&gt;0, "odtworzony", IF(COUNTIF(Arkusz2!A:A, B899)&gt;0, "odtworzony", "brak"))</f>
        <v>brak</v>
      </c>
      <c r="H899" s="7" t="s">
        <v>17</v>
      </c>
    </row>
    <row r="900">
      <c r="A900" s="6">
        <v>1.6050333E7</v>
      </c>
      <c r="B900" s="6">
        <v>1.6050333E7</v>
      </c>
      <c r="C900" s="7" t="s">
        <v>3550</v>
      </c>
      <c r="D900" s="7" t="s">
        <v>3551</v>
      </c>
      <c r="E900" s="7" t="s">
        <v>3552</v>
      </c>
      <c r="F900" s="1" t="str">
        <f t="shared" si="1"/>
        <v>odtworzony</v>
      </c>
      <c r="G900" s="2" t="str">
        <f>IF(COUNTIF(Arkusz2!A:A, A900)&gt;0, "odtworzony", IF(COUNTIF(Arkusz2!A:A, B900)&gt;0, "odtworzony", "brak"))</f>
        <v>odtworzony</v>
      </c>
      <c r="H900" s="7" t="s">
        <v>12</v>
      </c>
    </row>
    <row r="901">
      <c r="A901" s="8">
        <v>1.6050247E7</v>
      </c>
      <c r="B901" s="8">
        <v>1.6050247E7</v>
      </c>
      <c r="C901" s="7" t="s">
        <v>3553</v>
      </c>
      <c r="D901" s="7" t="s">
        <v>3554</v>
      </c>
      <c r="E901" s="7" t="s">
        <v>3555</v>
      </c>
      <c r="F901" s="1" t="str">
        <f t="shared" si="1"/>
        <v>odtworzony</v>
      </c>
      <c r="G901" s="2" t="str">
        <f>IF(COUNTIF(Arkusz2!A:A, A901)&gt;0, "odtworzony", IF(COUNTIF(Arkusz2!A:A, B901)&gt;0, "odtworzony", "brak"))</f>
        <v>odtworzony</v>
      </c>
      <c r="H901" s="7" t="s">
        <v>12</v>
      </c>
    </row>
    <row r="902">
      <c r="A902" s="6">
        <v>1.504031E7</v>
      </c>
      <c r="B902" s="6">
        <v>1.504031E7</v>
      </c>
      <c r="C902" s="7" t="s">
        <v>3556</v>
      </c>
      <c r="D902" s="7" t="s">
        <v>3557</v>
      </c>
      <c r="E902" s="7" t="s">
        <v>3558</v>
      </c>
      <c r="F902" s="1" t="str">
        <f t="shared" si="1"/>
        <v>odtworzony</v>
      </c>
      <c r="G902" s="2" t="str">
        <f>IF(COUNTIF(Arkusz2!A:A, A902)&gt;0, "odtworzony", IF(COUNTIF(Arkusz2!A:A, B902)&gt;0, "odtworzony", "brak"))</f>
        <v>odtworzony</v>
      </c>
      <c r="H902" s="7" t="s">
        <v>12</v>
      </c>
    </row>
    <row r="903">
      <c r="A903" s="8">
        <v>1.6050331E7</v>
      </c>
      <c r="B903" s="8">
        <v>1.6050331E7</v>
      </c>
      <c r="C903" s="7" t="s">
        <v>3559</v>
      </c>
      <c r="D903" s="7" t="s">
        <v>3560</v>
      </c>
      <c r="E903" s="7" t="s">
        <v>3561</v>
      </c>
      <c r="F903" s="1" t="str">
        <f t="shared" si="1"/>
        <v>odtworzony</v>
      </c>
      <c r="G903" s="2" t="str">
        <f>IF(COUNTIF(Arkusz2!A:A, A903)&gt;0, "odtworzony", IF(COUNTIF(Arkusz2!A:A, B903)&gt;0, "odtworzony", "brak"))</f>
        <v>odtworzony</v>
      </c>
      <c r="H903" s="7" t="s">
        <v>12</v>
      </c>
    </row>
    <row r="904">
      <c r="A904" s="6">
        <v>1.5101806E7</v>
      </c>
      <c r="B904" s="6">
        <v>1.5101806E7</v>
      </c>
      <c r="C904" s="7" t="s">
        <v>3562</v>
      </c>
      <c r="D904" s="7" t="s">
        <v>3563</v>
      </c>
      <c r="E904" s="7" t="s">
        <v>3564</v>
      </c>
      <c r="F904" s="1" t="str">
        <f t="shared" si="1"/>
        <v>odtworzony</v>
      </c>
      <c r="G904" s="2" t="str">
        <f>IF(COUNTIF(Arkusz2!A:A, A904)&gt;0, "odtworzony", IF(COUNTIF(Arkusz2!A:A, B904)&gt;0, "odtworzony", "brak"))</f>
        <v>odtworzony</v>
      </c>
      <c r="H904" s="7" t="s">
        <v>12</v>
      </c>
    </row>
    <row r="905">
      <c r="A905" s="8">
        <v>1.6050252E7</v>
      </c>
      <c r="B905" s="8">
        <v>1.6050252E7</v>
      </c>
      <c r="C905" s="7" t="s">
        <v>3565</v>
      </c>
      <c r="D905" s="7" t="s">
        <v>3566</v>
      </c>
      <c r="E905" s="7" t="s">
        <v>3567</v>
      </c>
      <c r="F905" s="1" t="str">
        <f t="shared" si="1"/>
        <v>odtworzony</v>
      </c>
      <c r="G905" s="2" t="str">
        <f>IF(COUNTIF(Arkusz2!A:A, A905)&gt;0, "odtworzony", IF(COUNTIF(Arkusz2!A:A, B905)&gt;0, "odtworzony", "brak"))</f>
        <v>odtworzony</v>
      </c>
      <c r="H905" s="7" t="s">
        <v>12</v>
      </c>
    </row>
    <row r="906">
      <c r="A906" s="6">
        <v>1.6050337E7</v>
      </c>
      <c r="B906" s="6">
        <v>1.6050337E7</v>
      </c>
      <c r="C906" s="7" t="s">
        <v>3568</v>
      </c>
      <c r="D906" s="7" t="s">
        <v>3569</v>
      </c>
      <c r="E906" s="7" t="s">
        <v>3570</v>
      </c>
      <c r="F906" s="1" t="str">
        <f t="shared" si="1"/>
        <v>odtworzony</v>
      </c>
      <c r="G906" s="2" t="str">
        <f>IF(COUNTIF(Arkusz2!A:A, A906)&gt;0, "odtworzony", IF(COUNTIF(Arkusz2!A:A, B906)&gt;0, "odtworzony", "brak"))</f>
        <v>odtworzony</v>
      </c>
      <c r="H906" s="7" t="s">
        <v>12</v>
      </c>
    </row>
    <row r="907">
      <c r="A907" s="8">
        <v>1.5040313E7</v>
      </c>
      <c r="B907" s="8">
        <v>1.5040313E7</v>
      </c>
      <c r="C907" s="7" t="s">
        <v>3571</v>
      </c>
      <c r="D907" s="7" t="s">
        <v>3572</v>
      </c>
      <c r="E907" s="7" t="s">
        <v>3573</v>
      </c>
      <c r="F907" s="1" t="str">
        <f t="shared" si="1"/>
        <v>odtworzony</v>
      </c>
      <c r="G907" s="2" t="str">
        <f>IF(COUNTIF(Arkusz2!A:A, A907)&gt;0, "odtworzony", IF(COUNTIF(Arkusz2!A:A, B907)&gt;0, "odtworzony", "brak"))</f>
        <v>odtworzony</v>
      </c>
      <c r="H907" s="7" t="s">
        <v>12</v>
      </c>
    </row>
    <row r="908">
      <c r="A908" s="6">
        <v>1.6050332E7</v>
      </c>
      <c r="B908" s="6">
        <v>1.6050332E7</v>
      </c>
      <c r="C908" s="7" t="s">
        <v>3574</v>
      </c>
      <c r="D908" s="9" t="s">
        <v>3575</v>
      </c>
      <c r="E908" s="9" t="s">
        <v>3576</v>
      </c>
      <c r="F908" s="1" t="str">
        <f t="shared" si="1"/>
        <v>jest na zero</v>
      </c>
      <c r="G908" s="2" t="str">
        <f>IF(COUNTIF(Arkusz2!A:A, A908)&gt;0, "odtworzony", IF(COUNTIF(Arkusz2!A:A, B908)&gt;0, "odtworzony", "brak"))</f>
        <v>brak</v>
      </c>
      <c r="H908" s="9" t="s">
        <v>17</v>
      </c>
    </row>
    <row r="909">
      <c r="A909" s="8">
        <v>1.6050237E7</v>
      </c>
      <c r="B909" s="8">
        <v>1.6050237E7</v>
      </c>
      <c r="C909" s="7" t="s">
        <v>3577</v>
      </c>
      <c r="D909" s="7" t="s">
        <v>3578</v>
      </c>
      <c r="E909" s="7" t="s">
        <v>3579</v>
      </c>
      <c r="F909" s="1" t="str">
        <f t="shared" si="1"/>
        <v>jest na zero</v>
      </c>
      <c r="G909" s="2" t="str">
        <f>IF(COUNTIF(Arkusz2!A:A, A909)&gt;0, "odtworzony", IF(COUNTIF(Arkusz2!A:A, B909)&gt;0, "odtworzony", "brak"))</f>
        <v>brak</v>
      </c>
      <c r="H909" s="7" t="s">
        <v>17</v>
      </c>
    </row>
    <row r="910">
      <c r="A910" s="6">
        <v>1.5101804E7</v>
      </c>
      <c r="B910" s="6">
        <v>1.5101804E7</v>
      </c>
      <c r="C910" s="7" t="s">
        <v>3580</v>
      </c>
      <c r="D910" s="7" t="s">
        <v>3581</v>
      </c>
      <c r="E910" s="7" t="s">
        <v>3582</v>
      </c>
      <c r="F910" s="1" t="str">
        <f t="shared" si="1"/>
        <v>jest na zero</v>
      </c>
      <c r="G910" s="2" t="str">
        <f>IF(COUNTIF(Arkusz2!A:A, A910)&gt;0, "odtworzony", IF(COUNTIF(Arkusz2!A:A, B910)&gt;0, "odtworzony", "brak"))</f>
        <v>brak</v>
      </c>
      <c r="H910" s="7" t="s">
        <v>17</v>
      </c>
    </row>
    <row r="911">
      <c r="A911" s="8">
        <v>1.6050253E7</v>
      </c>
      <c r="B911" s="8">
        <v>1.6050253E7</v>
      </c>
      <c r="C911" s="7" t="s">
        <v>3583</v>
      </c>
      <c r="D911" s="7" t="s">
        <v>3584</v>
      </c>
      <c r="E911" s="7" t="s">
        <v>3585</v>
      </c>
      <c r="F911" s="1" t="str">
        <f t="shared" si="1"/>
        <v>jest na zero</v>
      </c>
      <c r="G911" s="2" t="str">
        <f>IF(COUNTIF(Arkusz2!A:A, A911)&gt;0, "odtworzony", IF(COUNTIF(Arkusz2!A:A, B911)&gt;0, "odtworzony", "brak"))</f>
        <v>brak</v>
      </c>
      <c r="H911" s="7" t="s">
        <v>17</v>
      </c>
    </row>
    <row r="912">
      <c r="A912" s="6">
        <v>1.6050335E7</v>
      </c>
      <c r="B912" s="6">
        <v>1.6050335E7</v>
      </c>
      <c r="C912" s="7" t="s">
        <v>3586</v>
      </c>
      <c r="D912" s="7" t="s">
        <v>3587</v>
      </c>
      <c r="E912" s="7" t="s">
        <v>3588</v>
      </c>
      <c r="F912" s="1" t="str">
        <f t="shared" si="1"/>
        <v>jest na zero</v>
      </c>
      <c r="G912" s="2" t="str">
        <f>IF(COUNTIF(Arkusz2!A:A, A912)&gt;0, "odtworzony", IF(COUNTIF(Arkusz2!A:A, B912)&gt;0, "odtworzony", "brak"))</f>
        <v>brak</v>
      </c>
      <c r="H912" s="7" t="s">
        <v>17</v>
      </c>
    </row>
    <row r="913">
      <c r="A913" s="8">
        <v>1.110182E7</v>
      </c>
      <c r="B913" s="8">
        <v>1.110182E7</v>
      </c>
      <c r="C913" s="7" t="s">
        <v>3589</v>
      </c>
      <c r="D913" s="7" t="s">
        <v>3590</v>
      </c>
      <c r="E913" s="7" t="s">
        <v>3591</v>
      </c>
      <c r="F913" s="1" t="str">
        <f t="shared" si="1"/>
        <v>odtworzony</v>
      </c>
      <c r="G913" s="2" t="str">
        <f>IF(COUNTIF(Arkusz2!A:A, A913)&gt;0, "odtworzony", IF(COUNTIF(Arkusz2!A:A, B913)&gt;0, "odtworzony", "brak"))</f>
        <v>odtworzony</v>
      </c>
      <c r="H913" s="7" t="s">
        <v>12</v>
      </c>
    </row>
    <row r="914">
      <c r="A914" s="6">
        <v>1.5040326E7</v>
      </c>
      <c r="B914" s="6">
        <v>1.5040326E7</v>
      </c>
      <c r="C914" s="7" t="s">
        <v>3592</v>
      </c>
      <c r="D914" s="7" t="s">
        <v>3593</v>
      </c>
      <c r="E914" s="7" t="s">
        <v>3594</v>
      </c>
      <c r="F914" s="1" t="str">
        <f t="shared" si="1"/>
        <v>odtworzony</v>
      </c>
      <c r="G914" s="2" t="str">
        <f>IF(COUNTIF(Arkusz2!A:A, A914)&gt;0, "odtworzony", IF(COUNTIF(Arkusz2!A:A, B914)&gt;0, "odtworzony", "brak"))</f>
        <v>odtworzony</v>
      </c>
      <c r="H914" s="7" t="s">
        <v>12</v>
      </c>
    </row>
    <row r="915">
      <c r="A915" s="8">
        <v>1.6050242E7</v>
      </c>
      <c r="B915" s="8">
        <v>1.6050242E7</v>
      </c>
      <c r="C915" s="7" t="s">
        <v>3595</v>
      </c>
      <c r="D915" s="7" t="s">
        <v>3596</v>
      </c>
      <c r="E915" s="7" t="s">
        <v>3597</v>
      </c>
      <c r="F915" s="1" t="str">
        <f t="shared" si="1"/>
        <v>odtworzony</v>
      </c>
      <c r="G915" s="2" t="str">
        <f>IF(COUNTIF(Arkusz2!A:A, A915)&gt;0, "odtworzony", IF(COUNTIF(Arkusz2!A:A, B915)&gt;0, "odtworzony", "brak"))</f>
        <v>odtworzony</v>
      </c>
      <c r="H915" s="7" t="s">
        <v>12</v>
      </c>
    </row>
    <row r="916">
      <c r="A916" s="6">
        <v>1.6050334E7</v>
      </c>
      <c r="B916" s="6">
        <v>1.6050334E7</v>
      </c>
      <c r="C916" s="7" t="s">
        <v>3598</v>
      </c>
      <c r="D916" s="7" t="s">
        <v>3599</v>
      </c>
      <c r="E916" s="7" t="s">
        <v>3600</v>
      </c>
      <c r="F916" s="1" t="str">
        <f t="shared" si="1"/>
        <v>odtworzony</v>
      </c>
      <c r="G916" s="2" t="str">
        <f>IF(COUNTIF(Arkusz2!A:A, A916)&gt;0, "odtworzony", IF(COUNTIF(Arkusz2!A:A, B916)&gt;0, "odtworzony", "brak"))</f>
        <v>odtworzony</v>
      </c>
      <c r="H916" s="7" t="s">
        <v>12</v>
      </c>
    </row>
    <row r="917">
      <c r="A917" s="8">
        <v>1.1101817E7</v>
      </c>
      <c r="B917" s="8">
        <v>1.1101817E7</v>
      </c>
      <c r="C917" s="7" t="s">
        <v>3601</v>
      </c>
      <c r="D917" s="7" t="s">
        <v>3602</v>
      </c>
      <c r="E917" s="7" t="s">
        <v>3603</v>
      </c>
      <c r="F917" s="1" t="str">
        <f t="shared" si="1"/>
        <v>jest na zero</v>
      </c>
      <c r="G917" s="2" t="str">
        <f>IF(COUNTIF(Arkusz2!A:A, A917)&gt;0, "odtworzony", IF(COUNTIF(Arkusz2!A:A, B917)&gt;0, "odtworzony", "brak"))</f>
        <v>brak</v>
      </c>
      <c r="H917" s="7" t="s">
        <v>17</v>
      </c>
    </row>
    <row r="918">
      <c r="A918" s="6">
        <v>1.5040243E7</v>
      </c>
      <c r="B918" s="6">
        <v>1.5040243E7</v>
      </c>
      <c r="C918" s="7" t="s">
        <v>3604</v>
      </c>
      <c r="D918" s="7" t="s">
        <v>3605</v>
      </c>
      <c r="E918" s="7" t="s">
        <v>3606</v>
      </c>
      <c r="F918" s="1" t="str">
        <f t="shared" si="1"/>
        <v>odtworzony</v>
      </c>
      <c r="G918" s="2" t="str">
        <f>IF(COUNTIF(Arkusz2!A:A, A918)&gt;0, "odtworzony", IF(COUNTIF(Arkusz2!A:A, B918)&gt;0, "odtworzony", "brak"))</f>
        <v>odtworzony</v>
      </c>
      <c r="H918" s="7" t="s">
        <v>12</v>
      </c>
    </row>
    <row r="919">
      <c r="A919" s="8">
        <v>1.6050322E7</v>
      </c>
      <c r="B919" s="8">
        <v>1.6050322E7</v>
      </c>
      <c r="C919" s="7" t="s">
        <v>3607</v>
      </c>
      <c r="D919" s="7" t="s">
        <v>3608</v>
      </c>
      <c r="E919" s="7" t="s">
        <v>3609</v>
      </c>
      <c r="F919" s="1" t="str">
        <f t="shared" si="1"/>
        <v>jest na zero</v>
      </c>
      <c r="G919" s="2" t="str">
        <f>IF(COUNTIF(Arkusz2!A:A, A919)&gt;0, "odtworzony", IF(COUNTIF(Arkusz2!A:A, B919)&gt;0, "odtworzony", "brak"))</f>
        <v>brak</v>
      </c>
      <c r="H919" s="7" t="s">
        <v>17</v>
      </c>
    </row>
    <row r="920">
      <c r="A920" s="6">
        <v>1.6050221E7</v>
      </c>
      <c r="B920" s="6">
        <v>1.6050221E7</v>
      </c>
      <c r="C920" s="7" t="s">
        <v>3610</v>
      </c>
      <c r="D920" s="7" t="s">
        <v>3611</v>
      </c>
      <c r="E920" s="7" t="s">
        <v>3612</v>
      </c>
      <c r="F920" s="1" t="str">
        <f t="shared" si="1"/>
        <v>odtworzony</v>
      </c>
      <c r="G920" s="2" t="str">
        <f>IF(COUNTIF(Arkusz2!A:A, A920)&gt;0, "odtworzony", IF(COUNTIF(Arkusz2!A:A, B920)&gt;0, "odtworzony", "brak"))</f>
        <v>odtworzony</v>
      </c>
      <c r="H920" s="7" t="s">
        <v>12</v>
      </c>
    </row>
    <row r="921">
      <c r="A921" s="8">
        <v>1.5040314E7</v>
      </c>
      <c r="B921" s="8">
        <v>1.5040314E7</v>
      </c>
      <c r="C921" s="7" t="s">
        <v>3613</v>
      </c>
      <c r="D921" s="7" t="s">
        <v>3614</v>
      </c>
      <c r="E921" s="7" t="s">
        <v>3615</v>
      </c>
      <c r="F921" s="1" t="str">
        <f t="shared" si="1"/>
        <v>odtworzony</v>
      </c>
      <c r="G921" s="2" t="str">
        <f>IF(COUNTIF(Arkusz2!A:A, A921)&gt;0, "odtworzony", IF(COUNTIF(Arkusz2!A:A, B921)&gt;0, "odtworzony", "brak"))</f>
        <v>odtworzony</v>
      </c>
      <c r="H921" s="7" t="s">
        <v>17</v>
      </c>
    </row>
    <row r="922">
      <c r="A922" s="6">
        <v>1.6050217E7</v>
      </c>
      <c r="B922" s="6">
        <v>1.6050217E7</v>
      </c>
      <c r="C922" s="7" t="s">
        <v>3616</v>
      </c>
      <c r="D922" s="7" t="s">
        <v>3617</v>
      </c>
      <c r="E922" s="7" t="s">
        <v>3618</v>
      </c>
      <c r="F922" s="1" t="str">
        <f t="shared" si="1"/>
        <v>jest na zero</v>
      </c>
      <c r="G922" s="2" t="str">
        <f>IF(COUNTIF(Arkusz2!A:A, A922)&gt;0, "odtworzony", IF(COUNTIF(Arkusz2!A:A, B922)&gt;0, "odtworzony", "brak"))</f>
        <v>brak</v>
      </c>
      <c r="H922" s="7" t="s">
        <v>17</v>
      </c>
    </row>
    <row r="923">
      <c r="A923" s="8">
        <v>1.605022E7</v>
      </c>
      <c r="B923" s="8">
        <v>1.605022E7</v>
      </c>
      <c r="C923" s="7" t="s">
        <v>3619</v>
      </c>
      <c r="D923" s="7" t="s">
        <v>3620</v>
      </c>
      <c r="E923" s="7" t="s">
        <v>3621</v>
      </c>
      <c r="F923" s="1" t="str">
        <f t="shared" si="1"/>
        <v>odtworzony</v>
      </c>
      <c r="G923" s="2" t="str">
        <f>IF(COUNTIF(Arkusz2!A:A, A923)&gt;0, "odtworzony", IF(COUNTIF(Arkusz2!A:A, B923)&gt;0, "odtworzony", "brak"))</f>
        <v>odtworzony</v>
      </c>
      <c r="H923" s="7" t="s">
        <v>12</v>
      </c>
    </row>
    <row r="924">
      <c r="A924" s="6">
        <v>1.605032E7</v>
      </c>
      <c r="B924" s="6">
        <v>1.605032E7</v>
      </c>
      <c r="C924" s="7" t="s">
        <v>3622</v>
      </c>
      <c r="D924" s="7" t="s">
        <v>3623</v>
      </c>
      <c r="E924" s="7" t="s">
        <v>3624</v>
      </c>
      <c r="F924" s="1" t="str">
        <f t="shared" si="1"/>
        <v>jest na zero</v>
      </c>
      <c r="G924" s="2" t="str">
        <f>IF(COUNTIF(Arkusz2!A:A, A924)&gt;0, "odtworzony", IF(COUNTIF(Arkusz2!A:A, B924)&gt;0, "odtworzony", "brak"))</f>
        <v>brak</v>
      </c>
      <c r="H924" s="7" t="s">
        <v>17</v>
      </c>
    </row>
    <row r="925">
      <c r="A925" s="8">
        <v>1.504024E7</v>
      </c>
      <c r="B925" s="8">
        <v>1.504024E7</v>
      </c>
      <c r="C925" s="7" t="s">
        <v>3625</v>
      </c>
      <c r="D925" s="7" t="s">
        <v>3626</v>
      </c>
      <c r="E925" s="7" t="s">
        <v>3627</v>
      </c>
      <c r="F925" s="1" t="str">
        <f t="shared" si="1"/>
        <v>odtworzony</v>
      </c>
      <c r="G925" s="2" t="str">
        <f>IF(COUNTIF(Arkusz2!A:A, A925)&gt;0, "odtworzony", IF(COUNTIF(Arkusz2!A:A, B925)&gt;0, "odtworzony", "brak"))</f>
        <v>odtworzony</v>
      </c>
      <c r="H925" s="7" t="s">
        <v>12</v>
      </c>
    </row>
    <row r="926">
      <c r="A926" s="6">
        <v>1.5040234E7</v>
      </c>
      <c r="B926" s="6">
        <v>1.5040234E7</v>
      </c>
      <c r="C926" s="7" t="s">
        <v>3628</v>
      </c>
      <c r="D926" s="7" t="s">
        <v>3629</v>
      </c>
      <c r="E926" s="7" t="s">
        <v>3630</v>
      </c>
      <c r="F926" s="1" t="str">
        <f t="shared" si="1"/>
        <v>jest na zero</v>
      </c>
      <c r="G926" s="2" t="str">
        <f>IF(COUNTIF(Arkusz2!A:A, A926)&gt;0, "odtworzony", IF(COUNTIF(Arkusz2!A:A, B926)&gt;0, "odtworzony", "brak"))</f>
        <v>brak</v>
      </c>
      <c r="H926" s="7" t="s">
        <v>17</v>
      </c>
    </row>
    <row r="927">
      <c r="A927" s="8">
        <v>1.6050321E7</v>
      </c>
      <c r="B927" s="8">
        <v>1.6050321E7</v>
      </c>
      <c r="C927" s="7" t="s">
        <v>3631</v>
      </c>
      <c r="D927" s="7" t="s">
        <v>3632</v>
      </c>
      <c r="E927" s="7" t="s">
        <v>3633</v>
      </c>
      <c r="F927" s="1" t="str">
        <f t="shared" si="1"/>
        <v>jest na zero</v>
      </c>
      <c r="G927" s="2" t="str">
        <f>IF(COUNTIF(Arkusz2!A:A, A927)&gt;0, "odtworzony", IF(COUNTIF(Arkusz2!A:A, B927)&gt;0, "odtworzony", "brak"))</f>
        <v>brak</v>
      </c>
      <c r="H927" s="7" t="s">
        <v>17</v>
      </c>
    </row>
    <row r="928">
      <c r="A928" s="6">
        <v>1.5040133E7</v>
      </c>
      <c r="B928" s="6">
        <v>1.5040133E7</v>
      </c>
      <c r="C928" s="7" t="s">
        <v>3634</v>
      </c>
      <c r="D928" s="7" t="s">
        <v>3635</v>
      </c>
      <c r="E928" s="7" t="s">
        <v>3636</v>
      </c>
      <c r="F928" s="1" t="str">
        <f t="shared" si="1"/>
        <v>odtworzony</v>
      </c>
      <c r="G928" s="2" t="str">
        <f>IF(COUNTIF(Arkusz2!A:A, A928)&gt;0, "odtworzony", IF(COUNTIF(Arkusz2!A:A, B928)&gt;0, "odtworzony", "brak"))</f>
        <v>odtworzony</v>
      </c>
      <c r="H928" s="7" t="s">
        <v>12</v>
      </c>
    </row>
    <row r="929">
      <c r="A929" s="8">
        <v>1.5040242E7</v>
      </c>
      <c r="B929" s="8">
        <v>1.5040242E7</v>
      </c>
      <c r="C929" s="7" t="s">
        <v>3637</v>
      </c>
      <c r="D929" s="7" t="s">
        <v>3638</v>
      </c>
      <c r="E929" s="7" t="s">
        <v>3639</v>
      </c>
      <c r="F929" s="1" t="str">
        <f t="shared" si="1"/>
        <v>odtworzony</v>
      </c>
      <c r="G929" s="2" t="str">
        <f>IF(COUNTIF(Arkusz2!A:A, A929)&gt;0, "odtworzony", IF(COUNTIF(Arkusz2!A:A, B929)&gt;0, "odtworzony", "brak"))</f>
        <v>odtworzony</v>
      </c>
      <c r="H929" s="7" t="s">
        <v>12</v>
      </c>
    </row>
    <row r="930">
      <c r="A930" s="6">
        <v>1.6050512E7</v>
      </c>
      <c r="B930" s="6">
        <v>1.6050512E7</v>
      </c>
      <c r="C930" s="7" t="s">
        <v>3640</v>
      </c>
      <c r="D930" s="7" t="s">
        <v>3641</v>
      </c>
      <c r="E930" s="7" t="s">
        <v>3642</v>
      </c>
      <c r="F930" s="1" t="str">
        <f t="shared" si="1"/>
        <v>odtworzony</v>
      </c>
      <c r="G930" s="2" t="str">
        <f>IF(COUNTIF(Arkusz2!A:A, A930)&gt;0, "odtworzony", IF(COUNTIF(Arkusz2!A:A, B930)&gt;0, "odtworzony", "brak"))</f>
        <v>odtworzony</v>
      </c>
      <c r="H930" s="7" t="s">
        <v>12</v>
      </c>
    </row>
    <row r="931">
      <c r="A931" s="8">
        <v>1.5040231E7</v>
      </c>
      <c r="B931" s="8">
        <v>1.5040231E7</v>
      </c>
      <c r="C931" s="7" t="s">
        <v>3643</v>
      </c>
      <c r="D931" s="7" t="s">
        <v>3644</v>
      </c>
      <c r="E931" s="7" t="s">
        <v>3645</v>
      </c>
      <c r="F931" s="1" t="str">
        <f t="shared" si="1"/>
        <v>odtworzony</v>
      </c>
      <c r="G931" s="2" t="str">
        <f>IF(COUNTIF(Arkusz2!A:A, A931)&gt;0, "odtworzony", IF(COUNTIF(Arkusz2!A:A, B931)&gt;0, "odtworzony", "brak"))</f>
        <v>odtworzony</v>
      </c>
      <c r="H931" s="7" t="s">
        <v>12</v>
      </c>
    </row>
    <row r="932">
      <c r="A932" s="6">
        <v>1.605031E7</v>
      </c>
      <c r="B932" s="6">
        <v>1.605031E7</v>
      </c>
      <c r="C932" s="7" t="s">
        <v>3646</v>
      </c>
      <c r="D932" s="7" t="s">
        <v>3647</v>
      </c>
      <c r="E932" s="7" t="s">
        <v>3648</v>
      </c>
      <c r="F932" s="1" t="str">
        <f t="shared" si="1"/>
        <v>odtworzony</v>
      </c>
      <c r="G932" s="2" t="str">
        <f>IF(COUNTIF(Arkusz2!A:A, A932)&gt;0, "odtworzony", IF(COUNTIF(Arkusz2!A:A, B932)&gt;0, "odtworzony", "brak"))</f>
        <v>odtworzony</v>
      </c>
      <c r="H932" s="7" t="s">
        <v>17</v>
      </c>
    </row>
    <row r="933">
      <c r="A933" s="8">
        <v>1.5040238E7</v>
      </c>
      <c r="B933" s="8">
        <v>1.5040238E7</v>
      </c>
      <c r="C933" s="7" t="s">
        <v>3649</v>
      </c>
      <c r="D933" s="7" t="s">
        <v>3650</v>
      </c>
      <c r="E933" s="7" t="s">
        <v>3651</v>
      </c>
      <c r="F933" s="1" t="str">
        <f t="shared" si="1"/>
        <v>odtworzony</v>
      </c>
      <c r="G933" s="2" t="str">
        <f>IF(COUNTIF(Arkusz2!A:A, A933)&gt;0, "odtworzony", IF(COUNTIF(Arkusz2!A:A, B933)&gt;0, "odtworzony", "brak"))</f>
        <v>odtworzony</v>
      </c>
      <c r="H933" s="7" t="s">
        <v>12</v>
      </c>
    </row>
    <row r="934">
      <c r="A934" s="6">
        <v>1.6050513E7</v>
      </c>
      <c r="B934" s="6">
        <v>1.6050513E7</v>
      </c>
      <c r="C934" s="7" t="s">
        <v>3652</v>
      </c>
      <c r="D934" s="7" t="s">
        <v>3653</v>
      </c>
      <c r="E934" s="7" t="s">
        <v>3654</v>
      </c>
      <c r="F934" s="1" t="str">
        <f t="shared" si="1"/>
        <v>odtworzony</v>
      </c>
      <c r="G934" s="2" t="str">
        <f>IF(COUNTIF(Arkusz2!A:A, A934)&gt;0, "odtworzony", IF(COUNTIF(Arkusz2!A:A, B934)&gt;0, "odtworzony", "brak"))</f>
        <v>odtworzony</v>
      </c>
      <c r="H934" s="7" t="s">
        <v>12</v>
      </c>
    </row>
    <row r="935">
      <c r="A935" s="8">
        <v>1.6050311E7</v>
      </c>
      <c r="B935" s="8">
        <v>1.6050311E7</v>
      </c>
      <c r="C935" s="7" t="s">
        <v>3655</v>
      </c>
      <c r="D935" s="7" t="s">
        <v>3656</v>
      </c>
      <c r="E935" s="7" t="s">
        <v>569</v>
      </c>
      <c r="F935" s="1" t="str">
        <f t="shared" si="1"/>
        <v>odtworzony</v>
      </c>
      <c r="G935" s="2" t="str">
        <f>IF(COUNTIF(Arkusz2!A:A, A935)&gt;0, "odtworzony", IF(COUNTIF(Arkusz2!A:A, B935)&gt;0, "odtworzony", "brak"))</f>
        <v>odtworzony</v>
      </c>
      <c r="H935" s="7" t="s">
        <v>17</v>
      </c>
    </row>
    <row r="936">
      <c r="A936" s="6">
        <v>1.5040129E7</v>
      </c>
      <c r="B936" s="6">
        <v>1.5040129E7</v>
      </c>
      <c r="C936" s="7" t="s">
        <v>3657</v>
      </c>
      <c r="D936" s="7" t="s">
        <v>3658</v>
      </c>
      <c r="E936" s="7" t="s">
        <v>3659</v>
      </c>
      <c r="F936" s="1" t="str">
        <f t="shared" si="1"/>
        <v>jest na zero</v>
      </c>
      <c r="G936" s="2" t="str">
        <f>IF(COUNTIF(Arkusz2!A:A, A936)&gt;0, "odtworzony", IF(COUNTIF(Arkusz2!A:A, B936)&gt;0, "odtworzony", "brak"))</f>
        <v>brak</v>
      </c>
      <c r="H936" s="7" t="s">
        <v>17</v>
      </c>
    </row>
    <row r="937">
      <c r="A937" s="8">
        <v>1.5040229E7</v>
      </c>
      <c r="B937" s="8">
        <v>1.5040229E7</v>
      </c>
      <c r="C937" s="7" t="s">
        <v>3660</v>
      </c>
      <c r="D937" s="7" t="s">
        <v>3661</v>
      </c>
      <c r="E937" s="7" t="s">
        <v>3662</v>
      </c>
      <c r="F937" s="1" t="str">
        <f t="shared" si="1"/>
        <v>odtworzony</v>
      </c>
      <c r="G937" s="2" t="str">
        <f>IF(COUNTIF(Arkusz2!A:A, A937)&gt;0, "odtworzony", IF(COUNTIF(Arkusz2!A:A, B937)&gt;0, "odtworzony", "brak"))</f>
        <v>odtworzony</v>
      </c>
      <c r="H937" s="7" t="s">
        <v>12</v>
      </c>
    </row>
    <row r="938">
      <c r="A938" s="6">
        <v>1.605014E7</v>
      </c>
      <c r="B938" s="6">
        <v>1.605014E7</v>
      </c>
      <c r="C938" s="7" t="s">
        <v>3663</v>
      </c>
      <c r="D938" s="7" t="s">
        <v>3664</v>
      </c>
      <c r="E938" s="7" t="s">
        <v>3665</v>
      </c>
      <c r="F938" s="1" t="str">
        <f t="shared" si="1"/>
        <v>odtworzony</v>
      </c>
      <c r="G938" s="2" t="str">
        <f>IF(COUNTIF(Arkusz2!A:A, A938)&gt;0, "odtworzony", IF(COUNTIF(Arkusz2!A:A, B938)&gt;0, "odtworzony", "brak"))</f>
        <v>odtworzony</v>
      </c>
      <c r="H938" s="7" t="s">
        <v>12</v>
      </c>
    </row>
    <row r="939">
      <c r="A939" s="8">
        <v>1.504013E7</v>
      </c>
      <c r="B939" s="8">
        <v>1.504013E7</v>
      </c>
      <c r="C939" s="7" t="s">
        <v>3666</v>
      </c>
      <c r="D939" s="7" t="s">
        <v>3667</v>
      </c>
      <c r="E939" s="7" t="s">
        <v>3668</v>
      </c>
      <c r="F939" s="1" t="str">
        <f t="shared" si="1"/>
        <v>odtworzony</v>
      </c>
      <c r="G939" s="2" t="str">
        <f>IF(COUNTIF(Arkusz2!A:A, A939)&gt;0, "odtworzony", IF(COUNTIF(Arkusz2!A:A, B939)&gt;0, "odtworzony", "brak"))</f>
        <v>odtworzony</v>
      </c>
      <c r="H939" s="7" t="s">
        <v>12</v>
      </c>
    </row>
    <row r="940">
      <c r="A940" s="6">
        <v>1.6050312E7</v>
      </c>
      <c r="B940" s="6">
        <v>1.6050312E7</v>
      </c>
      <c r="C940" s="7" t="s">
        <v>3669</v>
      </c>
      <c r="D940" s="7" t="s">
        <v>3670</v>
      </c>
      <c r="E940" s="7" t="s">
        <v>3671</v>
      </c>
      <c r="F940" s="1" t="str">
        <f t="shared" si="1"/>
        <v>odtworzony</v>
      </c>
      <c r="G940" s="2" t="str">
        <f>IF(COUNTIF(Arkusz2!A:A, A940)&gt;0, "odtworzony", IF(COUNTIF(Arkusz2!A:A, B940)&gt;0, "odtworzony", "brak"))</f>
        <v>odtworzony</v>
      </c>
      <c r="H940" s="7" t="s">
        <v>12</v>
      </c>
    </row>
    <row r="941">
      <c r="A941" s="8">
        <v>1.5040137E7</v>
      </c>
      <c r="B941" s="8">
        <v>1.5040137E7</v>
      </c>
      <c r="C941" s="7" t="s">
        <v>3672</v>
      </c>
      <c r="D941" s="7" t="s">
        <v>3673</v>
      </c>
      <c r="E941" s="7" t="s">
        <v>3674</v>
      </c>
      <c r="F941" s="1" t="str">
        <f t="shared" si="1"/>
        <v>odtworzony</v>
      </c>
      <c r="G941" s="2" t="str">
        <f>IF(COUNTIF(Arkusz2!A:A, A941)&gt;0, "odtworzony", IF(COUNTIF(Arkusz2!A:A, B941)&gt;0, "odtworzony", "brak"))</f>
        <v>odtworzony</v>
      </c>
      <c r="H941" s="7" t="s">
        <v>12</v>
      </c>
    </row>
    <row r="942">
      <c r="A942" s="6">
        <v>1.5040156E7</v>
      </c>
      <c r="B942" s="6">
        <v>1.5040156E7</v>
      </c>
      <c r="C942" s="7" t="s">
        <v>3675</v>
      </c>
      <c r="D942" s="7" t="s">
        <v>3676</v>
      </c>
      <c r="E942" s="7" t="s">
        <v>3677</v>
      </c>
      <c r="F942" s="1" t="str">
        <f t="shared" si="1"/>
        <v>jest na zero</v>
      </c>
      <c r="G942" s="2" t="str">
        <f>IF(COUNTIF(Arkusz2!A:A, A942)&gt;0, "odtworzony", IF(COUNTIF(Arkusz2!A:A, B942)&gt;0, "odtworzony", "brak"))</f>
        <v>brak</v>
      </c>
      <c r="H942" s="7" t="s">
        <v>17</v>
      </c>
    </row>
    <row r="943">
      <c r="A943" s="8">
        <v>1.6050136E7</v>
      </c>
      <c r="B943" s="8">
        <v>1.6050136E7</v>
      </c>
      <c r="C943" s="7" t="s">
        <v>3678</v>
      </c>
      <c r="D943" s="7" t="s">
        <v>3679</v>
      </c>
      <c r="E943" s="7" t="s">
        <v>3680</v>
      </c>
      <c r="F943" s="1" t="str">
        <f t="shared" si="1"/>
        <v>odtworzony</v>
      </c>
      <c r="G943" s="2" t="str">
        <f>IF(COUNTIF(Arkusz2!A:A, A943)&gt;0, "odtworzony", IF(COUNTIF(Arkusz2!A:A, B943)&gt;0, "odtworzony", "brak"))</f>
        <v>odtworzony</v>
      </c>
      <c r="H943" s="7" t="s">
        <v>12</v>
      </c>
    </row>
    <row r="944">
      <c r="A944" s="6">
        <v>1.6050309E7</v>
      </c>
      <c r="B944" s="6">
        <v>1.6050309E7</v>
      </c>
      <c r="C944" s="7" t="s">
        <v>3681</v>
      </c>
      <c r="D944" s="7" t="s">
        <v>3682</v>
      </c>
      <c r="E944" s="7" t="s">
        <v>3683</v>
      </c>
      <c r="F944" s="1" t="str">
        <f t="shared" si="1"/>
        <v>jest na zero</v>
      </c>
      <c r="G944" s="2" t="str">
        <f>IF(COUNTIF(Arkusz2!A:A, A944)&gt;0, "odtworzony", IF(COUNTIF(Arkusz2!A:A, B944)&gt;0, "odtworzony", "brak"))</f>
        <v>brak</v>
      </c>
      <c r="H944" s="7" t="s">
        <v>17</v>
      </c>
    </row>
    <row r="945">
      <c r="A945" s="8">
        <v>1.5040138E7</v>
      </c>
      <c r="B945" s="8">
        <v>1.5040138E7</v>
      </c>
      <c r="C945" s="7" t="s">
        <v>3684</v>
      </c>
      <c r="D945" s="7" t="s">
        <v>3685</v>
      </c>
      <c r="E945" s="7" t="s">
        <v>3686</v>
      </c>
      <c r="F945" s="1" t="str">
        <f t="shared" si="1"/>
        <v>odtworzony</v>
      </c>
      <c r="G945" s="2" t="str">
        <f>IF(COUNTIF(Arkusz2!A:A, A945)&gt;0, "odtworzony", IF(COUNTIF(Arkusz2!A:A, B945)&gt;0, "odtworzony", "brak"))</f>
        <v>odtworzony</v>
      </c>
      <c r="H945" s="7" t="s">
        <v>17</v>
      </c>
    </row>
    <row r="946">
      <c r="A946" s="6">
        <v>1.5040144E7</v>
      </c>
      <c r="B946" s="6">
        <v>1.5040144E7</v>
      </c>
      <c r="C946" s="7" t="s">
        <v>3687</v>
      </c>
      <c r="D946" s="7" t="s">
        <v>3688</v>
      </c>
      <c r="E946" s="7" t="s">
        <v>3689</v>
      </c>
      <c r="F946" s="1" t="str">
        <f t="shared" si="1"/>
        <v>odtworzony</v>
      </c>
      <c r="G946" s="2" t="str">
        <f>IF(COUNTIF(Arkusz2!A:A, A946)&gt;0, "odtworzony", IF(COUNTIF(Arkusz2!A:A, B946)&gt;0, "odtworzony", "brak"))</f>
        <v>odtworzony</v>
      </c>
      <c r="H946" s="7" t="s">
        <v>17</v>
      </c>
    </row>
    <row r="947">
      <c r="A947" s="8">
        <v>1.5040149E7</v>
      </c>
      <c r="B947" s="8">
        <v>1.5040149E7</v>
      </c>
      <c r="C947" s="7" t="s">
        <v>3690</v>
      </c>
      <c r="D947" s="7" t="s">
        <v>3691</v>
      </c>
      <c r="E947" s="7" t="s">
        <v>3692</v>
      </c>
      <c r="F947" s="1" t="str">
        <f t="shared" si="1"/>
        <v>odtworzony</v>
      </c>
      <c r="G947" s="2" t="str">
        <f>IF(COUNTIF(Arkusz2!A:A, A947)&gt;0, "odtworzony", IF(COUNTIF(Arkusz2!A:A, B947)&gt;0, "odtworzony", "brak"))</f>
        <v>odtworzony</v>
      </c>
      <c r="H947" s="7" t="s">
        <v>12</v>
      </c>
    </row>
    <row r="948">
      <c r="A948" s="6">
        <v>1.6050204E7</v>
      </c>
      <c r="B948" s="6">
        <v>1.6050204E7</v>
      </c>
      <c r="C948" s="7" t="s">
        <v>3693</v>
      </c>
      <c r="D948" s="7" t="s">
        <v>3694</v>
      </c>
      <c r="E948" s="7" t="s">
        <v>3695</v>
      </c>
      <c r="F948" s="1" t="str">
        <f t="shared" si="1"/>
        <v>jest na zero</v>
      </c>
      <c r="G948" s="2" t="str">
        <f>IF(COUNTIF(Arkusz2!A:A, A948)&gt;0, "odtworzony", IF(COUNTIF(Arkusz2!A:A, B948)&gt;0, "odtworzony", "brak"))</f>
        <v>brak</v>
      </c>
      <c r="H948" s="7" t="s">
        <v>17</v>
      </c>
    </row>
    <row r="949">
      <c r="A949" s="8">
        <v>1.6050121E7</v>
      </c>
      <c r="B949" s="8">
        <v>1.6050121E7</v>
      </c>
      <c r="C949" s="7" t="s">
        <v>3696</v>
      </c>
      <c r="D949" s="7" t="s">
        <v>3697</v>
      </c>
      <c r="E949" s="7" t="s">
        <v>3698</v>
      </c>
      <c r="F949" s="1" t="str">
        <f t="shared" si="1"/>
        <v>odtworzony</v>
      </c>
      <c r="G949" s="2" t="str">
        <f>IF(COUNTIF(Arkusz2!A:A, A949)&gt;0, "odtworzony", IF(COUNTIF(Arkusz2!A:A, B949)&gt;0, "odtworzony", "brak"))</f>
        <v>odtworzony</v>
      </c>
      <c r="H949" s="7" t="s">
        <v>12</v>
      </c>
    </row>
    <row r="950">
      <c r="A950" s="6">
        <v>1.5040146E7</v>
      </c>
      <c r="B950" s="6">
        <v>1.5040146E7</v>
      </c>
      <c r="C950" s="7" t="s">
        <v>3699</v>
      </c>
      <c r="D950" s="7" t="s">
        <v>3700</v>
      </c>
      <c r="E950" s="7" t="s">
        <v>3701</v>
      </c>
      <c r="F950" s="1" t="str">
        <f t="shared" si="1"/>
        <v>jest na zero</v>
      </c>
      <c r="G950" s="2" t="str">
        <f>IF(COUNTIF(Arkusz2!A:A, A950)&gt;0, "odtworzony", IF(COUNTIF(Arkusz2!A:A, B950)&gt;0, "odtworzony", "brak"))</f>
        <v>brak</v>
      </c>
      <c r="H950" s="7" t="s">
        <v>17</v>
      </c>
    </row>
    <row r="951">
      <c r="A951" s="8">
        <v>1.6050203E7</v>
      </c>
      <c r="B951" s="8">
        <v>1.6050203E7</v>
      </c>
      <c r="C951" s="7" t="s">
        <v>3702</v>
      </c>
      <c r="D951" s="7" t="s">
        <v>3703</v>
      </c>
      <c r="E951" s="7" t="s">
        <v>3704</v>
      </c>
      <c r="F951" s="1" t="str">
        <f t="shared" si="1"/>
        <v>jest na zero</v>
      </c>
      <c r="G951" s="2" t="str">
        <f>IF(COUNTIF(Arkusz2!A:A, A951)&gt;0, "odtworzony", IF(COUNTIF(Arkusz2!A:A, B951)&gt;0, "odtworzony", "brak"))</f>
        <v>brak</v>
      </c>
      <c r="H951" s="7" t="s">
        <v>17</v>
      </c>
    </row>
    <row r="952">
      <c r="A952" s="6">
        <v>1.5040147E7</v>
      </c>
      <c r="B952" s="6">
        <v>1.5040147E7</v>
      </c>
      <c r="C952" s="7" t="s">
        <v>3705</v>
      </c>
      <c r="D952" s="7" t="s">
        <v>3706</v>
      </c>
      <c r="E952" s="7" t="s">
        <v>3707</v>
      </c>
      <c r="F952" s="1" t="str">
        <f t="shared" si="1"/>
        <v>jest na zero</v>
      </c>
      <c r="G952" s="2" t="str">
        <f>IF(COUNTIF(Arkusz2!A:A, A952)&gt;0, "odtworzony", IF(COUNTIF(Arkusz2!A:A, B952)&gt;0, "odtworzony", "brak"))</f>
        <v>brak</v>
      </c>
      <c r="H952" s="7" t="s">
        <v>17</v>
      </c>
    </row>
    <row r="953">
      <c r="A953" s="8">
        <v>1.5040145E7</v>
      </c>
      <c r="B953" s="8">
        <v>1.5040145E7</v>
      </c>
      <c r="C953" s="7" t="s">
        <v>3708</v>
      </c>
      <c r="D953" s="7" t="s">
        <v>3709</v>
      </c>
      <c r="E953" s="7" t="s">
        <v>3710</v>
      </c>
      <c r="F953" s="1" t="str">
        <f t="shared" si="1"/>
        <v>jest na zero</v>
      </c>
      <c r="G953" s="2" t="str">
        <f>IF(COUNTIF(Arkusz2!A:A, A953)&gt;0, "odtworzony", IF(COUNTIF(Arkusz2!A:A, B953)&gt;0, "odtworzony", "brak"))</f>
        <v>brak</v>
      </c>
      <c r="H953" s="7" t="s">
        <v>17</v>
      </c>
    </row>
    <row r="954">
      <c r="A954" s="6">
        <v>1.6050142E7</v>
      </c>
      <c r="B954" s="6">
        <v>1.6050142E7</v>
      </c>
      <c r="C954" s="7" t="s">
        <v>3711</v>
      </c>
      <c r="D954" s="7" t="s">
        <v>3712</v>
      </c>
      <c r="E954" s="7" t="s">
        <v>3713</v>
      </c>
      <c r="F954" s="1" t="str">
        <f t="shared" si="1"/>
        <v>odtworzony</v>
      </c>
      <c r="G954" s="2" t="str">
        <f>IF(COUNTIF(Arkusz2!A:A, A954)&gt;0, "odtworzony", IF(COUNTIF(Arkusz2!A:A, B954)&gt;0, "odtworzony", "brak"))</f>
        <v>odtworzony</v>
      </c>
      <c r="H954" s="7" t="s">
        <v>12</v>
      </c>
    </row>
    <row r="955">
      <c r="A955" s="8">
        <v>1.7170934E7</v>
      </c>
      <c r="B955" s="8">
        <v>1.7170934E7</v>
      </c>
      <c r="C955" s="7" t="s">
        <v>3714</v>
      </c>
      <c r="D955" s="7" t="s">
        <v>3715</v>
      </c>
      <c r="E955" s="7" t="s">
        <v>3716</v>
      </c>
      <c r="F955" s="1" t="str">
        <f t="shared" si="1"/>
        <v>odtworzony</v>
      </c>
      <c r="G955" s="2" t="str">
        <f>IF(COUNTIF(Arkusz2!A:A, A955)&gt;0, "odtworzony", IF(COUNTIF(Arkusz2!A:A, B955)&gt;0, "odtworzony", "brak"))</f>
        <v>odtworzony</v>
      </c>
      <c r="H955" s="7" t="s">
        <v>12</v>
      </c>
    </row>
    <row r="956">
      <c r="A956" s="6">
        <v>1.5040136E7</v>
      </c>
      <c r="B956" s="6">
        <v>1.5040136E7</v>
      </c>
      <c r="C956" s="7" t="s">
        <v>3717</v>
      </c>
      <c r="D956" s="7" t="s">
        <v>3718</v>
      </c>
      <c r="E956" s="7" t="s">
        <v>3719</v>
      </c>
      <c r="F956" s="1" t="str">
        <f t="shared" si="1"/>
        <v>jest na zero</v>
      </c>
      <c r="G956" s="2" t="str">
        <f>IF(COUNTIF(Arkusz2!A:A, A956)&gt;0, "odtworzony", IF(COUNTIF(Arkusz2!A:A, B956)&gt;0, "odtworzony", "brak"))</f>
        <v>brak</v>
      </c>
      <c r="H956" s="7" t="s">
        <v>17</v>
      </c>
    </row>
    <row r="957">
      <c r="A957" s="8">
        <v>1.1101822E7</v>
      </c>
      <c r="B957" s="8">
        <v>1.1101822E7</v>
      </c>
      <c r="C957" s="7" t="s">
        <v>3720</v>
      </c>
      <c r="D957" s="7" t="s">
        <v>3721</v>
      </c>
      <c r="E957" s="7" t="s">
        <v>3722</v>
      </c>
      <c r="F957" s="1" t="str">
        <f t="shared" si="1"/>
        <v>odtworzony</v>
      </c>
      <c r="G957" s="2" t="str">
        <f>IF(COUNTIF(Arkusz2!A:A, A957)&gt;0, "odtworzony", IF(COUNTIF(Arkusz2!A:A, B957)&gt;0, "odtworzony", "brak"))</f>
        <v>odtworzony</v>
      </c>
      <c r="H957" s="7" t="s">
        <v>12</v>
      </c>
    </row>
    <row r="958">
      <c r="A958" s="6">
        <v>1.7170933E7</v>
      </c>
      <c r="B958" s="6">
        <v>1.7170933E7</v>
      </c>
      <c r="C958" s="7" t="s">
        <v>3723</v>
      </c>
      <c r="D958" s="7" t="s">
        <v>3724</v>
      </c>
      <c r="E958" s="7" t="s">
        <v>3725</v>
      </c>
      <c r="F958" s="1" t="str">
        <f t="shared" si="1"/>
        <v>jest na zero</v>
      </c>
      <c r="G958" s="2" t="str">
        <f>IF(COUNTIF(Arkusz2!A:A, A958)&gt;0, "odtworzony", IF(COUNTIF(Arkusz2!A:A, B958)&gt;0, "odtworzony", "brak"))</f>
        <v>brak</v>
      </c>
      <c r="H958" s="7" t="s">
        <v>17</v>
      </c>
    </row>
    <row r="959">
      <c r="A959" s="8">
        <v>1.6050144E7</v>
      </c>
      <c r="B959" s="8">
        <v>1.6050144E7</v>
      </c>
      <c r="C959" s="7" t="s">
        <v>3726</v>
      </c>
      <c r="D959" s="7" t="s">
        <v>3727</v>
      </c>
      <c r="E959" s="7" t="s">
        <v>3728</v>
      </c>
      <c r="F959" s="1" t="str">
        <f t="shared" si="1"/>
        <v>jest na zero</v>
      </c>
      <c r="G959" s="2" t="str">
        <f>IF(COUNTIF(Arkusz2!A:A, A959)&gt;0, "odtworzony", IF(COUNTIF(Arkusz2!A:A, B959)&gt;0, "odtworzony", "brak"))</f>
        <v>brak</v>
      </c>
      <c r="H959" s="7" t="s">
        <v>17</v>
      </c>
    </row>
    <row r="960">
      <c r="A960" s="6">
        <v>1.1101826E7</v>
      </c>
      <c r="B960" s="6">
        <v>1.1101826E7</v>
      </c>
      <c r="C960" s="7" t="s">
        <v>3729</v>
      </c>
      <c r="D960" s="7" t="s">
        <v>3730</v>
      </c>
      <c r="E960" s="7" t="s">
        <v>3731</v>
      </c>
      <c r="F960" s="1" t="str">
        <f t="shared" si="1"/>
        <v>odtworzony</v>
      </c>
      <c r="G960" s="2" t="str">
        <f>IF(COUNTIF(Arkusz2!A:A, A960)&gt;0, "odtworzony", IF(COUNTIF(Arkusz2!A:A, B960)&gt;0, "odtworzony", "brak"))</f>
        <v>odtworzony</v>
      </c>
      <c r="H960" s="7" t="s">
        <v>12</v>
      </c>
    </row>
    <row r="961">
      <c r="A961" s="8">
        <v>1.504041E7</v>
      </c>
      <c r="B961" s="8">
        <v>1.504041E7</v>
      </c>
      <c r="C961" s="7" t="s">
        <v>3732</v>
      </c>
      <c r="D961" s="7" t="s">
        <v>3733</v>
      </c>
      <c r="E961" s="7" t="s">
        <v>3734</v>
      </c>
      <c r="F961" s="1" t="str">
        <f t="shared" si="1"/>
        <v>odtworzony</v>
      </c>
      <c r="G961" s="2" t="str">
        <f>IF(COUNTIF(Arkusz2!A:A, A961)&gt;0, "odtworzony", IF(COUNTIF(Arkusz2!A:A, B961)&gt;0, "odtworzony", "brak"))</f>
        <v>odtworzony</v>
      </c>
      <c r="H961" s="7" t="s">
        <v>17</v>
      </c>
    </row>
    <row r="962">
      <c r="A962" s="6">
        <v>1.7170925E7</v>
      </c>
      <c r="B962" s="6">
        <v>1.7170925E7</v>
      </c>
      <c r="C962" s="7" t="s">
        <v>3735</v>
      </c>
      <c r="D962" s="7" t="s">
        <v>3736</v>
      </c>
      <c r="E962" s="7" t="s">
        <v>3737</v>
      </c>
      <c r="F962" s="1" t="str">
        <f t="shared" si="1"/>
        <v>jest na zero</v>
      </c>
      <c r="G962" s="2" t="str">
        <f>IF(COUNTIF(Arkusz2!A:A, A962)&gt;0, "odtworzony", IF(COUNTIF(Arkusz2!A:A, B962)&gt;0, "odtworzony", "brak"))</f>
        <v>brak</v>
      </c>
      <c r="H962" s="7" t="s">
        <v>17</v>
      </c>
    </row>
    <row r="963">
      <c r="A963" s="8">
        <v>1.5040119E7</v>
      </c>
      <c r="B963" s="8">
        <v>1.5040119E7</v>
      </c>
      <c r="C963" s="7" t="s">
        <v>3738</v>
      </c>
      <c r="D963" s="7" t="s">
        <v>3739</v>
      </c>
      <c r="E963" s="7" t="s">
        <v>3740</v>
      </c>
      <c r="F963" s="1" t="str">
        <f t="shared" si="1"/>
        <v>odtworzony</v>
      </c>
      <c r="G963" s="2" t="str">
        <f>IF(COUNTIF(Arkusz2!A:A, A963)&gt;0, "odtworzony", IF(COUNTIF(Arkusz2!A:A, B963)&gt;0, "odtworzony", "brak"))</f>
        <v>odtworzony</v>
      </c>
      <c r="H963" s="7" t="s">
        <v>12</v>
      </c>
    </row>
    <row r="964">
      <c r="A964" s="6">
        <v>1.5040142E7</v>
      </c>
      <c r="B964" s="6">
        <v>1.5040142E7</v>
      </c>
      <c r="C964" s="7" t="s">
        <v>3741</v>
      </c>
      <c r="D964" s="7" t="s">
        <v>3742</v>
      </c>
      <c r="E964" s="7" t="s">
        <v>3743</v>
      </c>
      <c r="F964" s="1" t="str">
        <f t="shared" si="1"/>
        <v>odtworzony</v>
      </c>
      <c r="G964" s="2" t="str">
        <f>IF(COUNTIF(Arkusz2!A:A, A964)&gt;0, "odtworzony", IF(COUNTIF(Arkusz2!A:A, B964)&gt;0, "odtworzony", "brak"))</f>
        <v>odtworzony</v>
      </c>
      <c r="H964" s="7" t="s">
        <v>12</v>
      </c>
    </row>
    <row r="965">
      <c r="A965" s="8">
        <v>1.6050148E7</v>
      </c>
      <c r="B965" s="8">
        <v>1.6050148E7</v>
      </c>
      <c r="C965" s="7" t="s">
        <v>3744</v>
      </c>
      <c r="D965" s="7" t="s">
        <v>3745</v>
      </c>
      <c r="E965" s="7" t="s">
        <v>3746</v>
      </c>
      <c r="F965" s="1" t="str">
        <f t="shared" si="1"/>
        <v>odtworzony</v>
      </c>
      <c r="G965" s="2" t="str">
        <f>IF(COUNTIF(Arkusz2!A:A, A965)&gt;0, "odtworzony", IF(COUNTIF(Arkusz2!A:A, B965)&gt;0, "odtworzony", "brak"))</f>
        <v>odtworzony</v>
      </c>
      <c r="H965" s="7" t="s">
        <v>12</v>
      </c>
    </row>
    <row r="966">
      <c r="A966" s="6">
        <v>1.5040405E7</v>
      </c>
      <c r="B966" s="6">
        <v>1.5040405E7</v>
      </c>
      <c r="C966" s="7" t="s">
        <v>3747</v>
      </c>
      <c r="D966" s="7" t="s">
        <v>3748</v>
      </c>
      <c r="E966" s="7" t="s">
        <v>3749</v>
      </c>
      <c r="F966" s="1" t="str">
        <f t="shared" si="1"/>
        <v>odtworzony</v>
      </c>
      <c r="G966" s="2" t="str">
        <f>IF(COUNTIF(Arkusz2!A:A, A966)&gt;0, "odtworzony", IF(COUNTIF(Arkusz2!A:A, B966)&gt;0, "odtworzony", "brak"))</f>
        <v>odtworzony</v>
      </c>
      <c r="H966" s="7" t="s">
        <v>12</v>
      </c>
    </row>
    <row r="967">
      <c r="A967" s="8">
        <v>1.7170918E7</v>
      </c>
      <c r="B967" s="8">
        <v>1.7170918E7</v>
      </c>
      <c r="C967" s="7" t="s">
        <v>3750</v>
      </c>
      <c r="D967" s="7" t="s">
        <v>3751</v>
      </c>
      <c r="E967" s="7" t="s">
        <v>3752</v>
      </c>
      <c r="F967" s="1" t="str">
        <f t="shared" si="1"/>
        <v>odtworzony</v>
      </c>
      <c r="G967" s="2" t="str">
        <f>IF(COUNTIF(Arkusz2!A:A, A967)&gt;0, "odtworzony", IF(COUNTIF(Arkusz2!A:A, B967)&gt;0, "odtworzony", "brak"))</f>
        <v>odtworzony</v>
      </c>
      <c r="H967" s="7" t="s">
        <v>12</v>
      </c>
    </row>
    <row r="968">
      <c r="A968" s="6">
        <v>1.5040401E7</v>
      </c>
      <c r="B968" s="6">
        <v>1.5040401E7</v>
      </c>
      <c r="C968" s="7" t="s">
        <v>3753</v>
      </c>
      <c r="D968" s="7" t="s">
        <v>3754</v>
      </c>
      <c r="E968" s="7" t="s">
        <v>3755</v>
      </c>
      <c r="F968" s="1" t="str">
        <f t="shared" si="1"/>
        <v>odtworzony</v>
      </c>
      <c r="G968" s="2" t="str">
        <f>IF(COUNTIF(Arkusz2!A:A, A968)&gt;0, "odtworzony", IF(COUNTIF(Arkusz2!A:A, B968)&gt;0, "odtworzony", "brak"))</f>
        <v>odtworzony</v>
      </c>
      <c r="H968" s="7" t="s">
        <v>12</v>
      </c>
    </row>
    <row r="969">
      <c r="A969" s="8">
        <v>1.5040404E7</v>
      </c>
      <c r="B969" s="8">
        <v>1.5040404E7</v>
      </c>
      <c r="C969" s="7" t="s">
        <v>3756</v>
      </c>
      <c r="D969" s="7" t="s">
        <v>3757</v>
      </c>
      <c r="E969" s="7" t="s">
        <v>3758</v>
      </c>
      <c r="F969" s="1" t="str">
        <f t="shared" si="1"/>
        <v>odtworzony</v>
      </c>
      <c r="G969" s="2" t="str">
        <f>IF(COUNTIF(Arkusz2!A:A, A969)&gt;0, "odtworzony", IF(COUNTIF(Arkusz2!A:A, B969)&gt;0, "odtworzony", "brak"))</f>
        <v>odtworzony</v>
      </c>
      <c r="H969" s="7" t="s">
        <v>185</v>
      </c>
    </row>
    <row r="970">
      <c r="A970" s="6">
        <v>1.5040117E7</v>
      </c>
      <c r="B970" s="6">
        <v>1.5040117E7</v>
      </c>
      <c r="C970" s="7" t="s">
        <v>3759</v>
      </c>
      <c r="D970" s="7" t="s">
        <v>3760</v>
      </c>
      <c r="E970" s="7" t="s">
        <v>3761</v>
      </c>
      <c r="F970" s="1" t="str">
        <f t="shared" si="1"/>
        <v>odtworzony</v>
      </c>
      <c r="G970" s="2" t="str">
        <f>IF(COUNTIF(Arkusz2!A:A, A970)&gt;0, "odtworzony", IF(COUNTIF(Arkusz2!A:A, B970)&gt;0, "odtworzony", "brak"))</f>
        <v>odtworzony</v>
      </c>
      <c r="H970" s="7" t="s">
        <v>17</v>
      </c>
    </row>
    <row r="971">
      <c r="A971" s="8">
        <v>1.605015E7</v>
      </c>
      <c r="B971" s="8">
        <v>1.605015E7</v>
      </c>
      <c r="C971" s="7" t="s">
        <v>3762</v>
      </c>
      <c r="D971" s="7" t="s">
        <v>3763</v>
      </c>
      <c r="E971" s="7" t="s">
        <v>3764</v>
      </c>
      <c r="F971" s="1" t="str">
        <f t="shared" si="1"/>
        <v>jest na zero</v>
      </c>
      <c r="G971" s="2" t="str">
        <f>IF(COUNTIF(Arkusz2!A:A, A971)&gt;0, "odtworzony", IF(COUNTIF(Arkusz2!A:A, B971)&gt;0, "odtworzony", "brak"))</f>
        <v>brak</v>
      </c>
      <c r="H971" s="7" t="s">
        <v>17</v>
      </c>
    </row>
    <row r="972">
      <c r="A972" s="6">
        <v>1.1101736E7</v>
      </c>
      <c r="B972" s="6">
        <v>1.1101736E7</v>
      </c>
      <c r="C972" s="7" t="s">
        <v>3765</v>
      </c>
      <c r="D972" s="7" t="s">
        <v>3766</v>
      </c>
      <c r="E972" s="7" t="s">
        <v>3767</v>
      </c>
      <c r="F972" s="1" t="str">
        <f t="shared" si="1"/>
        <v>jest na zero</v>
      </c>
      <c r="G972" s="2" t="str">
        <f>IF(COUNTIF(Arkusz2!A:A, A972)&gt;0, "odtworzony", IF(COUNTIF(Arkusz2!A:A, B972)&gt;0, "odtworzony", "brak"))</f>
        <v>brak</v>
      </c>
      <c r="H972" s="7" t="s">
        <v>17</v>
      </c>
    </row>
    <row r="973">
      <c r="A973" s="8">
        <v>1.5040122E7</v>
      </c>
      <c r="B973" s="8">
        <v>1.5040122E7</v>
      </c>
      <c r="C973" s="7" t="s">
        <v>3768</v>
      </c>
      <c r="D973" s="7" t="s">
        <v>3769</v>
      </c>
      <c r="E973" s="7" t="s">
        <v>3770</v>
      </c>
      <c r="F973" s="1" t="str">
        <f t="shared" si="1"/>
        <v>odtworzony</v>
      </c>
      <c r="G973" s="2" t="str">
        <f>IF(COUNTIF(Arkusz2!A:A, A973)&gt;0, "odtworzony", IF(COUNTIF(Arkusz2!A:A, B973)&gt;0, "odtworzony", "brak"))</f>
        <v>odtworzony</v>
      </c>
      <c r="H973" s="7" t="s">
        <v>12</v>
      </c>
    </row>
    <row r="974">
      <c r="A974" s="6">
        <v>1.7170906E7</v>
      </c>
      <c r="B974" s="6">
        <v>1.7170906E7</v>
      </c>
      <c r="C974" s="7" t="s">
        <v>3771</v>
      </c>
      <c r="D974" s="7" t="s">
        <v>3772</v>
      </c>
      <c r="E974" s="7" t="s">
        <v>3773</v>
      </c>
      <c r="F974" s="1" t="str">
        <f t="shared" si="1"/>
        <v>jest na zero</v>
      </c>
      <c r="G974" s="2" t="str">
        <f>IF(COUNTIF(Arkusz2!A:A, A974)&gt;0, "odtworzony", IF(COUNTIF(Arkusz2!A:A, B974)&gt;0, "odtworzony", "brak"))</f>
        <v>brak</v>
      </c>
      <c r="H974" s="7" t="s">
        <v>17</v>
      </c>
    </row>
    <row r="975">
      <c r="A975" s="8">
        <v>1.5040135E7</v>
      </c>
      <c r="B975" s="8">
        <v>1.5040135E7</v>
      </c>
      <c r="C975" s="7" t="s">
        <v>3774</v>
      </c>
      <c r="D975" s="7" t="s">
        <v>3775</v>
      </c>
      <c r="E975" s="7" t="s">
        <v>3776</v>
      </c>
      <c r="F975" s="1" t="str">
        <f t="shared" si="1"/>
        <v>odtworzony</v>
      </c>
      <c r="G975" s="2" t="str">
        <f>IF(COUNTIF(Arkusz2!A:A, A975)&gt;0, "odtworzony", IF(COUNTIF(Arkusz2!A:A, B975)&gt;0, "odtworzony", "brak"))</f>
        <v>odtworzony</v>
      </c>
      <c r="H975" s="7" t="s">
        <v>12</v>
      </c>
    </row>
    <row r="976">
      <c r="A976" s="6">
        <v>1.1101811E7</v>
      </c>
      <c r="B976" s="6">
        <v>1.1101811E7</v>
      </c>
      <c r="C976" s="7" t="s">
        <v>3777</v>
      </c>
      <c r="D976" s="7" t="s">
        <v>3778</v>
      </c>
      <c r="E976" s="7" t="s">
        <v>3779</v>
      </c>
      <c r="F976" s="1" t="str">
        <f t="shared" si="1"/>
        <v>adapter</v>
      </c>
      <c r="G976" s="2" t="str">
        <f>IF(COUNTIF(Arkusz2!A:A, A976)&gt;0, "odtworzony", IF(COUNTIF(Arkusz2!A:A, B976)&gt;0, "odtworzony", "brak"))</f>
        <v>brak</v>
      </c>
      <c r="H976" s="7" t="s">
        <v>1624</v>
      </c>
    </row>
    <row r="977">
      <c r="A977" s="8">
        <v>1.1101324E7</v>
      </c>
      <c r="B977" s="8">
        <v>1.1101324E7</v>
      </c>
      <c r="C977" s="7" t="s">
        <v>3780</v>
      </c>
      <c r="D977" s="7" t="s">
        <v>3781</v>
      </c>
      <c r="E977" s="7" t="s">
        <v>3782</v>
      </c>
      <c r="F977" s="1" t="str">
        <f t="shared" si="1"/>
        <v>odtworzony</v>
      </c>
      <c r="G977" s="2" t="str">
        <f>IF(COUNTIF(Arkusz2!A:A, A977)&gt;0, "odtworzony", IF(COUNTIF(Arkusz2!A:A, B977)&gt;0, "odtworzony", "brak"))</f>
        <v>odtworzony</v>
      </c>
      <c r="H977" s="7" t="s">
        <v>12</v>
      </c>
    </row>
    <row r="978">
      <c r="A978" s="6">
        <v>1.1101714E7</v>
      </c>
      <c r="B978" s="6">
        <v>1.1101714E7</v>
      </c>
      <c r="C978" s="7" t="s">
        <v>3783</v>
      </c>
      <c r="D978" s="7" t="s">
        <v>3784</v>
      </c>
      <c r="E978" s="7" t="s">
        <v>3785</v>
      </c>
      <c r="F978" s="1" t="str">
        <f t="shared" si="1"/>
        <v>odtworzony</v>
      </c>
      <c r="G978" s="2" t="str">
        <f>IF(COUNTIF(Arkusz2!A:A, A978)&gt;0, "odtworzony", IF(COUNTIF(Arkusz2!A:A, B978)&gt;0, "odtworzony", "brak"))</f>
        <v>odtworzony</v>
      </c>
      <c r="H978" s="7" t="s">
        <v>12</v>
      </c>
    </row>
    <row r="979">
      <c r="A979" s="8">
        <v>1.1101325E7</v>
      </c>
      <c r="B979" s="8">
        <v>1.1101325E7</v>
      </c>
      <c r="C979" s="7" t="s">
        <v>3786</v>
      </c>
      <c r="D979" s="7" t="s">
        <v>3787</v>
      </c>
      <c r="E979" s="7" t="s">
        <v>3788</v>
      </c>
      <c r="F979" s="1" t="str">
        <f t="shared" si="1"/>
        <v>odtworzony</v>
      </c>
      <c r="G979" s="2" t="str">
        <f>IF(COUNTIF(Arkusz2!A:A, A979)&gt;0, "odtworzony", IF(COUNTIF(Arkusz2!A:A, B979)&gt;0, "odtworzony", "brak"))</f>
        <v>odtworzony</v>
      </c>
      <c r="H979" s="7" t="s">
        <v>12</v>
      </c>
    </row>
    <row r="980">
      <c r="A980" s="6">
        <v>1.5040132E7</v>
      </c>
      <c r="B980" s="6">
        <v>1.5040132E7</v>
      </c>
      <c r="C980" s="7" t="s">
        <v>3789</v>
      </c>
      <c r="D980" s="7" t="s">
        <v>3790</v>
      </c>
      <c r="E980" s="7" t="s">
        <v>3791</v>
      </c>
      <c r="F980" s="1" t="str">
        <f t="shared" si="1"/>
        <v>odtworzony</v>
      </c>
      <c r="G980" s="2" t="str">
        <f>IF(COUNTIF(Arkusz2!A:A, A980)&gt;0, "odtworzony", IF(COUNTIF(Arkusz2!A:A, B980)&gt;0, "odtworzony", "brak"))</f>
        <v>odtworzony</v>
      </c>
      <c r="H980" s="7" t="s">
        <v>12</v>
      </c>
    </row>
    <row r="981">
      <c r="A981" s="8">
        <v>1.5040131E7</v>
      </c>
      <c r="B981" s="8">
        <v>1.5040131E7</v>
      </c>
      <c r="C981" s="7" t="s">
        <v>3792</v>
      </c>
      <c r="D981" s="7" t="s">
        <v>3793</v>
      </c>
      <c r="E981" s="7" t="s">
        <v>3794</v>
      </c>
      <c r="F981" s="1" t="str">
        <f t="shared" si="1"/>
        <v>odtworzony</v>
      </c>
      <c r="G981" s="2" t="str">
        <f>IF(COUNTIF(Arkusz2!A:A, A981)&gt;0, "odtworzony", IF(COUNTIF(Arkusz2!A:A, B981)&gt;0, "odtworzony", "brak"))</f>
        <v>odtworzony</v>
      </c>
      <c r="H981" s="7" t="s">
        <v>12</v>
      </c>
    </row>
    <row r="982">
      <c r="A982" s="6">
        <v>1.1101803E7</v>
      </c>
      <c r="B982" s="6">
        <v>1.1101803E7</v>
      </c>
      <c r="C982" s="7" t="s">
        <v>3795</v>
      </c>
      <c r="D982" s="7" t="s">
        <v>3796</v>
      </c>
      <c r="E982" s="7" t="s">
        <v>3797</v>
      </c>
      <c r="F982" s="1" t="str">
        <f t="shared" si="1"/>
        <v>jest na zero</v>
      </c>
      <c r="G982" s="2" t="str">
        <f>IF(COUNTIF(Arkusz2!A:A, A982)&gt;0, "odtworzony", IF(COUNTIF(Arkusz2!A:A, B982)&gt;0, "odtworzony", "brak"))</f>
        <v>brak</v>
      </c>
      <c r="H982" s="7" t="s">
        <v>17</v>
      </c>
    </row>
    <row r="983">
      <c r="A983" s="8">
        <v>1.1101712E7</v>
      </c>
      <c r="B983" s="8">
        <v>1.1101712E7</v>
      </c>
      <c r="C983" s="7" t="s">
        <v>3798</v>
      </c>
      <c r="D983" s="7" t="s">
        <v>3799</v>
      </c>
      <c r="E983" s="7" t="s">
        <v>3800</v>
      </c>
      <c r="F983" s="1" t="str">
        <f t="shared" si="1"/>
        <v>jest na zero</v>
      </c>
      <c r="G983" s="2" t="str">
        <f>IF(COUNTIF(Arkusz2!A:A, A983)&gt;0, "odtworzony", IF(COUNTIF(Arkusz2!A:A, B983)&gt;0, "odtworzony", "brak"))</f>
        <v>brak</v>
      </c>
      <c r="H983" s="7" t="s">
        <v>17</v>
      </c>
    </row>
    <row r="984">
      <c r="A984" s="6">
        <v>1.1101329E7</v>
      </c>
      <c r="B984" s="6">
        <v>1.1101329E7</v>
      </c>
      <c r="C984" s="7" t="s">
        <v>3801</v>
      </c>
      <c r="D984" s="7" t="s">
        <v>3802</v>
      </c>
      <c r="E984" s="7" t="s">
        <v>3803</v>
      </c>
      <c r="F984" s="1" t="str">
        <f t="shared" si="1"/>
        <v>jest na zero</v>
      </c>
      <c r="G984" s="2" t="str">
        <f>IF(COUNTIF(Arkusz2!A:A, A984)&gt;0, "odtworzony", IF(COUNTIF(Arkusz2!A:A, B984)&gt;0, "odtworzony", "brak"))</f>
        <v>brak</v>
      </c>
      <c r="H984" s="7" t="s">
        <v>17</v>
      </c>
    </row>
    <row r="985">
      <c r="A985" s="8">
        <v>1.1101808E7</v>
      </c>
      <c r="B985" s="8">
        <v>1.1101808E7</v>
      </c>
      <c r="C985" s="7" t="s">
        <v>3804</v>
      </c>
      <c r="D985" s="7" t="s">
        <v>3805</v>
      </c>
      <c r="E985" s="7" t="s">
        <v>3806</v>
      </c>
      <c r="F985" s="1" t="str">
        <f t="shared" si="1"/>
        <v>jest na zero</v>
      </c>
      <c r="G985" s="2" t="str">
        <f>IF(COUNTIF(Arkusz2!A:A, A985)&gt;0, "odtworzony", IF(COUNTIF(Arkusz2!A:A, B985)&gt;0, "odtworzony", "brak"))</f>
        <v>brak</v>
      </c>
      <c r="H985" s="7" t="s">
        <v>17</v>
      </c>
    </row>
    <row r="986">
      <c r="A986" s="6">
        <v>1.5040102E7</v>
      </c>
      <c r="B986" s="6">
        <v>1.5040102E7</v>
      </c>
      <c r="C986" s="7" t="s">
        <v>3807</v>
      </c>
      <c r="D986" s="7" t="s">
        <v>3808</v>
      </c>
      <c r="E986" s="7" t="s">
        <v>3809</v>
      </c>
      <c r="F986" s="1" t="str">
        <f t="shared" si="1"/>
        <v>odtworzony</v>
      </c>
      <c r="G986" s="2" t="str">
        <f>IF(COUNTIF(Arkusz2!A:A, A986)&gt;0, "odtworzony", IF(COUNTIF(Arkusz2!A:A, B986)&gt;0, "odtworzony", "brak"))</f>
        <v>odtworzony</v>
      </c>
      <c r="H986" s="7" t="s">
        <v>12</v>
      </c>
    </row>
    <row r="987">
      <c r="A987" s="8">
        <v>1.7170209E7</v>
      </c>
      <c r="B987" s="8">
        <v>1.7170209E7</v>
      </c>
      <c r="C987" s="7" t="s">
        <v>3810</v>
      </c>
      <c r="D987" s="7" t="s">
        <v>3811</v>
      </c>
      <c r="E987" s="7" t="s">
        <v>3812</v>
      </c>
      <c r="F987" s="1" t="str">
        <f t="shared" si="1"/>
        <v>odtworzony</v>
      </c>
      <c r="G987" s="2" t="str">
        <f>IF(COUNTIF(Arkusz2!A:A, A987)&gt;0, "odtworzony", IF(COUNTIF(Arkusz2!A:A, B987)&gt;0, "odtworzony", "brak"))</f>
        <v>odtworzony</v>
      </c>
      <c r="H987" s="7" t="s">
        <v>12</v>
      </c>
    </row>
    <row r="988">
      <c r="A988" s="6">
        <v>1.1101713E7</v>
      </c>
      <c r="B988" s="6">
        <v>1.1101713E7</v>
      </c>
      <c r="C988" s="7" t="s">
        <v>3813</v>
      </c>
      <c r="D988" s="7" t="s">
        <v>3814</v>
      </c>
      <c r="E988" s="7" t="s">
        <v>3815</v>
      </c>
      <c r="F988" s="1" t="str">
        <f t="shared" si="1"/>
        <v>odtworzony</v>
      </c>
      <c r="G988" s="2" t="str">
        <f>IF(COUNTIF(Arkusz2!A:A, A988)&gt;0, "odtworzony", IF(COUNTIF(Arkusz2!A:A, B988)&gt;0, "odtworzony", "brak"))</f>
        <v>odtworzony</v>
      </c>
      <c r="H988" s="7" t="s">
        <v>12</v>
      </c>
    </row>
    <row r="989">
      <c r="A989" s="8">
        <v>1.5040103E7</v>
      </c>
      <c r="B989" s="8">
        <v>1.5040103E7</v>
      </c>
      <c r="C989" s="7" t="s">
        <v>3816</v>
      </c>
      <c r="D989" s="7" t="s">
        <v>3817</v>
      </c>
      <c r="E989" s="7" t="s">
        <v>3818</v>
      </c>
      <c r="F989" s="1" t="str">
        <f t="shared" si="1"/>
        <v>odtworzony</v>
      </c>
      <c r="G989" s="2" t="str">
        <f>IF(COUNTIF(Arkusz2!A:A, A989)&gt;0, "odtworzony", IF(COUNTIF(Arkusz2!A:A, B989)&gt;0, "odtworzony", "brak"))</f>
        <v>odtworzony</v>
      </c>
      <c r="H989" s="7" t="s">
        <v>12</v>
      </c>
    </row>
    <row r="990">
      <c r="A990" s="6">
        <v>1.1101614E7</v>
      </c>
      <c r="B990" s="6">
        <v>1.1101614E7</v>
      </c>
      <c r="C990" s="7" t="s">
        <v>3819</v>
      </c>
      <c r="D990" s="7" t="s">
        <v>3820</v>
      </c>
      <c r="E990" s="7" t="s">
        <v>3821</v>
      </c>
      <c r="F990" s="1" t="str">
        <f t="shared" si="1"/>
        <v>jest na zero</v>
      </c>
      <c r="G990" s="2" t="str">
        <f>IF(COUNTIF(Arkusz2!A:A, A990)&gt;0, "odtworzony", IF(COUNTIF(Arkusz2!A:A, B990)&gt;0, "odtworzony", "brak"))</f>
        <v>brak</v>
      </c>
      <c r="H990" s="7" t="s">
        <v>17</v>
      </c>
    </row>
    <row r="991">
      <c r="A991" s="8">
        <v>1.1101802E7</v>
      </c>
      <c r="B991" s="8">
        <v>1.1101802E7</v>
      </c>
      <c r="C991" s="7" t="s">
        <v>3822</v>
      </c>
      <c r="D991" s="7" t="s">
        <v>3823</v>
      </c>
      <c r="E991" s="7" t="s">
        <v>3824</v>
      </c>
      <c r="F991" s="1" t="str">
        <f t="shared" si="1"/>
        <v>odtworzony</v>
      </c>
      <c r="G991" s="2" t="str">
        <f>IF(COUNTIF(Arkusz2!A:A, A991)&gt;0, "odtworzony", IF(COUNTIF(Arkusz2!A:A, B991)&gt;0, "odtworzony", "brak"))</f>
        <v>odtworzony</v>
      </c>
      <c r="H991" s="7" t="s">
        <v>12</v>
      </c>
    </row>
    <row r="992">
      <c r="A992" s="6">
        <v>1.1101719E7</v>
      </c>
      <c r="B992" s="6">
        <v>1.1101719E7</v>
      </c>
      <c r="C992" s="7" t="s">
        <v>3825</v>
      </c>
      <c r="D992" s="7" t="s">
        <v>3826</v>
      </c>
      <c r="E992" s="7" t="s">
        <v>3827</v>
      </c>
      <c r="F992" s="1" t="str">
        <f t="shared" si="1"/>
        <v>odtworzony</v>
      </c>
      <c r="G992" s="2" t="str">
        <f>IF(COUNTIF(Arkusz2!A:A, A992)&gt;0, "odtworzony", IF(COUNTIF(Arkusz2!A:A, B992)&gt;0, "odtworzony", "brak"))</f>
        <v>odtworzony</v>
      </c>
      <c r="H992" s="7" t="s">
        <v>12</v>
      </c>
    </row>
    <row r="993">
      <c r="A993" s="8">
        <v>1.1101707E7</v>
      </c>
      <c r="B993" s="8">
        <v>1.1101707E7</v>
      </c>
      <c r="C993" s="7" t="s">
        <v>3828</v>
      </c>
      <c r="D993" s="7" t="s">
        <v>3829</v>
      </c>
      <c r="E993" s="7" t="s">
        <v>3830</v>
      </c>
      <c r="F993" s="1" t="str">
        <f t="shared" si="1"/>
        <v>odtworzony</v>
      </c>
      <c r="G993" s="2" t="str">
        <f>IF(COUNTIF(Arkusz2!A:A, A993)&gt;0, "odtworzony", IF(COUNTIF(Arkusz2!A:A, B993)&gt;0, "odtworzony", "brak"))</f>
        <v>odtworzony</v>
      </c>
      <c r="H993" s="7" t="s">
        <v>12</v>
      </c>
    </row>
    <row r="994">
      <c r="A994" s="6">
        <v>1.1101628E7</v>
      </c>
      <c r="B994" s="6">
        <v>1.1101628E7</v>
      </c>
      <c r="C994" s="7" t="s">
        <v>3831</v>
      </c>
      <c r="D994" s="7" t="s">
        <v>3832</v>
      </c>
      <c r="E994" s="7" t="s">
        <v>3833</v>
      </c>
      <c r="F994" s="1" t="str">
        <f t="shared" si="1"/>
        <v>jest na zero</v>
      </c>
      <c r="G994" s="2" t="str">
        <f>IF(COUNTIF(Arkusz2!A:A, A994)&gt;0, "odtworzony", IF(COUNTIF(Arkusz2!A:A, B994)&gt;0, "odtworzony", "brak"))</f>
        <v>brak</v>
      </c>
      <c r="H994" s="7" t="s">
        <v>17</v>
      </c>
    </row>
    <row r="995">
      <c r="A995" s="8">
        <v>1.1101504E7</v>
      </c>
      <c r="B995" s="8">
        <v>1.1101504E7</v>
      </c>
      <c r="C995" s="7" t="s">
        <v>3834</v>
      </c>
      <c r="D995" s="7" t="s">
        <v>3835</v>
      </c>
      <c r="E995" s="7" t="s">
        <v>3836</v>
      </c>
      <c r="F995" s="1" t="str">
        <f t="shared" si="1"/>
        <v>jest na zero</v>
      </c>
      <c r="G995" s="2" t="str">
        <f>IF(COUNTIF(Arkusz2!A:A, A995)&gt;0, "odtworzony", IF(COUNTIF(Arkusz2!A:A, B995)&gt;0, "odtworzony", "brak"))</f>
        <v>brak</v>
      </c>
      <c r="H995" s="7" t="s">
        <v>17</v>
      </c>
    </row>
    <row r="996">
      <c r="A996" s="6">
        <v>1.1101634E7</v>
      </c>
      <c r="B996" s="6">
        <v>1.1101634E7</v>
      </c>
      <c r="C996" s="7" t="s">
        <v>3837</v>
      </c>
      <c r="D996" s="7" t="s">
        <v>3838</v>
      </c>
      <c r="E996" s="7" t="s">
        <v>3839</v>
      </c>
      <c r="F996" s="1" t="str">
        <f t="shared" si="1"/>
        <v>jest na zero</v>
      </c>
      <c r="G996" s="2" t="str">
        <f>IF(COUNTIF(Arkusz2!A:A, A996)&gt;0, "odtworzony", IF(COUNTIF(Arkusz2!A:A, B996)&gt;0, "odtworzony", "brak"))</f>
        <v>brak</v>
      </c>
      <c r="H996" s="7" t="s">
        <v>17</v>
      </c>
    </row>
    <row r="997">
      <c r="A997" s="8">
        <v>1.1101705E7</v>
      </c>
      <c r="B997" s="8">
        <v>1.1101705E7</v>
      </c>
      <c r="C997" s="7" t="s">
        <v>3840</v>
      </c>
      <c r="D997" s="7" t="s">
        <v>3841</v>
      </c>
      <c r="E997" s="7" t="s">
        <v>3842</v>
      </c>
      <c r="F997" s="1" t="str">
        <f t="shared" si="1"/>
        <v>jest na zero</v>
      </c>
      <c r="G997" s="2" t="str">
        <f>IF(COUNTIF(Arkusz2!A:A, A997)&gt;0, "odtworzony", IF(COUNTIF(Arkusz2!A:A, B997)&gt;0, "odtworzony", "brak"))</f>
        <v>brak</v>
      </c>
      <c r="H997" s="7" t="s">
        <v>17</v>
      </c>
    </row>
    <row r="998">
      <c r="A998" s="6">
        <v>1.1101637E7</v>
      </c>
      <c r="B998" s="6">
        <v>1.1101637E7</v>
      </c>
      <c r="C998" s="7" t="s">
        <v>3843</v>
      </c>
      <c r="D998" s="7" t="s">
        <v>3844</v>
      </c>
      <c r="E998" s="7" t="s">
        <v>3845</v>
      </c>
      <c r="F998" s="1" t="str">
        <f t="shared" si="1"/>
        <v>jest na zero</v>
      </c>
      <c r="G998" s="2" t="str">
        <f>IF(COUNTIF(Arkusz2!A:A, A998)&gt;0, "odtworzony", IF(COUNTIF(Arkusz2!A:A, B998)&gt;0, "odtworzony", "brak"))</f>
        <v>brak</v>
      </c>
      <c r="H998" s="7" t="s">
        <v>17</v>
      </c>
    </row>
    <row r="999">
      <c r="A999" s="8">
        <v>1.1101511E7</v>
      </c>
      <c r="B999" s="8">
        <v>1.1101511E7</v>
      </c>
      <c r="C999" s="7" t="s">
        <v>3846</v>
      </c>
      <c r="D999" s="7" t="s">
        <v>3847</v>
      </c>
      <c r="E999" s="7" t="s">
        <v>3848</v>
      </c>
      <c r="F999" s="1" t="str">
        <f t="shared" si="1"/>
        <v>jest na zero</v>
      </c>
      <c r="G999" s="2" t="str">
        <f>IF(COUNTIF(Arkusz2!A:A, A999)&gt;0, "odtworzony", IF(COUNTIF(Arkusz2!A:A, B999)&gt;0, "odtworzony", "brak"))</f>
        <v>brak</v>
      </c>
      <c r="H999" s="7" t="s">
        <v>17</v>
      </c>
    </row>
    <row r="1000">
      <c r="A1000" s="6">
        <v>1.1101724E7</v>
      </c>
      <c r="B1000" s="6">
        <v>1.1101724E7</v>
      </c>
      <c r="C1000" s="7" t="s">
        <v>3849</v>
      </c>
      <c r="D1000" s="7" t="s">
        <v>3850</v>
      </c>
      <c r="E1000" s="7" t="s">
        <v>3851</v>
      </c>
      <c r="F1000" s="1" t="str">
        <f t="shared" si="1"/>
        <v>odtworzony</v>
      </c>
      <c r="G1000" s="2" t="str">
        <f>IF(COUNTIF(Arkusz2!A:A, A1000)&gt;0, "odtworzony", IF(COUNTIF(Arkusz2!A:A, B1000)&gt;0, "odtworzony", "brak"))</f>
        <v>odtworzony</v>
      </c>
      <c r="H1000" s="7" t="s">
        <v>12</v>
      </c>
    </row>
    <row r="1001">
      <c r="A1001" s="8">
        <v>1.1101508E7</v>
      </c>
      <c r="B1001" s="8">
        <v>1.1101508E7</v>
      </c>
      <c r="C1001" s="7" t="s">
        <v>3852</v>
      </c>
      <c r="D1001" s="7" t="s">
        <v>3853</v>
      </c>
      <c r="E1001" s="7" t="s">
        <v>3854</v>
      </c>
      <c r="F1001" s="1" t="str">
        <f t="shared" si="1"/>
        <v>jest na zero</v>
      </c>
      <c r="G1001" s="2" t="str">
        <f>IF(COUNTIF(Arkusz2!A:A, A1001)&gt;0, "odtworzony", IF(COUNTIF(Arkusz2!A:A, B1001)&gt;0, "odtworzony", "brak"))</f>
        <v>brak</v>
      </c>
      <c r="H1001" s="7" t="s">
        <v>17</v>
      </c>
    </row>
    <row r="1002">
      <c r="A1002" s="6">
        <v>1.7170255E7</v>
      </c>
      <c r="B1002" s="6">
        <v>1.7170255E7</v>
      </c>
      <c r="C1002" s="7" t="s">
        <v>3855</v>
      </c>
      <c r="D1002" s="7" t="s">
        <v>3856</v>
      </c>
      <c r="E1002" s="7" t="s">
        <v>3857</v>
      </c>
      <c r="F1002" s="1" t="str">
        <f t="shared" si="1"/>
        <v>odtworzony</v>
      </c>
      <c r="G1002" s="2" t="str">
        <f>IF(COUNTIF(Arkusz2!A:A, A1002)&gt;0, "odtworzony", IF(COUNTIF(Arkusz2!A:A, B1002)&gt;0, "odtworzony", "brak"))</f>
        <v>odtworzony</v>
      </c>
      <c r="H1002" s="7" t="s">
        <v>12</v>
      </c>
    </row>
    <row r="1003">
      <c r="A1003" s="8">
        <v>1.5040213E7</v>
      </c>
      <c r="B1003" s="8">
        <v>1.5040213E7</v>
      </c>
      <c r="C1003" s="7" t="s">
        <v>3858</v>
      </c>
      <c r="D1003" s="7" t="s">
        <v>3859</v>
      </c>
      <c r="E1003" s="7" t="s">
        <v>3860</v>
      </c>
      <c r="F1003" s="1" t="str">
        <f t="shared" si="1"/>
        <v>odtworzony</v>
      </c>
      <c r="G1003" s="2" t="str">
        <f>IF(COUNTIF(Arkusz2!A:A, A1003)&gt;0, "odtworzony", IF(COUNTIF(Arkusz2!A:A, B1003)&gt;0, "odtworzony", "brak"))</f>
        <v>odtworzony</v>
      </c>
      <c r="H1003" s="7" t="s">
        <v>12</v>
      </c>
    </row>
    <row r="1004">
      <c r="A1004" s="6">
        <v>1.6050621E7</v>
      </c>
      <c r="B1004" s="6">
        <v>1.6050621E7</v>
      </c>
      <c r="C1004" s="7" t="s">
        <v>3861</v>
      </c>
      <c r="D1004" s="7" t="s">
        <v>3862</v>
      </c>
      <c r="E1004" s="7" t="s">
        <v>3863</v>
      </c>
      <c r="F1004" s="1" t="str">
        <f t="shared" si="1"/>
        <v>odtworzony</v>
      </c>
      <c r="G1004" s="2" t="str">
        <f>IF(COUNTIF(Arkusz2!A:A, A1004)&gt;0, "odtworzony", IF(COUNTIF(Arkusz2!A:A, B1004)&gt;0, "odtworzony", "brak"))</f>
        <v>odtworzony</v>
      </c>
      <c r="H1004" s="7" t="s">
        <v>12</v>
      </c>
    </row>
    <row r="1005">
      <c r="A1005" s="8">
        <v>1.5040215E7</v>
      </c>
      <c r="B1005" s="8">
        <v>1.5040215E7</v>
      </c>
      <c r="C1005" s="7" t="s">
        <v>3864</v>
      </c>
      <c r="D1005" s="7" t="s">
        <v>3865</v>
      </c>
      <c r="E1005" s="7" t="s">
        <v>3866</v>
      </c>
      <c r="F1005" s="1" t="str">
        <f t="shared" si="1"/>
        <v>Wycięte szpilki</v>
      </c>
      <c r="G1005" s="2" t="str">
        <f>IF(COUNTIF(Arkusz2!A:A, A1005)&gt;0, "odtworzony", IF(COUNTIF(Arkusz2!A:A, B1005)&gt;0, "odtworzony", "brak"))</f>
        <v>brak</v>
      </c>
      <c r="H1005" s="7" t="s">
        <v>185</v>
      </c>
    </row>
    <row r="1006">
      <c r="A1006" s="6">
        <v>1.7170256E7</v>
      </c>
      <c r="B1006" s="6">
        <v>1.7170256E7</v>
      </c>
      <c r="C1006" s="7" t="s">
        <v>3867</v>
      </c>
      <c r="D1006" s="7" t="s">
        <v>3868</v>
      </c>
      <c r="E1006" s="7" t="s">
        <v>3869</v>
      </c>
      <c r="F1006" s="1" t="str">
        <f t="shared" si="1"/>
        <v>odtworzony</v>
      </c>
      <c r="G1006" s="2" t="str">
        <f>IF(COUNTIF(Arkusz2!A:A, A1006)&gt;0, "odtworzony", IF(COUNTIF(Arkusz2!A:A, B1006)&gt;0, "odtworzony", "brak"))</f>
        <v>odtworzony</v>
      </c>
      <c r="H1006" s="7" t="s">
        <v>17</v>
      </c>
    </row>
    <row r="1007">
      <c r="A1007" s="8">
        <v>1.5040109E7</v>
      </c>
      <c r="B1007" s="8">
        <v>1.5040109E7</v>
      </c>
      <c r="C1007" s="7" t="s">
        <v>3870</v>
      </c>
      <c r="D1007" s="7" t="s">
        <v>3871</v>
      </c>
      <c r="E1007" s="7" t="s">
        <v>3872</v>
      </c>
      <c r="F1007" s="1" t="str">
        <f t="shared" si="1"/>
        <v>jest na zero</v>
      </c>
      <c r="G1007" s="2" t="str">
        <f>IF(COUNTIF(Arkusz2!A:A, A1007)&gt;0, "odtworzony", IF(COUNTIF(Arkusz2!A:A, B1007)&gt;0, "odtworzony", "brak"))</f>
        <v>brak</v>
      </c>
      <c r="H1007" s="7" t="s">
        <v>17</v>
      </c>
    </row>
    <row r="1008">
      <c r="A1008" s="6">
        <v>1.7170313E7</v>
      </c>
      <c r="B1008" s="6">
        <v>1.7170313E7</v>
      </c>
      <c r="C1008" s="7" t="s">
        <v>3873</v>
      </c>
      <c r="D1008" s="7" t="s">
        <v>3874</v>
      </c>
      <c r="E1008" s="7" t="s">
        <v>3875</v>
      </c>
      <c r="F1008" s="1" t="str">
        <f t="shared" si="1"/>
        <v>odtworzony</v>
      </c>
      <c r="G1008" s="2" t="str">
        <f>IF(COUNTIF(Arkusz2!A:A, A1008)&gt;0, "odtworzony", IF(COUNTIF(Arkusz2!A:A, B1008)&gt;0, "odtworzony", "brak"))</f>
        <v>odtworzony</v>
      </c>
      <c r="H1008" s="7" t="s">
        <v>12</v>
      </c>
    </row>
    <row r="1009">
      <c r="A1009" s="8">
        <v>1.7170259E7</v>
      </c>
      <c r="B1009" s="8">
        <v>1.7170259E7</v>
      </c>
      <c r="C1009" s="7" t="s">
        <v>3876</v>
      </c>
      <c r="D1009" s="7" t="s">
        <v>3877</v>
      </c>
      <c r="E1009" s="7" t="s">
        <v>3878</v>
      </c>
      <c r="F1009" s="1" t="str">
        <f t="shared" si="1"/>
        <v>odtworzony</v>
      </c>
      <c r="G1009" s="2" t="str">
        <f>IF(COUNTIF(Arkusz2!A:A, A1009)&gt;0, "odtworzony", IF(COUNTIF(Arkusz2!A:A, B1009)&gt;0, "odtworzony", "brak"))</f>
        <v>odtworzony</v>
      </c>
      <c r="H1009" s="7" t="s">
        <v>17</v>
      </c>
    </row>
    <row r="1010">
      <c r="A1010" s="6">
        <v>1.5040123E7</v>
      </c>
      <c r="B1010" s="6">
        <v>1.5040123E7</v>
      </c>
      <c r="C1010" s="7" t="s">
        <v>3879</v>
      </c>
      <c r="D1010" s="7" t="s">
        <v>3880</v>
      </c>
      <c r="E1010" s="7" t="s">
        <v>3881</v>
      </c>
      <c r="F1010" s="1" t="str">
        <f t="shared" si="1"/>
        <v>Wycięte szpilki</v>
      </c>
      <c r="G1010" s="2" t="str">
        <f>IF(COUNTIF(Arkusz2!A:A, A1010)&gt;0, "odtworzony", IF(COUNTIF(Arkusz2!A:A, B1010)&gt;0, "odtworzony", "brak"))</f>
        <v>brak</v>
      </c>
      <c r="H1010" s="7" t="s">
        <v>185</v>
      </c>
    </row>
    <row r="1011">
      <c r="A1011" s="8">
        <v>1.1101726E7</v>
      </c>
      <c r="B1011" s="8">
        <v>1.1101726E7</v>
      </c>
      <c r="C1011" s="7" t="s">
        <v>3882</v>
      </c>
      <c r="D1011" s="7" t="s">
        <v>3883</v>
      </c>
      <c r="E1011" s="7" t="s">
        <v>3884</v>
      </c>
      <c r="F1011" s="1" t="str">
        <f t="shared" si="1"/>
        <v>odtworzony</v>
      </c>
      <c r="G1011" s="2" t="str">
        <f>IF(COUNTIF(Arkusz2!A:A, A1011)&gt;0, "odtworzony", IF(COUNTIF(Arkusz2!A:A, B1011)&gt;0, "odtworzony", "brak"))</f>
        <v>odtworzony</v>
      </c>
      <c r="H1011" s="7" t="s">
        <v>12</v>
      </c>
    </row>
    <row r="1012">
      <c r="A1012" s="6">
        <v>1.1101725E7</v>
      </c>
      <c r="B1012" s="6">
        <v>1.1101725E7</v>
      </c>
      <c r="C1012" s="7" t="s">
        <v>3885</v>
      </c>
      <c r="D1012" s="7" t="s">
        <v>3886</v>
      </c>
      <c r="E1012" s="7" t="s">
        <v>3887</v>
      </c>
      <c r="F1012" s="1" t="str">
        <f t="shared" si="1"/>
        <v>jest na zero</v>
      </c>
      <c r="G1012" s="2" t="str">
        <f>IF(COUNTIF(Arkusz2!A:A, A1012)&gt;0, "odtworzony", IF(COUNTIF(Arkusz2!A:A, B1012)&gt;0, "odtworzony", "brak"))</f>
        <v>brak</v>
      </c>
      <c r="H1012" s="7" t="s">
        <v>17</v>
      </c>
    </row>
    <row r="1013">
      <c r="A1013" s="8">
        <v>1.7170315E7</v>
      </c>
      <c r="B1013" s="8">
        <v>1.7170315E7</v>
      </c>
      <c r="C1013" s="7" t="s">
        <v>3888</v>
      </c>
      <c r="D1013" s="7" t="s">
        <v>3889</v>
      </c>
      <c r="E1013" s="7" t="s">
        <v>3890</v>
      </c>
      <c r="F1013" s="1" t="str">
        <f t="shared" si="1"/>
        <v>jest na zero</v>
      </c>
      <c r="G1013" s="2" t="str">
        <f>IF(COUNTIF(Arkusz2!A:A, A1013)&gt;0, "odtworzony", IF(COUNTIF(Arkusz2!A:A, B1013)&gt;0, "odtworzony", "brak"))</f>
        <v>brak</v>
      </c>
      <c r="H1013" s="7" t="s">
        <v>17</v>
      </c>
    </row>
    <row r="1014">
      <c r="A1014" s="6">
        <v>1.717027E7</v>
      </c>
      <c r="B1014" s="6">
        <v>1.717027E7</v>
      </c>
      <c r="C1014" s="7" t="s">
        <v>3891</v>
      </c>
      <c r="D1014" s="7" t="s">
        <v>3892</v>
      </c>
      <c r="E1014" s="7" t="s">
        <v>3893</v>
      </c>
      <c r="F1014" s="1" t="str">
        <f t="shared" si="1"/>
        <v>odtworzony</v>
      </c>
      <c r="G1014" s="2" t="str">
        <f>IF(COUNTIF(Arkusz2!A:A, A1014)&gt;0, "odtworzony", IF(COUNTIF(Arkusz2!A:A, B1014)&gt;0, "odtworzony", "brak"))</f>
        <v>odtworzony</v>
      </c>
      <c r="H1014" s="7" t="s">
        <v>17</v>
      </c>
    </row>
    <row r="1015">
      <c r="A1015" s="8">
        <v>1.1101721E7</v>
      </c>
      <c r="B1015" s="8">
        <v>1.1101721E7</v>
      </c>
      <c r="C1015" s="7" t="s">
        <v>3894</v>
      </c>
      <c r="D1015" s="7" t="s">
        <v>3895</v>
      </c>
      <c r="E1015" s="7" t="s">
        <v>3896</v>
      </c>
      <c r="F1015" s="1" t="str">
        <f t="shared" si="1"/>
        <v>odtworzony</v>
      </c>
      <c r="G1015" s="2" t="str">
        <f>IF(COUNTIF(Arkusz2!A:A, A1015)&gt;0, "odtworzony", IF(COUNTIF(Arkusz2!A:A, B1015)&gt;0, "odtworzony", "brak"))</f>
        <v>odtworzony</v>
      </c>
      <c r="H1015" s="7" t="s">
        <v>12</v>
      </c>
    </row>
    <row r="1016">
      <c r="A1016" s="6">
        <v>1.7170311E7</v>
      </c>
      <c r="B1016" s="6">
        <v>1.7170311E7</v>
      </c>
      <c r="C1016" s="7" t="s">
        <v>3897</v>
      </c>
      <c r="D1016" s="7" t="s">
        <v>3898</v>
      </c>
      <c r="E1016" s="7" t="s">
        <v>3899</v>
      </c>
      <c r="F1016" s="1" t="str">
        <f t="shared" si="1"/>
        <v>odtworzony</v>
      </c>
      <c r="G1016" s="2" t="str">
        <f>IF(COUNTIF(Arkusz2!A:A, A1016)&gt;0, "odtworzony", IF(COUNTIF(Arkusz2!A:A, B1016)&gt;0, "odtworzony", "brak"))</f>
        <v>odtworzony</v>
      </c>
      <c r="H1016" s="7" t="s">
        <v>12</v>
      </c>
    </row>
    <row r="1017">
      <c r="A1017" s="8">
        <v>1.717031E7</v>
      </c>
      <c r="B1017" s="8">
        <v>1.717031E7</v>
      </c>
      <c r="C1017" s="7" t="s">
        <v>3900</v>
      </c>
      <c r="D1017" s="7" t="s">
        <v>3901</v>
      </c>
      <c r="E1017" s="7" t="s">
        <v>3902</v>
      </c>
      <c r="F1017" s="1" t="str">
        <f t="shared" si="1"/>
        <v>odtworzony</v>
      </c>
      <c r="G1017" s="2" t="str">
        <f>IF(COUNTIF(Arkusz2!A:A, A1017)&gt;0, "odtworzony", IF(COUNTIF(Arkusz2!A:A, B1017)&gt;0, "odtworzony", "brak"))</f>
        <v>odtworzony</v>
      </c>
      <c r="H1017" s="7" t="s">
        <v>12</v>
      </c>
    </row>
    <row r="1018">
      <c r="A1018" s="6">
        <v>1.110172E7</v>
      </c>
      <c r="B1018" s="6">
        <v>1.110172E7</v>
      </c>
      <c r="C1018" s="7" t="s">
        <v>3903</v>
      </c>
      <c r="D1018" s="7" t="s">
        <v>3904</v>
      </c>
      <c r="E1018" s="7" t="s">
        <v>3905</v>
      </c>
      <c r="F1018" s="1" t="str">
        <f t="shared" si="1"/>
        <v>odtworzony</v>
      </c>
      <c r="G1018" s="2" t="str">
        <f>IF(COUNTIF(Arkusz2!A:A, A1018)&gt;0, "odtworzony", IF(COUNTIF(Arkusz2!A:A, B1018)&gt;0, "odtworzony", "brak"))</f>
        <v>odtworzony</v>
      </c>
      <c r="H1018" s="7" t="s">
        <v>12</v>
      </c>
    </row>
    <row r="1019">
      <c r="A1019" s="8">
        <v>1.6050149E7</v>
      </c>
      <c r="B1019" s="8">
        <v>1.6050149E7</v>
      </c>
      <c r="C1019" s="7" t="s">
        <v>3906</v>
      </c>
      <c r="D1019" s="7" t="s">
        <v>3907</v>
      </c>
      <c r="E1019" s="7" t="s">
        <v>3908</v>
      </c>
      <c r="F1019" s="1" t="str">
        <f t="shared" si="1"/>
        <v>jest na zero</v>
      </c>
      <c r="G1019" s="2" t="str">
        <f>IF(COUNTIF(Arkusz2!A:A, A1019)&gt;0, "odtworzony", IF(COUNTIF(Arkusz2!A:A, B1019)&gt;0, "odtworzony", "brak"))</f>
        <v>brak</v>
      </c>
      <c r="H1019" s="7" t="s">
        <v>17</v>
      </c>
    </row>
    <row r="1020">
      <c r="A1020" s="6">
        <v>1.7170413E7</v>
      </c>
      <c r="B1020" s="6">
        <v>1.7170413E7</v>
      </c>
      <c r="C1020" s="7" t="s">
        <v>3909</v>
      </c>
      <c r="D1020" s="7" t="s">
        <v>3910</v>
      </c>
      <c r="E1020" s="7" t="s">
        <v>3911</v>
      </c>
      <c r="F1020" s="1" t="str">
        <f t="shared" si="1"/>
        <v>odtworzony</v>
      </c>
      <c r="G1020" s="2" t="str">
        <f>IF(COUNTIF(Arkusz2!A:A, A1020)&gt;0, "odtworzony", IF(COUNTIF(Arkusz2!A:A, B1020)&gt;0, "odtworzony", "brak"))</f>
        <v>odtworzony</v>
      </c>
      <c r="H1020" s="7" t="s">
        <v>12</v>
      </c>
    </row>
    <row r="1021">
      <c r="A1021" s="8">
        <v>1.7170274E7</v>
      </c>
      <c r="B1021" s="8">
        <v>1.7170274E7</v>
      </c>
      <c r="C1021" s="7" t="s">
        <v>3912</v>
      </c>
      <c r="D1021" s="7" t="s">
        <v>3913</v>
      </c>
      <c r="E1021" s="7" t="s">
        <v>3914</v>
      </c>
      <c r="F1021" s="1" t="str">
        <f t="shared" si="1"/>
        <v>odtworzony</v>
      </c>
      <c r="G1021" s="2" t="str">
        <f>IF(COUNTIF(Arkusz2!A:A, A1021)&gt;0, "odtworzony", IF(COUNTIF(Arkusz2!A:A, B1021)&gt;0, "odtworzony", "brak"))</f>
        <v>odtworzony</v>
      </c>
      <c r="H1021" s="7" t="s">
        <v>12</v>
      </c>
    </row>
    <row r="1022">
      <c r="A1022" s="6">
        <v>1.7170411E7</v>
      </c>
      <c r="B1022" s="6">
        <v>1.7170411E7</v>
      </c>
      <c r="C1022" s="7" t="s">
        <v>3915</v>
      </c>
      <c r="D1022" s="7" t="s">
        <v>3916</v>
      </c>
      <c r="E1022" s="7" t="s">
        <v>3917</v>
      </c>
      <c r="F1022" s="1" t="str">
        <f t="shared" si="1"/>
        <v>odtworzony</v>
      </c>
      <c r="G1022" s="2" t="str">
        <f>IF(COUNTIF(Arkusz2!A:A, A1022)&gt;0, "odtworzony", IF(COUNTIF(Arkusz2!A:A, B1022)&gt;0, "odtworzony", "brak"))</f>
        <v>odtworzony</v>
      </c>
      <c r="H1022" s="7" t="s">
        <v>12</v>
      </c>
    </row>
    <row r="1023">
      <c r="A1023" s="8">
        <v>1.6050147E7</v>
      </c>
      <c r="B1023" s="8">
        <v>1.6050147E7</v>
      </c>
      <c r="C1023" s="7" t="s">
        <v>3918</v>
      </c>
      <c r="D1023" s="7" t="s">
        <v>3919</v>
      </c>
      <c r="E1023" s="7" t="s">
        <v>3920</v>
      </c>
      <c r="F1023" s="1" t="str">
        <f t="shared" si="1"/>
        <v>jest na zero</v>
      </c>
      <c r="G1023" s="2" t="str">
        <f>IF(COUNTIF(Arkusz2!A:A, A1023)&gt;0, "odtworzony", IF(COUNTIF(Arkusz2!A:A, B1023)&gt;0, "odtworzony", "brak"))</f>
        <v>brak</v>
      </c>
      <c r="H1023" s="7" t="s">
        <v>17</v>
      </c>
    </row>
    <row r="1024">
      <c r="A1024" s="6">
        <v>1.1101401E7</v>
      </c>
      <c r="B1024" s="6">
        <v>1.1101401E7</v>
      </c>
      <c r="C1024" s="7" t="s">
        <v>3921</v>
      </c>
      <c r="D1024" s="7" t="s">
        <v>3922</v>
      </c>
      <c r="E1024" s="7" t="s">
        <v>3923</v>
      </c>
      <c r="F1024" s="1" t="str">
        <f t="shared" si="1"/>
        <v>jest na zero</v>
      </c>
      <c r="G1024" s="2" t="str">
        <f>IF(COUNTIF(Arkusz2!A:A, A1024)&gt;0, "odtworzony", IF(COUNTIF(Arkusz2!A:A, B1024)&gt;0, "odtworzony", "brak"))</f>
        <v>brak</v>
      </c>
      <c r="H1024" s="7" t="s">
        <v>17</v>
      </c>
    </row>
    <row r="1025">
      <c r="A1025" s="8">
        <v>1.717041E7</v>
      </c>
      <c r="B1025" s="8">
        <v>1.717041E7</v>
      </c>
      <c r="C1025" s="7" t="s">
        <v>3924</v>
      </c>
      <c r="D1025" s="7" t="s">
        <v>3925</v>
      </c>
      <c r="E1025" s="7" t="s">
        <v>3926</v>
      </c>
      <c r="F1025" s="1" t="str">
        <f t="shared" si="1"/>
        <v>odtworzony</v>
      </c>
      <c r="G1025" s="2" t="str">
        <f>IF(COUNTIF(Arkusz2!A:A, A1025)&gt;0, "odtworzony", IF(COUNTIF(Arkusz2!A:A, B1025)&gt;0, "odtworzony", "brak"))</f>
        <v>odtworzony</v>
      </c>
      <c r="H1025" s="7" t="s">
        <v>12</v>
      </c>
    </row>
    <row r="1026">
      <c r="A1026" s="6">
        <v>1.7170302E7</v>
      </c>
      <c r="B1026" s="6">
        <v>1.7170302E7</v>
      </c>
      <c r="C1026" s="7" t="s">
        <v>3927</v>
      </c>
      <c r="D1026" s="7" t="s">
        <v>3928</v>
      </c>
      <c r="E1026" s="7" t="s">
        <v>3929</v>
      </c>
      <c r="F1026" s="1" t="str">
        <f t="shared" si="1"/>
        <v>odtworzony</v>
      </c>
      <c r="G1026" s="2" t="str">
        <f>IF(COUNTIF(Arkusz2!A:A, A1026)&gt;0, "odtworzony", IF(COUNTIF(Arkusz2!A:A, B1026)&gt;0, "odtworzony", "brak"))</f>
        <v>odtworzony</v>
      </c>
      <c r="H1026" s="7" t="s">
        <v>12</v>
      </c>
    </row>
    <row r="1027">
      <c r="A1027" s="8">
        <v>1.6050145E7</v>
      </c>
      <c r="B1027" s="8">
        <v>1.6050145E7</v>
      </c>
      <c r="C1027" s="7" t="s">
        <v>3930</v>
      </c>
      <c r="D1027" s="7" t="s">
        <v>3931</v>
      </c>
      <c r="E1027" s="7" t="s">
        <v>3932</v>
      </c>
      <c r="F1027" s="1" t="str">
        <f t="shared" si="1"/>
        <v>odtworzony</v>
      </c>
      <c r="G1027" s="2" t="str">
        <f>IF(COUNTIF(Arkusz2!A:A, A1027)&gt;0, "odtworzony", IF(COUNTIF(Arkusz2!A:A, B1027)&gt;0, "odtworzony", "brak"))</f>
        <v>odtworzony</v>
      </c>
      <c r="H1027" s="7" t="s">
        <v>12</v>
      </c>
    </row>
    <row r="1028">
      <c r="A1028" s="6">
        <v>1.110143E7</v>
      </c>
      <c r="B1028" s="6">
        <v>1.110143E7</v>
      </c>
      <c r="C1028" s="7" t="s">
        <v>3933</v>
      </c>
      <c r="D1028" s="7" t="s">
        <v>3934</v>
      </c>
      <c r="E1028" s="7" t="s">
        <v>3887</v>
      </c>
      <c r="F1028" s="1" t="str">
        <f t="shared" si="1"/>
        <v>jest na zero</v>
      </c>
      <c r="G1028" s="2" t="str">
        <f>IF(COUNTIF(Arkusz2!A:A, A1028)&gt;0, "odtworzony", IF(COUNTIF(Arkusz2!A:A, B1028)&gt;0, "odtworzony", "brak"))</f>
        <v>brak</v>
      </c>
      <c r="H1028" s="7" t="s">
        <v>17</v>
      </c>
    </row>
    <row r="1029">
      <c r="A1029" s="8">
        <v>1.7170269E7</v>
      </c>
      <c r="B1029" s="8">
        <v>1.7170269E7</v>
      </c>
      <c r="C1029" s="7" t="s">
        <v>3935</v>
      </c>
      <c r="D1029" s="7" t="s">
        <v>3936</v>
      </c>
      <c r="E1029" s="7" t="s">
        <v>3937</v>
      </c>
      <c r="F1029" s="1" t="str">
        <f t="shared" si="1"/>
        <v>odtworzony</v>
      </c>
      <c r="G1029" s="2" t="str">
        <f>IF(COUNTIF(Arkusz2!A:A, A1029)&gt;0, "odtworzony", IF(COUNTIF(Arkusz2!A:A, B1029)&gt;0, "odtworzony", "brak"))</f>
        <v>odtworzony</v>
      </c>
      <c r="H1029" s="7" t="s">
        <v>12</v>
      </c>
    </row>
    <row r="1030">
      <c r="A1030" s="6">
        <v>1.1101402E7</v>
      </c>
      <c r="B1030" s="6">
        <v>1.1101402E7</v>
      </c>
      <c r="C1030" s="7" t="s">
        <v>3938</v>
      </c>
      <c r="D1030" s="7" t="s">
        <v>3939</v>
      </c>
      <c r="E1030" s="7" t="s">
        <v>3940</v>
      </c>
      <c r="F1030" s="1" t="str">
        <f t="shared" si="1"/>
        <v>jest na zero</v>
      </c>
      <c r="G1030" s="2" t="str">
        <f>IF(COUNTIF(Arkusz2!A:A, A1030)&gt;0, "odtworzony", IF(COUNTIF(Arkusz2!A:A, B1030)&gt;0, "odtworzony", "brak"))</f>
        <v>brak</v>
      </c>
      <c r="H1030" s="7" t="s">
        <v>17</v>
      </c>
    </row>
    <row r="1031">
      <c r="A1031" s="8">
        <v>1.7170305E7</v>
      </c>
      <c r="B1031" s="8">
        <v>1.7170305E7</v>
      </c>
      <c r="C1031" s="7" t="s">
        <v>3941</v>
      </c>
      <c r="D1031" s="7" t="s">
        <v>3942</v>
      </c>
      <c r="E1031" s="7" t="s">
        <v>3943</v>
      </c>
      <c r="F1031" s="1" t="str">
        <f t="shared" si="1"/>
        <v>odtworzony</v>
      </c>
      <c r="G1031" s="2" t="str">
        <f>IF(COUNTIF(Arkusz2!A:A, A1031)&gt;0, "odtworzony", IF(COUNTIF(Arkusz2!A:A, B1031)&gt;0, "odtworzony", "brak"))</f>
        <v>odtworzony</v>
      </c>
      <c r="H1031" s="7" t="s">
        <v>12</v>
      </c>
    </row>
    <row r="1032">
      <c r="A1032" s="6">
        <v>1.1101308E7</v>
      </c>
      <c r="B1032" s="6">
        <v>1.1101308E7</v>
      </c>
      <c r="C1032" s="7" t="s">
        <v>3944</v>
      </c>
      <c r="D1032" s="7" t="s">
        <v>3945</v>
      </c>
      <c r="E1032" s="7" t="s">
        <v>3887</v>
      </c>
      <c r="F1032" s="1" t="str">
        <f t="shared" si="1"/>
        <v>odtworzony</v>
      </c>
      <c r="G1032" s="2" t="str">
        <f>IF(COUNTIF(Arkusz2!A:A, A1032)&gt;0, "odtworzony", IF(COUNTIF(Arkusz2!A:A, B1032)&gt;0, "odtworzony", "brak"))</f>
        <v>odtworzony</v>
      </c>
      <c r="H1032" s="7" t="s">
        <v>12</v>
      </c>
    </row>
    <row r="1033">
      <c r="A1033" s="8">
        <v>1.7170268E7</v>
      </c>
      <c r="B1033" s="8">
        <v>1.7170268E7</v>
      </c>
      <c r="C1033" s="7" t="s">
        <v>3946</v>
      </c>
      <c r="D1033" s="7" t="s">
        <v>3947</v>
      </c>
      <c r="E1033" s="7" t="s">
        <v>3948</v>
      </c>
      <c r="F1033" s="1" t="str">
        <f t="shared" si="1"/>
        <v>odtworzony</v>
      </c>
      <c r="G1033" s="2" t="str">
        <f>IF(COUNTIF(Arkusz2!A:A, A1033)&gt;0, "odtworzony", IF(COUNTIF(Arkusz2!A:A, B1033)&gt;0, "odtworzony", "brak"))</f>
        <v>odtworzony</v>
      </c>
      <c r="H1033" s="7" t="s">
        <v>12</v>
      </c>
    </row>
    <row r="1034">
      <c r="A1034" s="6">
        <v>1.7170306E7</v>
      </c>
      <c r="B1034" s="6">
        <v>1.7170306E7</v>
      </c>
      <c r="C1034" s="7" t="s">
        <v>3949</v>
      </c>
      <c r="D1034" s="7" t="s">
        <v>3950</v>
      </c>
      <c r="E1034" s="7" t="s">
        <v>3951</v>
      </c>
      <c r="F1034" s="1" t="str">
        <f t="shared" si="1"/>
        <v>odtworzony</v>
      </c>
      <c r="G1034" s="2" t="str">
        <f>IF(COUNTIF(Arkusz2!A:A, A1034)&gt;0, "odtworzony", IF(COUNTIF(Arkusz2!A:A, B1034)&gt;0, "odtworzony", "brak"))</f>
        <v>odtworzony</v>
      </c>
      <c r="H1034" s="7" t="s">
        <v>12</v>
      </c>
    </row>
    <row r="1035">
      <c r="A1035" s="8">
        <v>1.6050135E7</v>
      </c>
      <c r="B1035" s="8">
        <v>1.6050135E7</v>
      </c>
      <c r="C1035" s="7" t="s">
        <v>3952</v>
      </c>
      <c r="D1035" s="7" t="s">
        <v>3953</v>
      </c>
      <c r="E1035" s="7" t="s">
        <v>3954</v>
      </c>
      <c r="F1035" s="1">
        <f t="shared" si="1"/>
        <v>0</v>
      </c>
      <c r="G1035" s="2" t="str">
        <f>IF(COUNTIF(Arkusz2!A:A, A1035)&gt;0, "odtworzony", IF(COUNTIF(Arkusz2!A:A, B1035)&gt;0, "odtworzony", "brak"))</f>
        <v>brak</v>
      </c>
      <c r="H1035" s="7">
        <v>0.0</v>
      </c>
    </row>
    <row r="1036">
      <c r="A1036" s="6">
        <v>1.1101313E7</v>
      </c>
      <c r="B1036" s="6">
        <v>1.1101313E7</v>
      </c>
      <c r="C1036" s="7" t="s">
        <v>3955</v>
      </c>
      <c r="D1036" s="7" t="s">
        <v>3956</v>
      </c>
      <c r="E1036" s="7" t="s">
        <v>3957</v>
      </c>
      <c r="F1036" s="1" t="str">
        <f t="shared" si="1"/>
        <v>odtworzony</v>
      </c>
      <c r="G1036" s="2" t="str">
        <f>IF(COUNTIF(Arkusz2!A:A, A1036)&gt;0, "odtworzony", IF(COUNTIF(Arkusz2!A:A, B1036)&gt;0, "odtworzony", "brak"))</f>
        <v>odtworzony</v>
      </c>
      <c r="H1036" s="7" t="s">
        <v>12</v>
      </c>
    </row>
    <row r="1037">
      <c r="A1037" s="8">
        <v>1.7170406E7</v>
      </c>
      <c r="B1037" s="8">
        <v>1.7170406E7</v>
      </c>
      <c r="C1037" s="7" t="s">
        <v>3958</v>
      </c>
      <c r="D1037" s="7" t="s">
        <v>3959</v>
      </c>
      <c r="E1037" s="7" t="s">
        <v>3960</v>
      </c>
      <c r="F1037" s="1" t="str">
        <f t="shared" si="1"/>
        <v>odtworzony</v>
      </c>
      <c r="G1037" s="2" t="str">
        <f>IF(COUNTIF(Arkusz2!A:A, A1037)&gt;0, "odtworzony", IF(COUNTIF(Arkusz2!A:A, B1037)&gt;0, "odtworzony", "brak"))</f>
        <v>odtworzony</v>
      </c>
      <c r="H1037" s="7" t="s">
        <v>12</v>
      </c>
    </row>
    <row r="1038">
      <c r="A1038" s="6">
        <v>1.7170307E7</v>
      </c>
      <c r="B1038" s="6">
        <v>1.7170307E7</v>
      </c>
      <c r="C1038" s="7" t="s">
        <v>3961</v>
      </c>
      <c r="D1038" s="7" t="s">
        <v>3962</v>
      </c>
      <c r="E1038" s="7" t="s">
        <v>3963</v>
      </c>
      <c r="F1038" s="1" t="str">
        <f t="shared" si="1"/>
        <v>odtworzony</v>
      </c>
      <c r="G1038" s="2" t="str">
        <f>IF(COUNTIF(Arkusz2!A:A, A1038)&gt;0, "odtworzony", IF(COUNTIF(Arkusz2!A:A, B1038)&gt;0, "odtworzony", "brak"))</f>
        <v>odtworzony</v>
      </c>
      <c r="H1038" s="7" t="s">
        <v>12</v>
      </c>
    </row>
    <row r="1039">
      <c r="A1039" s="8">
        <v>1.6050133E7</v>
      </c>
      <c r="B1039" s="8">
        <v>1.6050133E7</v>
      </c>
      <c r="C1039" s="7" t="s">
        <v>3964</v>
      </c>
      <c r="D1039" s="7" t="s">
        <v>3965</v>
      </c>
      <c r="E1039" s="7" t="s">
        <v>3966</v>
      </c>
      <c r="F1039" s="1" t="str">
        <f t="shared" si="1"/>
        <v>odtworzony</v>
      </c>
      <c r="G1039" s="2" t="str">
        <f>IF(COUNTIF(Arkusz2!A:A, A1039)&gt;0, "odtworzony", IF(COUNTIF(Arkusz2!A:A, B1039)&gt;0, "odtworzony", "brak"))</f>
        <v>odtworzony</v>
      </c>
      <c r="H1039" s="7" t="s">
        <v>12</v>
      </c>
    </row>
    <row r="1040">
      <c r="A1040" s="6">
        <v>1.7170308E7</v>
      </c>
      <c r="B1040" s="6">
        <v>1.7170308E7</v>
      </c>
      <c r="C1040" s="7" t="s">
        <v>3967</v>
      </c>
      <c r="D1040" s="7" t="s">
        <v>3968</v>
      </c>
      <c r="E1040" s="7" t="s">
        <v>3969</v>
      </c>
      <c r="F1040" s="1" t="str">
        <f t="shared" si="1"/>
        <v>odtworzony</v>
      </c>
      <c r="G1040" s="2" t="str">
        <f>IF(COUNTIF(Arkusz2!A:A, A1040)&gt;0, "odtworzony", IF(COUNTIF(Arkusz2!A:A, B1040)&gt;0, "odtworzony", "brak"))</f>
        <v>odtworzony</v>
      </c>
      <c r="H1040" s="7" t="s">
        <v>12</v>
      </c>
    </row>
    <row r="1041">
      <c r="A1041" s="8">
        <v>1.7170415E7</v>
      </c>
      <c r="B1041" s="8">
        <v>1.7170415E7</v>
      </c>
      <c r="C1041" s="7" t="s">
        <v>3970</v>
      </c>
      <c r="D1041" s="7" t="s">
        <v>3971</v>
      </c>
      <c r="E1041" s="7" t="s">
        <v>3972</v>
      </c>
      <c r="F1041" s="1" t="str">
        <f t="shared" si="1"/>
        <v>wystaje kwadrat</v>
      </c>
      <c r="G1041" s="2" t="str">
        <f>IF(COUNTIF(Arkusz2!A:A, A1041)&gt;0, "odtworzony", IF(COUNTIF(Arkusz2!A:A, B1041)&gt;0, "odtworzony", "brak"))</f>
        <v>brak</v>
      </c>
      <c r="H1041" s="7" t="s">
        <v>358</v>
      </c>
    </row>
    <row r="1042">
      <c r="A1042" s="6">
        <v>1.7170263E7</v>
      </c>
      <c r="B1042" s="6">
        <v>1.7170263E7</v>
      </c>
      <c r="C1042" s="7" t="s">
        <v>3973</v>
      </c>
      <c r="D1042" s="7" t="s">
        <v>3974</v>
      </c>
      <c r="E1042" s="7" t="s">
        <v>3975</v>
      </c>
      <c r="F1042" s="1" t="str">
        <f t="shared" si="1"/>
        <v>odtworzony</v>
      </c>
      <c r="G1042" s="2" t="str">
        <f>IF(COUNTIF(Arkusz2!A:A, A1042)&gt;0, "odtworzony", IF(COUNTIF(Arkusz2!A:A, B1042)&gt;0, "odtworzony", "brak"))</f>
        <v>odtworzony</v>
      </c>
      <c r="H1042" s="7" t="s">
        <v>12</v>
      </c>
    </row>
    <row r="1043">
      <c r="A1043" s="8">
        <v>1.1101405E7</v>
      </c>
      <c r="B1043" s="8">
        <v>1.1101405E7</v>
      </c>
      <c r="C1043" s="7" t="s">
        <v>3976</v>
      </c>
      <c r="D1043" s="7" t="s">
        <v>3977</v>
      </c>
      <c r="E1043" s="7" t="s">
        <v>3978</v>
      </c>
      <c r="F1043" s="1" t="str">
        <f t="shared" si="1"/>
        <v>jest na zero</v>
      </c>
      <c r="G1043" s="2" t="str">
        <f>IF(COUNTIF(Arkusz2!A:A, A1043)&gt;0, "odtworzony", IF(COUNTIF(Arkusz2!A:A, B1043)&gt;0, "odtworzony", "brak"))</f>
        <v>brak</v>
      </c>
      <c r="H1043" s="7" t="s">
        <v>17</v>
      </c>
    </row>
    <row r="1044">
      <c r="A1044" s="6">
        <v>1.6050119E7</v>
      </c>
      <c r="B1044" s="6">
        <v>1.6050119E7</v>
      </c>
      <c r="C1044" s="7" t="s">
        <v>3979</v>
      </c>
      <c r="D1044" s="7" t="s">
        <v>3980</v>
      </c>
      <c r="E1044" s="7" t="s">
        <v>3981</v>
      </c>
      <c r="F1044" s="1" t="str">
        <f t="shared" si="1"/>
        <v>jest na zero</v>
      </c>
      <c r="G1044" s="2" t="str">
        <f>IF(COUNTIF(Arkusz2!A:A, A1044)&gt;0, "odtworzony", IF(COUNTIF(Arkusz2!A:A, B1044)&gt;0, "odtworzony", "brak"))</f>
        <v>brak</v>
      </c>
      <c r="H1044" s="7" t="s">
        <v>17</v>
      </c>
    </row>
    <row r="1045">
      <c r="A1045" s="8">
        <v>1.7170404E7</v>
      </c>
      <c r="B1045" s="8">
        <v>1.7170404E7</v>
      </c>
      <c r="C1045" s="7" t="s">
        <v>3982</v>
      </c>
      <c r="D1045" s="7" t="s">
        <v>3983</v>
      </c>
      <c r="E1045" s="7" t="s">
        <v>3984</v>
      </c>
      <c r="F1045" s="1" t="str">
        <f t="shared" si="1"/>
        <v>odtworzony</v>
      </c>
      <c r="G1045" s="2" t="str">
        <f>IF(COUNTIF(Arkusz2!A:A, A1045)&gt;0, "odtworzony", IF(COUNTIF(Arkusz2!A:A, B1045)&gt;0, "odtworzony", "brak"))</f>
        <v>odtworzony</v>
      </c>
      <c r="H1045" s="7" t="s">
        <v>12</v>
      </c>
    </row>
    <row r="1046">
      <c r="A1046" s="6">
        <v>1.7170261E7</v>
      </c>
      <c r="B1046" s="6">
        <v>1.7170261E7</v>
      </c>
      <c r="C1046" s="7" t="s">
        <v>3985</v>
      </c>
      <c r="D1046" s="7" t="s">
        <v>3986</v>
      </c>
      <c r="E1046" s="7" t="s">
        <v>3987</v>
      </c>
      <c r="F1046" s="1" t="str">
        <f t="shared" si="1"/>
        <v>odtworzony</v>
      </c>
      <c r="G1046" s="2" t="str">
        <f>IF(COUNTIF(Arkusz2!A:A, A1046)&gt;0, "odtworzony", IF(COUNTIF(Arkusz2!A:A, B1046)&gt;0, "odtworzony", "brak"))</f>
        <v>odtworzony</v>
      </c>
      <c r="H1046" s="7" t="s">
        <v>12</v>
      </c>
    </row>
    <row r="1047">
      <c r="A1047" s="8">
        <v>1.6050114E7</v>
      </c>
      <c r="B1047" s="8">
        <v>1.6050114E7</v>
      </c>
      <c r="C1047" s="7" t="s">
        <v>3988</v>
      </c>
      <c r="D1047" s="7" t="s">
        <v>3989</v>
      </c>
      <c r="E1047" s="7" t="s">
        <v>3990</v>
      </c>
      <c r="F1047" s="1" t="str">
        <f t="shared" si="1"/>
        <v>odtworzony</v>
      </c>
      <c r="G1047" s="2" t="str">
        <f>IF(COUNTIF(Arkusz2!A:A, A1047)&gt;0, "odtworzony", IF(COUNTIF(Arkusz2!A:A, B1047)&gt;0, "odtworzony", "brak"))</f>
        <v>odtworzony</v>
      </c>
      <c r="H1047" s="7" t="s">
        <v>12</v>
      </c>
    </row>
    <row r="1048">
      <c r="A1048" s="6">
        <v>1.717026E7</v>
      </c>
      <c r="B1048" s="6">
        <v>1.717026E7</v>
      </c>
      <c r="C1048" s="7" t="s">
        <v>3991</v>
      </c>
      <c r="D1048" s="7" t="s">
        <v>3992</v>
      </c>
      <c r="E1048" s="7" t="s">
        <v>3975</v>
      </c>
      <c r="F1048" s="1" t="str">
        <f t="shared" si="1"/>
        <v>odtworzony</v>
      </c>
      <c r="G1048" s="2" t="str">
        <f>IF(COUNTIF(Arkusz2!A:A, A1048)&gt;0, "odtworzony", IF(COUNTIF(Arkusz2!A:A, B1048)&gt;0, "odtworzony", "brak"))</f>
        <v>odtworzony</v>
      </c>
      <c r="H1048" s="7" t="s">
        <v>12</v>
      </c>
    </row>
    <row r="1049">
      <c r="A1049" s="8">
        <v>1.110141E7</v>
      </c>
      <c r="B1049" s="8">
        <v>1.110141E7</v>
      </c>
      <c r="C1049" s="7" t="s">
        <v>3993</v>
      </c>
      <c r="D1049" s="7" t="s">
        <v>3994</v>
      </c>
      <c r="E1049" s="7" t="s">
        <v>3995</v>
      </c>
      <c r="F1049" s="1" t="str">
        <f t="shared" si="1"/>
        <v>jest na zero</v>
      </c>
      <c r="G1049" s="2" t="str">
        <f>IF(COUNTIF(Arkusz2!A:A, A1049)&gt;0, "odtworzony", IF(COUNTIF(Arkusz2!A:A, B1049)&gt;0, "odtworzony", "brak"))</f>
        <v>brak</v>
      </c>
      <c r="H1049" s="7" t="s">
        <v>17</v>
      </c>
    </row>
    <row r="1050">
      <c r="A1050" s="10">
        <v>1.6050115E7</v>
      </c>
      <c r="B1050" s="11">
        <v>1.6050115E7</v>
      </c>
      <c r="C1050" s="7" t="s">
        <v>3996</v>
      </c>
      <c r="D1050" s="7" t="s">
        <v>3997</v>
      </c>
      <c r="E1050" s="7" t="s">
        <v>3998</v>
      </c>
      <c r="F1050" s="1" t="str">
        <f t="shared" si="1"/>
        <v>odtworzony</v>
      </c>
      <c r="G1050" s="2" t="str">
        <f>IF(COUNTIF(Arkusz2!A:A, A1050)&gt;0, "odtworzony", IF(COUNTIF(Arkusz2!A:A, B1050)&gt;0, "odtworzony", "brak"))</f>
        <v>odtworzony</v>
      </c>
      <c r="H1050" s="7" t="s">
        <v>12</v>
      </c>
    </row>
    <row r="1051">
      <c r="A1051" s="12">
        <v>1.7170262E7</v>
      </c>
      <c r="B1051" s="12">
        <v>1.7170262E7</v>
      </c>
      <c r="C1051" s="7" t="s">
        <v>3999</v>
      </c>
      <c r="D1051" s="7" t="s">
        <v>4000</v>
      </c>
      <c r="E1051" s="7" t="s">
        <v>4001</v>
      </c>
      <c r="F1051" s="1" t="str">
        <f t="shared" si="1"/>
        <v>odtworzony</v>
      </c>
      <c r="G1051" s="2" t="str">
        <f>IF(COUNTIF(Arkusz2!A:A, A1051)&gt;0, "odtworzony", IF(COUNTIF(Arkusz2!A:A, B1051)&gt;0, "odtworzony", "brak"))</f>
        <v>odtworzony</v>
      </c>
      <c r="H1051" s="7" t="s">
        <v>17</v>
      </c>
    </row>
    <row r="1052">
      <c r="A1052" s="12">
        <v>1.1101415E7</v>
      </c>
      <c r="B1052" s="12">
        <v>1.1101415E7</v>
      </c>
      <c r="C1052" s="7" t="s">
        <v>4002</v>
      </c>
      <c r="D1052" s="7" t="s">
        <v>4003</v>
      </c>
      <c r="E1052" s="7" t="s">
        <v>4004</v>
      </c>
      <c r="F1052" s="1" t="str">
        <f t="shared" si="1"/>
        <v>odtworzony</v>
      </c>
      <c r="G1052" s="2" t="str">
        <f>IF(COUNTIF(Arkusz2!A:A, A1052)&gt;0, "odtworzony", IF(COUNTIF(Arkusz2!A:A, B1052)&gt;0, "odtworzony", "brak"))</f>
        <v>odtworzony</v>
      </c>
      <c r="H1052" s="7" t="s">
        <v>12</v>
      </c>
    </row>
    <row r="1053">
      <c r="A1053" s="12">
        <v>1.7170232E7</v>
      </c>
      <c r="B1053" s="12">
        <v>1.7170232E7</v>
      </c>
      <c r="C1053" s="7" t="s">
        <v>4005</v>
      </c>
      <c r="D1053" s="7" t="s">
        <v>4006</v>
      </c>
      <c r="E1053" s="7" t="s">
        <v>4007</v>
      </c>
      <c r="F1053" s="1" t="str">
        <f t="shared" si="1"/>
        <v>odtworzony</v>
      </c>
      <c r="G1053" s="2" t="str">
        <f>IF(COUNTIF(Arkusz2!A:A, A1053)&gt;0, "odtworzony", IF(COUNTIF(Arkusz2!A:A, B1053)&gt;0, "odtworzony", "brak"))</f>
        <v>odtworzony</v>
      </c>
      <c r="H1053" s="7" t="s">
        <v>17</v>
      </c>
    </row>
    <row r="1054">
      <c r="A1054" s="12">
        <v>1.1101409E7</v>
      </c>
      <c r="B1054" s="12">
        <v>1.1101409E7</v>
      </c>
      <c r="C1054" s="7" t="s">
        <v>4008</v>
      </c>
      <c r="D1054" s="7" t="s">
        <v>3994</v>
      </c>
      <c r="E1054" s="7" t="s">
        <v>4009</v>
      </c>
      <c r="F1054" s="1" t="str">
        <f t="shared" si="1"/>
        <v>jest na zero</v>
      </c>
      <c r="G1054" s="2" t="str">
        <f>IF(COUNTIF(Arkusz2!A:A, A1054)&gt;0, "odtworzony", IF(COUNTIF(Arkusz2!A:A, B1054)&gt;0, "odtworzony", "brak"))</f>
        <v>brak</v>
      </c>
      <c r="H1054" s="7" t="s">
        <v>17</v>
      </c>
    </row>
    <row r="1055">
      <c r="A1055" s="12">
        <v>1.7170267E7</v>
      </c>
      <c r="B1055" s="12">
        <v>1.7170267E7</v>
      </c>
      <c r="C1055" s="7" t="s">
        <v>4010</v>
      </c>
      <c r="D1055" s="7" t="s">
        <v>4011</v>
      </c>
      <c r="E1055" s="7" t="s">
        <v>4012</v>
      </c>
      <c r="F1055" s="1" t="str">
        <f t="shared" si="1"/>
        <v>jest na zero</v>
      </c>
      <c r="G1055" s="2" t="str">
        <f>IF(COUNTIF(Arkusz2!A:A, A1055)&gt;0, "odtworzony", IF(COUNTIF(Arkusz2!A:A, B1055)&gt;0, "odtworzony", "brak"))</f>
        <v>brak</v>
      </c>
      <c r="H1055" s="7" t="s">
        <v>17</v>
      </c>
    </row>
    <row r="1056">
      <c r="A1056" s="12">
        <v>1.7170237E7</v>
      </c>
      <c r="B1056" s="12">
        <v>1.7170237E7</v>
      </c>
      <c r="C1056" s="7" t="s">
        <v>4013</v>
      </c>
      <c r="D1056" s="7" t="s">
        <v>4014</v>
      </c>
      <c r="E1056" s="7" t="s">
        <v>4015</v>
      </c>
      <c r="F1056" s="1" t="str">
        <f t="shared" si="1"/>
        <v>jest na zero</v>
      </c>
      <c r="G1056" s="2" t="str">
        <f>IF(COUNTIF(Arkusz2!A:A, A1056)&gt;0, "odtworzony", IF(COUNTIF(Arkusz2!A:A, B1056)&gt;0, "odtworzony", "brak"))</f>
        <v>brak</v>
      </c>
      <c r="H1056" s="7" t="s">
        <v>17</v>
      </c>
    </row>
    <row r="1057">
      <c r="A1057" s="12">
        <v>1.7170272E7</v>
      </c>
      <c r="B1057" s="12">
        <v>1.7170272E7</v>
      </c>
      <c r="C1057" s="7" t="s">
        <v>4016</v>
      </c>
      <c r="D1057" s="7" t="s">
        <v>4017</v>
      </c>
      <c r="E1057" s="7" t="s">
        <v>4018</v>
      </c>
      <c r="F1057" s="1" t="str">
        <f t="shared" si="1"/>
        <v>jest na zero</v>
      </c>
      <c r="G1057" s="2" t="str">
        <f>IF(COUNTIF(Arkusz2!A:A, A1057)&gt;0, "odtworzony", IF(COUNTIF(Arkusz2!A:A, B1057)&gt;0, "odtworzony", "brak"))</f>
        <v>brak</v>
      </c>
      <c r="H1057" s="7" t="s">
        <v>17</v>
      </c>
    </row>
    <row r="1058">
      <c r="A1058" s="12">
        <v>1.6050126E7</v>
      </c>
      <c r="B1058" s="12">
        <v>1.6050126E7</v>
      </c>
      <c r="C1058" s="7" t="s">
        <v>4019</v>
      </c>
      <c r="D1058" s="7" t="s">
        <v>4020</v>
      </c>
      <c r="E1058" s="7" t="s">
        <v>4021</v>
      </c>
      <c r="F1058" s="1" t="str">
        <f t="shared" si="1"/>
        <v>jest na zero</v>
      </c>
      <c r="G1058" s="2" t="str">
        <f>IF(COUNTIF(Arkusz2!A:A, A1058)&gt;0, "odtworzony", IF(COUNTIF(Arkusz2!A:A, B1058)&gt;0, "odtworzony", "brak"))</f>
        <v>brak</v>
      </c>
      <c r="H1058" s="7" t="s">
        <v>17</v>
      </c>
    </row>
    <row r="1059">
      <c r="A1059" s="12">
        <v>1.1101414E7</v>
      </c>
      <c r="B1059" s="12">
        <v>1.1101414E7</v>
      </c>
      <c r="C1059" s="7" t="s">
        <v>4022</v>
      </c>
      <c r="D1059" s="7" t="s">
        <v>4023</v>
      </c>
      <c r="E1059" s="7" t="s">
        <v>4024</v>
      </c>
      <c r="F1059" s="1" t="str">
        <f t="shared" si="1"/>
        <v>odtworzony</v>
      </c>
      <c r="G1059" s="2" t="str">
        <f>IF(COUNTIF(Arkusz2!A:A, A1059)&gt;0, "odtworzony", IF(COUNTIF(Arkusz2!A:A, B1059)&gt;0, "odtworzony", "brak"))</f>
        <v>odtworzony</v>
      </c>
      <c r="H1059" s="7" t="s">
        <v>12</v>
      </c>
    </row>
    <row r="1060">
      <c r="A1060" s="12">
        <v>1.7170248E7</v>
      </c>
      <c r="B1060" s="12">
        <v>1.7170248E7</v>
      </c>
      <c r="C1060" s="7" t="s">
        <v>4025</v>
      </c>
      <c r="D1060" s="7" t="s">
        <v>4026</v>
      </c>
      <c r="E1060" s="7" t="s">
        <v>4027</v>
      </c>
      <c r="F1060" s="1" t="str">
        <f t="shared" si="1"/>
        <v>jest na zero</v>
      </c>
      <c r="G1060" s="2" t="str">
        <f>IF(COUNTIF(Arkusz2!A:A, A1060)&gt;0, "odtworzony", IF(COUNTIF(Arkusz2!A:A, B1060)&gt;0, "odtworzony", "brak"))</f>
        <v>brak</v>
      </c>
      <c r="H1060" s="7" t="s">
        <v>17</v>
      </c>
    </row>
    <row r="1061">
      <c r="A1061" s="12">
        <v>1.7170818E7</v>
      </c>
      <c r="B1061" s="12">
        <v>1.7170818E7</v>
      </c>
      <c r="C1061" s="7" t="s">
        <v>4028</v>
      </c>
      <c r="D1061" s="7" t="s">
        <v>4029</v>
      </c>
      <c r="E1061" s="7" t="s">
        <v>4030</v>
      </c>
      <c r="F1061" s="1" t="str">
        <f t="shared" si="1"/>
        <v>odtworzony</v>
      </c>
      <c r="G1061" s="2" t="str">
        <f>IF(COUNTIF(Arkusz2!A:A, A1061)&gt;0, "odtworzony", IF(COUNTIF(Arkusz2!A:A, B1061)&gt;0, "odtworzony", "brak"))</f>
        <v>odtworzony</v>
      </c>
      <c r="H1061" s="7" t="s">
        <v>12</v>
      </c>
    </row>
    <row r="1062">
      <c r="A1062" s="12">
        <v>1.6050132E7</v>
      </c>
      <c r="B1062" s="12">
        <v>1.6050132E7</v>
      </c>
      <c r="C1062" s="7" t="s">
        <v>4031</v>
      </c>
      <c r="D1062" s="7" t="s">
        <v>4032</v>
      </c>
      <c r="E1062" s="7" t="s">
        <v>4033</v>
      </c>
      <c r="F1062" s="1" t="str">
        <f t="shared" si="1"/>
        <v>jest na zero</v>
      </c>
      <c r="G1062" s="2" t="str">
        <f>IF(COUNTIF(Arkusz2!A:A, A1062)&gt;0, "odtworzony", IF(COUNTIF(Arkusz2!A:A, B1062)&gt;0, "odtworzony", "brak"))</f>
        <v>brak</v>
      </c>
      <c r="H1062" s="7" t="s">
        <v>17</v>
      </c>
    </row>
    <row r="1063">
      <c r="A1063" s="12">
        <v>1.7170252E7</v>
      </c>
      <c r="B1063" s="12">
        <v>1.7170252E7</v>
      </c>
      <c r="C1063" s="7" t="s">
        <v>4034</v>
      </c>
      <c r="D1063" s="7" t="s">
        <v>4035</v>
      </c>
      <c r="E1063" s="7" t="s">
        <v>4036</v>
      </c>
      <c r="F1063" s="1" t="str">
        <f t="shared" si="1"/>
        <v>jest na zero</v>
      </c>
      <c r="G1063" s="2" t="str">
        <f>IF(COUNTIF(Arkusz2!A:A, A1063)&gt;0, "odtworzony", IF(COUNTIF(Arkusz2!A:A, B1063)&gt;0, "odtworzony", "brak"))</f>
        <v>brak</v>
      </c>
      <c r="H1063" s="7" t="s">
        <v>17</v>
      </c>
    </row>
    <row r="1064">
      <c r="A1064" s="12">
        <v>1.7170814E7</v>
      </c>
      <c r="B1064" s="12">
        <v>1.7170814E7</v>
      </c>
      <c r="C1064" s="7" t="s">
        <v>4037</v>
      </c>
      <c r="D1064" s="7" t="s">
        <v>4038</v>
      </c>
      <c r="E1064" s="7" t="s">
        <v>4039</v>
      </c>
      <c r="F1064" s="1" t="str">
        <f t="shared" si="1"/>
        <v>jest na zero</v>
      </c>
      <c r="G1064" s="2" t="str">
        <f>IF(COUNTIF(Arkusz2!A:A, A1064)&gt;0, "odtworzony", IF(COUNTIF(Arkusz2!A:A, B1064)&gt;0, "odtworzony", "brak"))</f>
        <v>brak</v>
      </c>
      <c r="H1064" s="7" t="s">
        <v>17</v>
      </c>
    </row>
    <row r="1065">
      <c r="A1065" s="12">
        <v>1.7170247E7</v>
      </c>
      <c r="B1065" s="12">
        <v>1.7170247E7</v>
      </c>
      <c r="C1065" s="7" t="s">
        <v>4040</v>
      </c>
      <c r="D1065" s="7" t="s">
        <v>4041</v>
      </c>
      <c r="E1065" s="7" t="s">
        <v>4042</v>
      </c>
      <c r="F1065" s="1" t="str">
        <f t="shared" si="1"/>
        <v>jest na zero</v>
      </c>
      <c r="G1065" s="2" t="str">
        <f>IF(COUNTIF(Arkusz2!A:A, A1065)&gt;0, "odtworzony", IF(COUNTIF(Arkusz2!A:A, B1065)&gt;0, "odtworzony", "brak"))</f>
        <v>brak</v>
      </c>
      <c r="H1065" s="7" t="s">
        <v>17</v>
      </c>
    </row>
    <row r="1066">
      <c r="A1066" s="12">
        <v>1.6050151E7</v>
      </c>
      <c r="B1066" s="12">
        <v>1.6050151E7</v>
      </c>
      <c r="C1066" s="7" t="s">
        <v>4043</v>
      </c>
      <c r="D1066" s="7" t="s">
        <v>4044</v>
      </c>
      <c r="E1066" s="7" t="s">
        <v>4045</v>
      </c>
      <c r="F1066" s="1" t="str">
        <f t="shared" si="1"/>
        <v>jest na zero</v>
      </c>
      <c r="G1066" s="2" t="str">
        <f>IF(COUNTIF(Arkusz2!A:A, A1066)&gt;0, "odtworzony", IF(COUNTIF(Arkusz2!A:A, B1066)&gt;0, "odtworzony", "brak"))</f>
        <v>brak</v>
      </c>
      <c r="H1066" s="7" t="s">
        <v>17</v>
      </c>
    </row>
    <row r="1067">
      <c r="A1067" s="12">
        <v>1.1101703E7</v>
      </c>
      <c r="B1067" s="12">
        <v>1.1101703E7</v>
      </c>
      <c r="C1067" s="7" t="s">
        <v>4046</v>
      </c>
      <c r="D1067" s="7" t="s">
        <v>4047</v>
      </c>
      <c r="E1067" s="7" t="s">
        <v>4048</v>
      </c>
      <c r="F1067" s="1" t="str">
        <f t="shared" si="1"/>
        <v>odtworzony</v>
      </c>
      <c r="G1067" s="2" t="str">
        <f>IF(COUNTIF(Arkusz2!A:A, A1067)&gt;0, "odtworzony", IF(COUNTIF(Arkusz2!A:A, B1067)&gt;0, "odtworzony", "brak"))</f>
        <v>odtworzony</v>
      </c>
      <c r="H1067" s="7" t="s">
        <v>12</v>
      </c>
    </row>
    <row r="1068">
      <c r="A1068" s="12">
        <v>1.1101701E7</v>
      </c>
      <c r="B1068" s="12">
        <v>1.1101701E7</v>
      </c>
      <c r="C1068" s="7" t="s">
        <v>4049</v>
      </c>
      <c r="D1068" s="7" t="s">
        <v>4050</v>
      </c>
      <c r="E1068" s="7" t="s">
        <v>4051</v>
      </c>
      <c r="F1068" s="1" t="str">
        <f t="shared" si="1"/>
        <v>odtworzony</v>
      </c>
      <c r="G1068" s="2" t="str">
        <f>IF(COUNTIF(Arkusz2!A:A, A1068)&gt;0, "odtworzony", IF(COUNTIF(Arkusz2!A:A, B1068)&gt;0, "odtworzony", "brak"))</f>
        <v>odtworzony</v>
      </c>
      <c r="H1068" s="7" t="s">
        <v>12</v>
      </c>
    </row>
    <row r="1069">
      <c r="A1069" s="12">
        <v>1.7170231E7</v>
      </c>
      <c r="B1069" s="12">
        <v>1.7170231E7</v>
      </c>
      <c r="C1069" s="7" t="s">
        <v>4052</v>
      </c>
      <c r="D1069" s="7" t="s">
        <v>4053</v>
      </c>
      <c r="E1069" s="7" t="s">
        <v>4054</v>
      </c>
      <c r="F1069" s="1" t="str">
        <f t="shared" si="1"/>
        <v>odtworzony</v>
      </c>
      <c r="G1069" s="2" t="str">
        <f>IF(COUNTIF(Arkusz2!A:A, A1069)&gt;0, "odtworzony", IF(COUNTIF(Arkusz2!A:A, B1069)&gt;0, "odtworzony", "brak"))</f>
        <v>odtworzony</v>
      </c>
      <c r="H1069" s="7" t="s">
        <v>12</v>
      </c>
    </row>
    <row r="1070">
      <c r="A1070" s="12">
        <v>1.6050108E7</v>
      </c>
      <c r="B1070" s="12">
        <v>1.6050108E7</v>
      </c>
      <c r="C1070" s="7" t="s">
        <v>4055</v>
      </c>
      <c r="D1070" s="7" t="s">
        <v>4056</v>
      </c>
      <c r="E1070" s="7" t="s">
        <v>4057</v>
      </c>
      <c r="F1070" s="1" t="str">
        <f t="shared" si="1"/>
        <v>jest na zero</v>
      </c>
      <c r="G1070" s="2" t="str">
        <f>IF(COUNTIF(Arkusz2!A:A, A1070)&gt;0, "odtworzony", IF(COUNTIF(Arkusz2!A:A, B1070)&gt;0, "odtworzony", "brak"))</f>
        <v>brak</v>
      </c>
      <c r="H1070" s="7" t="s">
        <v>17</v>
      </c>
    </row>
    <row r="1071">
      <c r="A1071" s="12">
        <v>1.110171E7</v>
      </c>
      <c r="B1071" s="12">
        <v>1.110171E7</v>
      </c>
      <c r="C1071" s="7" t="s">
        <v>4058</v>
      </c>
      <c r="D1071" s="7" t="s">
        <v>4059</v>
      </c>
      <c r="E1071" s="7" t="s">
        <v>4060</v>
      </c>
      <c r="F1071" s="1" t="str">
        <f t="shared" si="1"/>
        <v>odtworzony</v>
      </c>
      <c r="G1071" s="2" t="str">
        <f>IF(COUNTIF(Arkusz2!A:A, A1071)&gt;0, "odtworzony", IF(COUNTIF(Arkusz2!A:A, B1071)&gt;0, "odtworzony", "brak"))</f>
        <v>odtworzony</v>
      </c>
      <c r="H1071" s="7" t="s">
        <v>12</v>
      </c>
    </row>
    <row r="1072">
      <c r="A1072" s="12">
        <v>1.1101709E7</v>
      </c>
      <c r="B1072" s="12">
        <v>1.1101709E7</v>
      </c>
      <c r="C1072" s="7" t="s">
        <v>4061</v>
      </c>
      <c r="D1072" s="7" t="s">
        <v>4062</v>
      </c>
      <c r="E1072" s="7" t="s">
        <v>4063</v>
      </c>
      <c r="F1072" s="1" t="str">
        <f t="shared" si="1"/>
        <v>adapter</v>
      </c>
      <c r="G1072" s="2" t="str">
        <f>IF(COUNTIF(Arkusz2!A:A, A1072)&gt;0, "odtworzony", IF(COUNTIF(Arkusz2!A:A, B1072)&gt;0, "odtworzony", "brak"))</f>
        <v>brak</v>
      </c>
      <c r="H1072" s="7" t="s">
        <v>1624</v>
      </c>
    </row>
    <row r="1073">
      <c r="A1073" s="12">
        <v>1.1101704E7</v>
      </c>
      <c r="B1073" s="12">
        <v>1.1101704E7</v>
      </c>
      <c r="C1073" s="7" t="s">
        <v>4064</v>
      </c>
      <c r="D1073" s="7" t="s">
        <v>4065</v>
      </c>
      <c r="E1073" s="7" t="s">
        <v>4066</v>
      </c>
      <c r="F1073" s="1" t="str">
        <f t="shared" si="1"/>
        <v>odtworzony</v>
      </c>
      <c r="G1073" s="2" t="str">
        <f>IF(COUNTIF(Arkusz2!A:A, A1073)&gt;0, "odtworzony", IF(COUNTIF(Arkusz2!A:A, B1073)&gt;0, "odtworzony", "brak"))</f>
        <v>odtworzony</v>
      </c>
      <c r="H1073" s="7" t="s">
        <v>12</v>
      </c>
    </row>
    <row r="1074">
      <c r="A1074" s="12">
        <v>1.6050103E7</v>
      </c>
      <c r="B1074" s="12">
        <v>1.6050103E7</v>
      </c>
      <c r="C1074" s="7" t="s">
        <v>4067</v>
      </c>
      <c r="D1074" s="7" t="s">
        <v>4068</v>
      </c>
      <c r="E1074" s="7" t="s">
        <v>4069</v>
      </c>
      <c r="F1074" s="1" t="str">
        <f t="shared" si="1"/>
        <v>odtworzony</v>
      </c>
      <c r="G1074" s="2" t="str">
        <f>IF(COUNTIF(Arkusz2!A:A, A1074)&gt;0, "odtworzony", IF(COUNTIF(Arkusz2!A:A, B1074)&gt;0, "odtworzony", "brak"))</f>
        <v>odtworzony</v>
      </c>
      <c r="H1074" s="7" t="s">
        <v>12</v>
      </c>
    </row>
    <row r="1075">
      <c r="A1075" s="12">
        <v>1.6050102E7</v>
      </c>
      <c r="B1075" s="12">
        <v>1.6050102E7</v>
      </c>
      <c r="C1075" s="7" t="s">
        <v>4070</v>
      </c>
      <c r="D1075" s="7" t="s">
        <v>4071</v>
      </c>
      <c r="E1075" s="7" t="s">
        <v>4072</v>
      </c>
      <c r="F1075" s="1" t="str">
        <f t="shared" si="1"/>
        <v>jest na zero</v>
      </c>
      <c r="G1075" s="2" t="str">
        <f>IF(COUNTIF(Arkusz2!A:A, A1075)&gt;0, "odtworzony", IF(COUNTIF(Arkusz2!A:A, B1075)&gt;0, "odtworzony", "brak"))</f>
        <v>brak</v>
      </c>
      <c r="H1075" s="7" t="s">
        <v>17</v>
      </c>
    </row>
    <row r="1076">
      <c r="A1076" s="12">
        <v>1.6050106E7</v>
      </c>
      <c r="B1076" s="12">
        <v>1.6050106E7</v>
      </c>
      <c r="C1076" s="7" t="s">
        <v>4073</v>
      </c>
      <c r="D1076" s="7" t="s">
        <v>4074</v>
      </c>
      <c r="E1076" s="7" t="s">
        <v>1188</v>
      </c>
      <c r="F1076" s="1" t="str">
        <f t="shared" si="1"/>
        <v>odtworzony</v>
      </c>
      <c r="G1076" s="2" t="str">
        <f>IF(COUNTIF(Arkusz2!A:A, A1076)&gt;0, "odtworzony", IF(COUNTIF(Arkusz2!A:A, B1076)&gt;0, "odtworzony", "brak"))</f>
        <v>odtworzony</v>
      </c>
      <c r="H1076" s="7" t="s">
        <v>12</v>
      </c>
    </row>
    <row r="1077">
      <c r="A1077" s="12">
        <v>1.6050109E7</v>
      </c>
      <c r="B1077" s="12">
        <v>1.6050109E7</v>
      </c>
      <c r="C1077" s="7" t="s">
        <v>4075</v>
      </c>
      <c r="D1077" s="7" t="s">
        <v>4076</v>
      </c>
      <c r="E1077" s="7" t="s">
        <v>4077</v>
      </c>
      <c r="F1077" s="1" t="str">
        <f t="shared" si="1"/>
        <v>odtworzony</v>
      </c>
      <c r="G1077" s="2" t="str">
        <f>IF(COUNTIF(Arkusz2!A:A, A1077)&gt;0, "odtworzony", IF(COUNTIF(Arkusz2!A:A, B1077)&gt;0, "odtworzony", "brak"))</f>
        <v>odtworzony</v>
      </c>
      <c r="H1077" s="7" t="s">
        <v>12</v>
      </c>
    </row>
    <row r="1078">
      <c r="A1078" s="12">
        <v>1.7170414E7</v>
      </c>
      <c r="B1078" s="12">
        <v>1.7170414E7</v>
      </c>
      <c r="C1078" s="7" t="s">
        <v>4078</v>
      </c>
      <c r="D1078" s="7" t="s">
        <v>4079</v>
      </c>
      <c r="E1078" s="7" t="s">
        <v>4080</v>
      </c>
      <c r="F1078" s="1" t="str">
        <f t="shared" si="1"/>
        <v>jest na zero</v>
      </c>
      <c r="G1078" s="2" t="str">
        <f>IF(COUNTIF(Arkusz2!A:A, A1078)&gt;0, "odtworzony", IF(COUNTIF(Arkusz2!A:A, B1078)&gt;0, "odtworzony", "brak"))</f>
        <v>brak</v>
      </c>
      <c r="H1078" s="7" t="s">
        <v>17</v>
      </c>
    </row>
    <row r="1079">
      <c r="A1079" s="12">
        <v>1.7170407E7</v>
      </c>
      <c r="B1079" s="12">
        <v>1.7170407E7</v>
      </c>
      <c r="C1079" s="7" t="s">
        <v>4081</v>
      </c>
      <c r="D1079" s="7" t="s">
        <v>4082</v>
      </c>
      <c r="E1079" s="7" t="s">
        <v>4083</v>
      </c>
      <c r="F1079" s="1" t="str">
        <f t="shared" si="1"/>
        <v>odtworzony</v>
      </c>
      <c r="G1079" s="2" t="str">
        <f>IF(COUNTIF(Arkusz2!A:A, A1079)&gt;0, "odtworzony", IF(COUNTIF(Arkusz2!A:A, B1079)&gt;0, "odtworzony", "brak"))</f>
        <v>odtworzony</v>
      </c>
      <c r="H1079" s="7" t="s">
        <v>12</v>
      </c>
    </row>
    <row r="1080">
      <c r="A1080" s="12">
        <v>1.7170536E7</v>
      </c>
      <c r="B1080" s="12">
        <v>1.7170536E7</v>
      </c>
      <c r="C1080" s="7" t="s">
        <v>4084</v>
      </c>
      <c r="D1080" s="7" t="s">
        <v>4085</v>
      </c>
      <c r="E1080" s="7" t="s">
        <v>4086</v>
      </c>
      <c r="F1080" s="1" t="str">
        <f t="shared" si="1"/>
        <v>jest na zero</v>
      </c>
      <c r="G1080" s="2" t="str">
        <f>IF(COUNTIF(Arkusz2!A:A, A1080)&gt;0, "odtworzony", IF(COUNTIF(Arkusz2!A:A, B1080)&gt;0, "odtworzony", "brak"))</f>
        <v>brak</v>
      </c>
      <c r="H1080" s="7" t="s">
        <v>17</v>
      </c>
    </row>
    <row r="1081">
      <c r="A1081" s="12">
        <v>1.6050239E7</v>
      </c>
      <c r="B1081" s="12">
        <v>1.6050239E7</v>
      </c>
      <c r="C1081" s="7" t="s">
        <v>4087</v>
      </c>
      <c r="D1081" s="7" t="s">
        <v>4088</v>
      </c>
      <c r="E1081" s="7" t="s">
        <v>4089</v>
      </c>
      <c r="F1081" s="1" t="str">
        <f t="shared" si="1"/>
        <v>jest na zero</v>
      </c>
      <c r="G1081" s="2" t="str">
        <f>IF(COUNTIF(Arkusz2!A:A, A1081)&gt;0, "odtworzony", IF(COUNTIF(Arkusz2!A:A, B1081)&gt;0, "odtworzony", "brak"))</f>
        <v>brak</v>
      </c>
      <c r="H1081" s="7" t="s">
        <v>17</v>
      </c>
    </row>
    <row r="1082">
      <c r="A1082" s="12">
        <v>1.1101427E7</v>
      </c>
      <c r="B1082" s="12">
        <v>1.1101427E7</v>
      </c>
      <c r="C1082" s="7" t="s">
        <v>4090</v>
      </c>
      <c r="D1082" s="7" t="s">
        <v>4091</v>
      </c>
      <c r="E1082" s="7" t="s">
        <v>4092</v>
      </c>
      <c r="F1082" s="1" t="str">
        <f t="shared" si="1"/>
        <v>jest na zero</v>
      </c>
      <c r="G1082" s="2" t="str">
        <f>IF(COUNTIF(Arkusz2!A:A, A1082)&gt;0, "odtworzony", IF(COUNTIF(Arkusz2!A:A, B1082)&gt;0, "odtworzony", "brak"))</f>
        <v>brak</v>
      </c>
      <c r="H1082" s="7" t="s">
        <v>17</v>
      </c>
    </row>
    <row r="1083">
      <c r="A1083" s="12">
        <v>1.7170535E7</v>
      </c>
      <c r="B1083" s="12">
        <v>1.7170535E7</v>
      </c>
      <c r="C1083" s="7" t="s">
        <v>4093</v>
      </c>
      <c r="D1083" s="7" t="s">
        <v>4094</v>
      </c>
      <c r="E1083" s="7" t="s">
        <v>4095</v>
      </c>
      <c r="F1083" s="1" t="str">
        <f t="shared" si="1"/>
        <v>jest na zero</v>
      </c>
      <c r="G1083" s="2" t="str">
        <f>IF(COUNTIF(Arkusz2!A:A, A1083)&gt;0, "odtworzony", IF(COUNTIF(Arkusz2!A:A, B1083)&gt;0, "odtworzony", "brak"))</f>
        <v>brak</v>
      </c>
      <c r="H1083" s="7" t="s">
        <v>17</v>
      </c>
    </row>
    <row r="1084">
      <c r="A1084" s="12">
        <v>1.7170408E7</v>
      </c>
      <c r="B1084" s="12">
        <v>1.7170408E7</v>
      </c>
      <c r="C1084" s="7" t="s">
        <v>4096</v>
      </c>
      <c r="D1084" s="7" t="s">
        <v>4097</v>
      </c>
      <c r="E1084" s="7" t="s">
        <v>4098</v>
      </c>
      <c r="F1084" s="1" t="str">
        <f t="shared" si="1"/>
        <v>odtworzony</v>
      </c>
      <c r="G1084" s="2" t="str">
        <f>IF(COUNTIF(Arkusz2!A:A, A1084)&gt;0, "odtworzony", IF(COUNTIF(Arkusz2!A:A, B1084)&gt;0, "odtworzony", "brak"))</f>
        <v>odtworzony</v>
      </c>
      <c r="H1084" s="7" t="s">
        <v>12</v>
      </c>
    </row>
    <row r="1085">
      <c r="A1085" s="12">
        <v>1.6050245E7</v>
      </c>
      <c r="B1085" s="12">
        <v>1.6050245E7</v>
      </c>
      <c r="C1085" s="7" t="s">
        <v>4099</v>
      </c>
      <c r="D1085" s="7" t="s">
        <v>4100</v>
      </c>
      <c r="E1085" s="7" t="s">
        <v>4101</v>
      </c>
      <c r="F1085" s="1" t="str">
        <f t="shared" si="1"/>
        <v>jest na zero</v>
      </c>
      <c r="G1085" s="2" t="str">
        <f>IF(COUNTIF(Arkusz2!A:A, A1085)&gt;0, "odtworzony", IF(COUNTIF(Arkusz2!A:A, B1085)&gt;0, "odtworzony", "brak"))</f>
        <v>brak</v>
      </c>
      <c r="H1085" s="7" t="s">
        <v>17</v>
      </c>
    </row>
    <row r="1086">
      <c r="A1086" s="12">
        <v>1.7170531E7</v>
      </c>
      <c r="B1086" s="12">
        <v>1.7170531E7</v>
      </c>
      <c r="C1086" s="7" t="s">
        <v>4102</v>
      </c>
      <c r="D1086" s="7" t="s">
        <v>4103</v>
      </c>
      <c r="E1086" s="7" t="s">
        <v>4104</v>
      </c>
      <c r="F1086" s="1" t="str">
        <f t="shared" si="1"/>
        <v>jest na zero</v>
      </c>
      <c r="G1086" s="2" t="str">
        <f>IF(COUNTIF(Arkusz2!A:A, A1086)&gt;0, "odtworzony", IF(COUNTIF(Arkusz2!A:A, B1086)&gt;0, "odtworzony", "brak"))</f>
        <v>brak</v>
      </c>
      <c r="H1086" s="7" t="s">
        <v>17</v>
      </c>
    </row>
    <row r="1087">
      <c r="A1087" s="12">
        <v>1.7170403E7</v>
      </c>
      <c r="B1087" s="12">
        <v>1.7170403E7</v>
      </c>
      <c r="C1087" s="7" t="s">
        <v>4105</v>
      </c>
      <c r="D1087" s="7" t="s">
        <v>4106</v>
      </c>
      <c r="E1087" s="7" t="s">
        <v>4107</v>
      </c>
      <c r="F1087" s="1" t="str">
        <f t="shared" si="1"/>
        <v>jest na zero</v>
      </c>
      <c r="G1087" s="2" t="str">
        <f>IF(COUNTIF(Arkusz2!A:A, A1087)&gt;0, "odtworzony", IF(COUNTIF(Arkusz2!A:A, B1087)&gt;0, "odtworzony", "brak"))</f>
        <v>brak</v>
      </c>
      <c r="H1087" s="7" t="s">
        <v>17</v>
      </c>
    </row>
    <row r="1088">
      <c r="A1088" s="12">
        <v>1.1101423E7</v>
      </c>
      <c r="B1088" s="12">
        <v>1.1101423E7</v>
      </c>
      <c r="C1088" s="7" t="s">
        <v>4108</v>
      </c>
      <c r="D1088" s="7" t="s">
        <v>4109</v>
      </c>
      <c r="E1088" s="7" t="s">
        <v>4110</v>
      </c>
      <c r="F1088" s="1" t="str">
        <f t="shared" si="1"/>
        <v>jest na zero</v>
      </c>
      <c r="G1088" s="2" t="str">
        <f>IF(COUNTIF(Arkusz2!A:A, A1088)&gt;0, "odtworzony", IF(COUNTIF(Arkusz2!A:A, B1088)&gt;0, "odtworzony", "brak"))</f>
        <v>brak</v>
      </c>
      <c r="H1088" s="7" t="s">
        <v>17</v>
      </c>
    </row>
    <row r="1089">
      <c r="A1089" s="12">
        <v>1.7170529E7</v>
      </c>
      <c r="B1089" s="12">
        <v>1.7170529E7</v>
      </c>
      <c r="C1089" s="7" t="s">
        <v>4111</v>
      </c>
      <c r="D1089" s="7" t="s">
        <v>4112</v>
      </c>
      <c r="E1089" s="7" t="s">
        <v>4113</v>
      </c>
      <c r="F1089" s="1" t="str">
        <f t="shared" si="1"/>
        <v>jest na zero</v>
      </c>
      <c r="G1089" s="2" t="str">
        <f>IF(COUNTIF(Arkusz2!A:A, A1089)&gt;0, "odtworzony", IF(COUNTIF(Arkusz2!A:A, B1089)&gt;0, "odtworzony", "brak"))</f>
        <v>brak</v>
      </c>
      <c r="H1089" s="7" t="s">
        <v>17</v>
      </c>
    </row>
    <row r="1090">
      <c r="A1090" s="12">
        <v>1.7170525E7</v>
      </c>
      <c r="B1090" s="12">
        <v>1.7170525E7</v>
      </c>
      <c r="C1090" s="7" t="s">
        <v>4114</v>
      </c>
      <c r="D1090" s="7" t="s">
        <v>4115</v>
      </c>
      <c r="E1090" s="7" t="s">
        <v>4116</v>
      </c>
      <c r="F1090" s="1" t="str">
        <f t="shared" si="1"/>
        <v>odtworzony</v>
      </c>
      <c r="G1090" s="2" t="str">
        <f>IF(COUNTIF(Arkusz2!A:A, A1090)&gt;0, "odtworzony", IF(COUNTIF(Arkusz2!A:A, B1090)&gt;0, "odtworzony", "brak"))</f>
        <v>odtworzony</v>
      </c>
      <c r="H1090" s="2" t="str">
        <f>IF(COUNTIF(#REF!, #REF!)&gt;0, "odtworzony", IF(COUNTIF(#REF!, C1090)&gt;0, "odtworzony", "brak"))</f>
        <v>odtworzony</v>
      </c>
    </row>
    <row r="1091">
      <c r="A1091" s="12">
        <v>1.6050244E7</v>
      </c>
      <c r="B1091" s="12">
        <v>1.6050244E7</v>
      </c>
      <c r="C1091" s="7" t="s">
        <v>4117</v>
      </c>
      <c r="D1091" s="7" t="s">
        <v>4118</v>
      </c>
      <c r="E1091" s="7" t="s">
        <v>4119</v>
      </c>
      <c r="F1091" s="1" t="str">
        <f t="shared" si="1"/>
        <v>jest na zero</v>
      </c>
      <c r="G1091" s="2" t="str">
        <f>IF(COUNTIF(Arkusz2!A:A, A1091)&gt;0, "odtworzony", IF(COUNTIF(Arkusz2!A:A, B1091)&gt;0, "odtworzony", "brak"))</f>
        <v>brak</v>
      </c>
      <c r="H1091" s="7" t="s">
        <v>17</v>
      </c>
    </row>
    <row r="1092">
      <c r="A1092" s="12">
        <v>1.7170527E7</v>
      </c>
      <c r="B1092" s="12">
        <v>1.7170527E7</v>
      </c>
      <c r="C1092" s="7" t="s">
        <v>4120</v>
      </c>
      <c r="D1092" s="7" t="s">
        <v>4121</v>
      </c>
      <c r="E1092" s="7" t="s">
        <v>4122</v>
      </c>
      <c r="F1092" s="1" t="str">
        <f t="shared" si="1"/>
        <v>odtworzony</v>
      </c>
      <c r="G1092" s="2" t="str">
        <f>IF(COUNTIF(Arkusz2!A:A, A1092)&gt;0, "odtworzony", IF(COUNTIF(Arkusz2!A:A, B1092)&gt;0, "odtworzony", "brak"))</f>
        <v>odtworzony</v>
      </c>
      <c r="H1092" s="7" t="s">
        <v>12</v>
      </c>
    </row>
    <row r="1093">
      <c r="A1093" s="12">
        <v>1.7170522E7</v>
      </c>
      <c r="B1093" s="12">
        <v>1.7170522E7</v>
      </c>
      <c r="C1093" s="7" t="s">
        <v>4123</v>
      </c>
      <c r="D1093" s="7" t="s">
        <v>4124</v>
      </c>
      <c r="E1093" s="7" t="s">
        <v>4125</v>
      </c>
      <c r="F1093" s="1" t="str">
        <f t="shared" si="1"/>
        <v>jest na zero</v>
      </c>
      <c r="G1093" s="2" t="str">
        <f>IF(COUNTIF(Arkusz2!A:A, A1093)&gt;0, "odtworzony", IF(COUNTIF(Arkusz2!A:A, B1093)&gt;0, "odtworzony", "brak"))</f>
        <v>brak</v>
      </c>
      <c r="H1093" s="7" t="s">
        <v>17</v>
      </c>
    </row>
    <row r="1094">
      <c r="A1094" s="12">
        <v>1.1101421E7</v>
      </c>
      <c r="B1094" s="12">
        <v>1.1101421E7</v>
      </c>
      <c r="C1094" s="7" t="s">
        <v>4126</v>
      </c>
      <c r="D1094" s="7" t="s">
        <v>4127</v>
      </c>
      <c r="E1094" s="7" t="s">
        <v>4128</v>
      </c>
      <c r="F1094" s="1" t="str">
        <f t="shared" si="1"/>
        <v>odtworzony</v>
      </c>
      <c r="G1094" s="2" t="str">
        <f>IF(COUNTIF(Arkusz2!A:A, A1094)&gt;0, "odtworzony", IF(COUNTIF(Arkusz2!A:A, B1094)&gt;0, "odtworzony", "brak"))</f>
        <v>odtworzony</v>
      </c>
      <c r="H1094" s="7" t="s">
        <v>12</v>
      </c>
    </row>
    <row r="1095">
      <c r="A1095" s="12">
        <v>1.6050228E7</v>
      </c>
      <c r="B1095" s="12">
        <v>1.6050228E7</v>
      </c>
      <c r="C1095" s="7" t="s">
        <v>4129</v>
      </c>
      <c r="D1095" s="7" t="s">
        <v>4130</v>
      </c>
      <c r="E1095" s="7" t="s">
        <v>4131</v>
      </c>
      <c r="F1095" s="1" t="str">
        <f t="shared" si="1"/>
        <v>jest na zero</v>
      </c>
      <c r="G1095" s="2" t="str">
        <f>IF(COUNTIF(Arkusz2!A:A, A1095)&gt;0, "odtworzony", IF(COUNTIF(Arkusz2!A:A, B1095)&gt;0, "odtworzony", "brak"))</f>
        <v>brak</v>
      </c>
      <c r="H1095" s="7" t="s">
        <v>17</v>
      </c>
    </row>
    <row r="1096">
      <c r="A1096" s="12">
        <v>1.7170516E7</v>
      </c>
      <c r="B1096" s="12">
        <v>1.7170516E7</v>
      </c>
      <c r="C1096" s="7" t="s">
        <v>4132</v>
      </c>
      <c r="D1096" s="7" t="s">
        <v>4133</v>
      </c>
      <c r="E1096" s="7" t="s">
        <v>4134</v>
      </c>
      <c r="F1096" s="1" t="str">
        <f t="shared" si="1"/>
        <v>odtworzony</v>
      </c>
      <c r="G1096" s="2" t="str">
        <f>IF(COUNTIF(Arkusz2!A:A, A1096)&gt;0, "odtworzony", IF(COUNTIF(Arkusz2!A:A, B1096)&gt;0, "odtworzony", "brak"))</f>
        <v>odtworzony</v>
      </c>
      <c r="H1096" s="7" t="s">
        <v>12</v>
      </c>
    </row>
    <row r="1097">
      <c r="A1097" s="12">
        <v>1.7170517E7</v>
      </c>
      <c r="B1097" s="12">
        <v>1.7170517E7</v>
      </c>
      <c r="C1097" s="7" t="s">
        <v>4135</v>
      </c>
      <c r="D1097" s="7" t="s">
        <v>4136</v>
      </c>
      <c r="E1097" s="7" t="s">
        <v>4137</v>
      </c>
      <c r="F1097" s="1" t="str">
        <f t="shared" si="1"/>
        <v>odtworzony</v>
      </c>
      <c r="G1097" s="2" t="str">
        <f>IF(COUNTIF(Arkusz2!A:A, A1097)&gt;0, "odtworzony", IF(COUNTIF(Arkusz2!A:A, B1097)&gt;0, "odtworzony", "brak"))</f>
        <v>odtworzony</v>
      </c>
      <c r="H1097" s="7" t="s">
        <v>12</v>
      </c>
    </row>
    <row r="1098">
      <c r="A1098" s="12">
        <v>1.7170523E7</v>
      </c>
      <c r="B1098" s="12">
        <v>1.7170523E7</v>
      </c>
      <c r="C1098" s="7" t="s">
        <v>4138</v>
      </c>
      <c r="D1098" s="7" t="s">
        <v>4139</v>
      </c>
      <c r="E1098" s="7" t="s">
        <v>4140</v>
      </c>
      <c r="F1098" s="1" t="str">
        <f t="shared" si="1"/>
        <v>odtworzony</v>
      </c>
      <c r="G1098" s="2" t="str">
        <f>IF(COUNTIF(Arkusz2!A:A, A1098)&gt;0, "odtworzony", IF(COUNTIF(Arkusz2!A:A, B1098)&gt;0, "odtworzony", "brak"))</f>
        <v>odtworzony</v>
      </c>
      <c r="H1098" s="7" t="s">
        <v>12</v>
      </c>
    </row>
    <row r="1099">
      <c r="A1099" s="12">
        <v>1.6050216E7</v>
      </c>
      <c r="B1099" s="12">
        <v>1.6050216E7</v>
      </c>
      <c r="C1099" s="7" t="s">
        <v>4141</v>
      </c>
      <c r="D1099" s="7" t="s">
        <v>4142</v>
      </c>
      <c r="E1099" s="7" t="s">
        <v>4143</v>
      </c>
      <c r="F1099" s="1" t="str">
        <f t="shared" si="1"/>
        <v>jest na zero</v>
      </c>
      <c r="G1099" s="2" t="str">
        <f>IF(COUNTIF(Arkusz2!A:A, A1099)&gt;0, "odtworzony", IF(COUNTIF(Arkusz2!A:A, B1099)&gt;0, "odtworzony", "brak"))</f>
        <v>brak</v>
      </c>
      <c r="H1099" s="7" t="s">
        <v>17</v>
      </c>
    </row>
    <row r="1100">
      <c r="A1100" s="12">
        <v>1.1101425E7</v>
      </c>
      <c r="B1100" s="12">
        <v>1.1101425E7</v>
      </c>
      <c r="C1100" s="7" t="s">
        <v>4144</v>
      </c>
      <c r="D1100" s="7" t="s">
        <v>4145</v>
      </c>
      <c r="E1100" s="7" t="s">
        <v>4146</v>
      </c>
      <c r="F1100" s="1" t="str">
        <f t="shared" si="1"/>
        <v>odtworzony</v>
      </c>
      <c r="G1100" s="2" t="str">
        <f>IF(COUNTIF(Arkusz2!A:A, A1100)&gt;0, "odtworzony", IF(COUNTIF(Arkusz2!A:A, B1100)&gt;0, "odtworzony", "brak"))</f>
        <v>odtworzony</v>
      </c>
      <c r="H1100" s="7" t="s">
        <v>12</v>
      </c>
    </row>
    <row r="1101">
      <c r="A1101" s="12">
        <v>1.7170519E7</v>
      </c>
      <c r="B1101" s="12">
        <v>1.7170519E7</v>
      </c>
      <c r="C1101" s="7" t="s">
        <v>4147</v>
      </c>
      <c r="D1101" s="7" t="s">
        <v>4148</v>
      </c>
      <c r="E1101" s="7" t="s">
        <v>4149</v>
      </c>
      <c r="F1101" s="1" t="str">
        <f t="shared" si="1"/>
        <v>odtworzony</v>
      </c>
      <c r="G1101" s="2" t="str">
        <f>IF(COUNTIF(Arkusz2!A:A, A1101)&gt;0, "odtworzony", IF(COUNTIF(Arkusz2!A:A, B1101)&gt;0, "odtworzony", "brak"))</f>
        <v>odtworzony</v>
      </c>
      <c r="H1101" s="7" t="s">
        <v>12</v>
      </c>
    </row>
    <row r="1102">
      <c r="A1102" s="12">
        <v>1.110142E7</v>
      </c>
      <c r="B1102" s="12">
        <v>1.110142E7</v>
      </c>
      <c r="C1102" s="7" t="s">
        <v>4150</v>
      </c>
      <c r="D1102" s="7" t="s">
        <v>4151</v>
      </c>
      <c r="E1102" s="7" t="s">
        <v>4152</v>
      </c>
      <c r="F1102" s="1" t="str">
        <f t="shared" si="1"/>
        <v>odtworzony</v>
      </c>
      <c r="G1102" s="2" t="str">
        <f>IF(COUNTIF(Arkusz2!A:A, A1102)&gt;0, "odtworzony", IF(COUNTIF(Arkusz2!A:A, B1102)&gt;0, "odtworzony", "brak"))</f>
        <v>odtworzony</v>
      </c>
      <c r="H1102" s="7" t="s">
        <v>12</v>
      </c>
    </row>
    <row r="1103">
      <c r="A1103" s="12">
        <v>1.7170224E7</v>
      </c>
      <c r="B1103" s="12">
        <v>1.7170224E7</v>
      </c>
      <c r="C1103" s="7" t="s">
        <v>4153</v>
      </c>
      <c r="D1103" s="7" t="s">
        <v>4154</v>
      </c>
      <c r="E1103" s="7" t="s">
        <v>4155</v>
      </c>
      <c r="F1103" s="1" t="str">
        <f t="shared" si="1"/>
        <v>jest na zero</v>
      </c>
      <c r="G1103" s="2" t="str">
        <f>IF(COUNTIF(Arkusz2!A:A, A1103)&gt;0, "odtworzony", IF(COUNTIF(Arkusz2!A:A, B1103)&gt;0, "odtworzony", "brak"))</f>
        <v>brak</v>
      </c>
      <c r="H1103" s="7" t="s">
        <v>17</v>
      </c>
    </row>
    <row r="1104">
      <c r="A1104" s="12">
        <v>1.7170512E7</v>
      </c>
      <c r="B1104" s="12">
        <v>1.7170512E7</v>
      </c>
      <c r="C1104" s="7" t="s">
        <v>4156</v>
      </c>
      <c r="D1104" s="7" t="s">
        <v>4157</v>
      </c>
      <c r="E1104" s="7" t="s">
        <v>4158</v>
      </c>
      <c r="F1104" s="1" t="str">
        <f t="shared" si="1"/>
        <v>odtworzony</v>
      </c>
      <c r="G1104" s="2" t="str">
        <f>IF(COUNTIF(Arkusz2!A:A, A1104)&gt;0, "odtworzony", IF(COUNTIF(Arkusz2!A:A, B1104)&gt;0, "odtworzony", "brak"))</f>
        <v>odtworzony</v>
      </c>
      <c r="H1104" s="7" t="s">
        <v>12</v>
      </c>
    </row>
    <row r="1105">
      <c r="A1105" s="12">
        <v>1.6050215E7</v>
      </c>
      <c r="B1105" s="12">
        <v>1.6050215E7</v>
      </c>
      <c r="C1105" s="7" t="s">
        <v>4159</v>
      </c>
      <c r="D1105" s="7" t="s">
        <v>4160</v>
      </c>
      <c r="E1105" s="7" t="s">
        <v>4161</v>
      </c>
      <c r="F1105" s="1" t="str">
        <f t="shared" si="1"/>
        <v>jest na zero</v>
      </c>
      <c r="G1105" s="2" t="str">
        <f>IF(COUNTIF(Arkusz2!A:A, A1105)&gt;0, "odtworzony", IF(COUNTIF(Arkusz2!A:A, B1105)&gt;0, "odtworzony", "brak"))</f>
        <v>brak</v>
      </c>
      <c r="H1105" s="7" t="s">
        <v>17</v>
      </c>
    </row>
    <row r="1106">
      <c r="A1106" s="12">
        <v>1.7170508E7</v>
      </c>
      <c r="B1106" s="12">
        <v>1.7170508E7</v>
      </c>
      <c r="C1106" s="7" t="s">
        <v>4162</v>
      </c>
      <c r="D1106" s="7" t="s">
        <v>4163</v>
      </c>
      <c r="E1106" s="7" t="s">
        <v>4164</v>
      </c>
      <c r="F1106" s="1" t="str">
        <f t="shared" si="1"/>
        <v>odtworzony</v>
      </c>
      <c r="G1106" s="2" t="str">
        <f>IF(COUNTIF(Arkusz2!A:A, A1106)&gt;0, "odtworzony", IF(COUNTIF(Arkusz2!A:A, B1106)&gt;0, "odtworzony", "brak"))</f>
        <v>odtworzony</v>
      </c>
      <c r="H1106" s="7" t="s">
        <v>12</v>
      </c>
    </row>
    <row r="1107">
      <c r="A1107" s="12">
        <v>1.7170221E7</v>
      </c>
      <c r="B1107" s="12">
        <v>1.7170221E7</v>
      </c>
      <c r="C1107" s="7" t="s">
        <v>4165</v>
      </c>
      <c r="D1107" s="7" t="s">
        <v>4166</v>
      </c>
      <c r="E1107" s="7" t="s">
        <v>4167</v>
      </c>
      <c r="F1107" s="1" t="str">
        <f t="shared" si="1"/>
        <v>wyrwany do odtworzenia</v>
      </c>
      <c r="G1107" s="2" t="str">
        <f>IF(COUNTIF(Arkusz2!A:A, A1107)&gt;0, "odtworzony", IF(COUNTIF(Arkusz2!A:A, B1107)&gt;0, "odtworzony", "brak"))</f>
        <v>brak</v>
      </c>
      <c r="H1107" s="7" t="s">
        <v>22</v>
      </c>
    </row>
    <row r="1108">
      <c r="A1108" s="12">
        <v>1.1101426E7</v>
      </c>
      <c r="B1108" s="12">
        <v>1.1101426E7</v>
      </c>
      <c r="C1108" s="7" t="s">
        <v>4168</v>
      </c>
      <c r="D1108" s="7" t="s">
        <v>4169</v>
      </c>
      <c r="E1108" s="7" t="s">
        <v>4170</v>
      </c>
      <c r="F1108" s="1" t="str">
        <f t="shared" si="1"/>
        <v>adapter</v>
      </c>
      <c r="G1108" s="2" t="str">
        <f>IF(COUNTIF(Arkusz2!A:A, A1108)&gt;0, "odtworzony", IF(COUNTIF(Arkusz2!A:A, B1108)&gt;0, "odtworzony", "brak"))</f>
        <v>brak</v>
      </c>
      <c r="H1108" s="7" t="s">
        <v>1624</v>
      </c>
    </row>
    <row r="1109">
      <c r="A1109" s="12">
        <v>1.7170515E7</v>
      </c>
      <c r="B1109" s="12">
        <v>1.7170515E7</v>
      </c>
      <c r="C1109" s="7" t="s">
        <v>4171</v>
      </c>
      <c r="D1109" s="7" t="s">
        <v>4172</v>
      </c>
      <c r="E1109" s="7" t="s">
        <v>4173</v>
      </c>
      <c r="F1109" s="1" t="str">
        <f t="shared" si="1"/>
        <v>odtworzony</v>
      </c>
      <c r="G1109" s="2" t="str">
        <f>IF(COUNTIF(Arkusz2!A:A, A1109)&gt;0, "odtworzony", IF(COUNTIF(Arkusz2!A:A, B1109)&gt;0, "odtworzony", "brak"))</f>
        <v>odtworzony</v>
      </c>
      <c r="H1109" s="7" t="s">
        <v>12</v>
      </c>
    </row>
    <row r="1110">
      <c r="A1110" s="12">
        <v>1.7170513E7</v>
      </c>
      <c r="B1110" s="12">
        <v>1.7170513E7</v>
      </c>
      <c r="C1110" s="7" t="s">
        <v>4174</v>
      </c>
      <c r="D1110" s="7" t="s">
        <v>4175</v>
      </c>
      <c r="E1110" s="7" t="s">
        <v>4176</v>
      </c>
      <c r="F1110" s="1" t="str">
        <f t="shared" si="1"/>
        <v>odtworzony</v>
      </c>
      <c r="G1110" s="2" t="str">
        <f>IF(COUNTIF(Arkusz2!A:A, A1110)&gt;0, "odtworzony", IF(COUNTIF(Arkusz2!A:A, B1110)&gt;0, "odtworzony", "brak"))</f>
        <v>odtworzony</v>
      </c>
      <c r="H1110" s="7" t="s">
        <v>12</v>
      </c>
    </row>
    <row r="1111">
      <c r="A1111" s="12">
        <v>1.7170219E7</v>
      </c>
      <c r="B1111" s="12">
        <v>1.7170219E7</v>
      </c>
      <c r="C1111" s="7" t="s">
        <v>4177</v>
      </c>
      <c r="D1111" s="7" t="s">
        <v>4178</v>
      </c>
      <c r="E1111" s="7" t="s">
        <v>4179</v>
      </c>
      <c r="F1111" s="1" t="str">
        <f t="shared" si="1"/>
        <v>odtworzony</v>
      </c>
      <c r="G1111" s="2" t="str">
        <f>IF(COUNTIF(Arkusz2!A:A, A1111)&gt;0, "odtworzony", IF(COUNTIF(Arkusz2!A:A, B1111)&gt;0, "odtworzony", "brak"))</f>
        <v>odtworzony</v>
      </c>
      <c r="H1111" s="7" t="s">
        <v>12</v>
      </c>
    </row>
    <row r="1112">
      <c r="A1112" s="12">
        <v>1.717051E7</v>
      </c>
      <c r="B1112" s="12">
        <v>1.717051E7</v>
      </c>
      <c r="C1112" s="7" t="s">
        <v>4180</v>
      </c>
      <c r="D1112" s="7" t="s">
        <v>4181</v>
      </c>
      <c r="E1112" s="7" t="s">
        <v>4182</v>
      </c>
      <c r="F1112" s="1" t="str">
        <f t="shared" si="1"/>
        <v>odtworzony</v>
      </c>
      <c r="G1112" s="2" t="str">
        <f>IF(COUNTIF(Arkusz2!A:A, A1112)&gt;0, "odtworzony", IF(COUNTIF(Arkusz2!A:A, B1112)&gt;0, "odtworzony", "brak"))</f>
        <v>odtworzony</v>
      </c>
      <c r="H1112" s="7" t="s">
        <v>12</v>
      </c>
    </row>
    <row r="1113">
      <c r="A1113" s="12">
        <v>1.1101428E7</v>
      </c>
      <c r="B1113" s="12">
        <v>1.1101428E7</v>
      </c>
      <c r="C1113" s="7" t="s">
        <v>4183</v>
      </c>
      <c r="D1113" s="7" t="s">
        <v>4184</v>
      </c>
      <c r="E1113" s="7" t="s">
        <v>4185</v>
      </c>
      <c r="F1113" s="1" t="str">
        <f t="shared" si="1"/>
        <v>adapter</v>
      </c>
      <c r="G1113" s="2" t="str">
        <f>IF(COUNTIF(Arkusz2!A:A, A1113)&gt;0, "odtworzony", IF(COUNTIF(Arkusz2!A:A, B1113)&gt;0, "odtworzony", "brak"))</f>
        <v>brak</v>
      </c>
      <c r="H1113" s="7" t="s">
        <v>1624</v>
      </c>
    </row>
    <row r="1114">
      <c r="A1114" s="12">
        <v>1.6050201E7</v>
      </c>
      <c r="B1114" s="12">
        <v>1.6050201E7</v>
      </c>
      <c r="C1114" s="7" t="s">
        <v>4186</v>
      </c>
      <c r="D1114" s="7" t="s">
        <v>4187</v>
      </c>
      <c r="E1114" s="7" t="s">
        <v>4188</v>
      </c>
      <c r="F1114" s="1" t="str">
        <f t="shared" si="1"/>
        <v>jest na zero</v>
      </c>
      <c r="G1114" s="2" t="str">
        <f>IF(COUNTIF(Arkusz2!A:A, A1114)&gt;0, "odtworzony", IF(COUNTIF(Arkusz2!A:A, B1114)&gt;0, "odtworzony", "brak"))</f>
        <v>brak</v>
      </c>
      <c r="H1114" s="7" t="s">
        <v>17</v>
      </c>
    </row>
    <row r="1115">
      <c r="A1115" s="12">
        <v>1.1101433E7</v>
      </c>
      <c r="B1115" s="12">
        <v>1.1101433E7</v>
      </c>
      <c r="C1115" s="7" t="s">
        <v>4189</v>
      </c>
      <c r="D1115" s="7" t="s">
        <v>4190</v>
      </c>
      <c r="E1115" s="7" t="s">
        <v>4191</v>
      </c>
      <c r="F1115" s="1" t="str">
        <f t="shared" si="1"/>
        <v>jest na zero</v>
      </c>
      <c r="G1115" s="2" t="str">
        <f>IF(COUNTIF(Arkusz2!A:A, A1115)&gt;0, "odtworzony", IF(COUNTIF(Arkusz2!A:A, B1115)&gt;0, "odtworzony", "brak"))</f>
        <v>brak</v>
      </c>
      <c r="H1115" s="7" t="s">
        <v>17</v>
      </c>
    </row>
    <row r="1116">
      <c r="A1116" s="12">
        <v>1.7170265E7</v>
      </c>
      <c r="B1116" s="12">
        <v>1.7170265E7</v>
      </c>
      <c r="C1116" s="7" t="s">
        <v>4192</v>
      </c>
      <c r="D1116" s="7" t="s">
        <v>4193</v>
      </c>
      <c r="E1116" s="7" t="s">
        <v>4194</v>
      </c>
      <c r="F1116" s="1" t="str">
        <f t="shared" si="1"/>
        <v>jest na zero</v>
      </c>
      <c r="G1116" s="2" t="str">
        <f>IF(COUNTIF(Arkusz2!A:A, A1116)&gt;0, "odtworzony", IF(COUNTIF(Arkusz2!A:A, B1116)&gt;0, "odtworzony", "brak"))</f>
        <v>brak</v>
      </c>
      <c r="H1116" s="7" t="s">
        <v>17</v>
      </c>
    </row>
    <row r="1117">
      <c r="A1117" s="12">
        <v>1.7170216E7</v>
      </c>
      <c r="B1117" s="12">
        <v>1.7170216E7</v>
      </c>
      <c r="C1117" s="7" t="s">
        <v>4195</v>
      </c>
      <c r="D1117" s="7" t="s">
        <v>4196</v>
      </c>
      <c r="E1117" s="7" t="s">
        <v>4197</v>
      </c>
      <c r="F1117" s="1" t="str">
        <f t="shared" si="1"/>
        <v>jest na zero</v>
      </c>
      <c r="G1117" s="2" t="str">
        <f>IF(COUNTIF(Arkusz2!A:A, A1117)&gt;0, "odtworzony", IF(COUNTIF(Arkusz2!A:A, B1117)&gt;0, "odtworzony", "brak"))</f>
        <v>brak</v>
      </c>
      <c r="H1117" s="7" t="s">
        <v>17</v>
      </c>
    </row>
    <row r="1118">
      <c r="A1118" s="12">
        <v>1.6050101E7</v>
      </c>
      <c r="B1118" s="12">
        <v>1.6050101E7</v>
      </c>
      <c r="C1118" s="7" t="s">
        <v>4198</v>
      </c>
      <c r="D1118" s="7" t="s">
        <v>4199</v>
      </c>
      <c r="E1118" s="7" t="s">
        <v>4200</v>
      </c>
      <c r="F1118" s="1" t="str">
        <f t="shared" si="1"/>
        <v>odtworzony</v>
      </c>
      <c r="G1118" s="2" t="str">
        <f>IF(COUNTIF(Arkusz2!A:A, A1118)&gt;0, "odtworzony", IF(COUNTIF(Arkusz2!A:A, B1118)&gt;0, "odtworzony", "brak"))</f>
        <v>odtworzony</v>
      </c>
      <c r="H1118" s="7" t="s">
        <v>12</v>
      </c>
    </row>
    <row r="1119">
      <c r="A1119" s="12">
        <v>1.7170258E7</v>
      </c>
      <c r="B1119" s="12">
        <v>1.7170258E7</v>
      </c>
      <c r="C1119" s="7" t="s">
        <v>4201</v>
      </c>
      <c r="D1119" s="7" t="s">
        <v>4202</v>
      </c>
      <c r="E1119" s="7" t="s">
        <v>4194</v>
      </c>
      <c r="F1119" s="1" t="str">
        <f t="shared" si="1"/>
        <v>jest na zero</v>
      </c>
      <c r="G1119" s="2" t="str">
        <f>IF(COUNTIF(Arkusz2!A:A, A1119)&gt;0, "odtworzony", IF(COUNTIF(Arkusz2!A:A, B1119)&gt;0, "odtworzony", "brak"))</f>
        <v>brak</v>
      </c>
      <c r="H1119" s="7" t="s">
        <v>17</v>
      </c>
    </row>
    <row r="1120">
      <c r="A1120" s="12">
        <v>1.7170251E7</v>
      </c>
      <c r="B1120" s="12">
        <v>1.7170251E7</v>
      </c>
      <c r="C1120" s="7" t="s">
        <v>4203</v>
      </c>
      <c r="D1120" s="7" t="s">
        <v>4204</v>
      </c>
      <c r="E1120" s="7" t="s">
        <v>4205</v>
      </c>
      <c r="F1120" s="1" t="str">
        <f t="shared" si="1"/>
        <v>jest na zero</v>
      </c>
      <c r="G1120" s="2" t="str">
        <f>IF(COUNTIF(Arkusz2!A:A, A1120)&gt;0, "odtworzony", IF(COUNTIF(Arkusz2!A:A, B1120)&gt;0, "odtworzony", "brak"))</f>
        <v>brak</v>
      </c>
      <c r="H1120" s="7" t="s">
        <v>17</v>
      </c>
    </row>
    <row r="1121">
      <c r="A1121" s="12">
        <v>1.1101422E7</v>
      </c>
      <c r="B1121" s="12">
        <v>1.1101422E7</v>
      </c>
      <c r="C1121" s="7" t="s">
        <v>4206</v>
      </c>
      <c r="D1121" s="7" t="s">
        <v>4207</v>
      </c>
      <c r="E1121" s="7" t="s">
        <v>4208</v>
      </c>
      <c r="F1121" s="1" t="str">
        <f t="shared" si="1"/>
        <v>odtworzony</v>
      </c>
      <c r="G1121" s="2" t="str">
        <f>IF(COUNTIF(Arkusz2!A:A, A1121)&gt;0, "odtworzony", IF(COUNTIF(Arkusz2!A:A, B1121)&gt;0, "odtworzony", "brak"))</f>
        <v>odtworzony</v>
      </c>
      <c r="H1121" s="7" t="s">
        <v>12</v>
      </c>
    </row>
    <row r="1122">
      <c r="A1122" s="12">
        <v>1.7170243E7</v>
      </c>
      <c r="B1122" s="12">
        <v>1.7170243E7</v>
      </c>
      <c r="C1122" s="7" t="s">
        <v>4209</v>
      </c>
      <c r="D1122" s="7" t="s">
        <v>4210</v>
      </c>
      <c r="E1122" s="7" t="s">
        <v>4211</v>
      </c>
      <c r="F1122" s="1" t="str">
        <f t="shared" si="1"/>
        <v>odtworzony</v>
      </c>
      <c r="G1122" s="2" t="str">
        <f>IF(COUNTIF(Arkusz2!A:A, A1122)&gt;0, "odtworzony", IF(COUNTIF(Arkusz2!A:A, B1122)&gt;0, "odtworzony", "brak"))</f>
        <v>odtworzony</v>
      </c>
      <c r="H1122" s="7" t="s">
        <v>12</v>
      </c>
    </row>
    <row r="1123">
      <c r="A1123" s="12">
        <v>1.6050124E7</v>
      </c>
      <c r="B1123" s="12">
        <v>1.6050124E7</v>
      </c>
      <c r="C1123" s="7" t="s">
        <v>4212</v>
      </c>
      <c r="D1123" s="7" t="s">
        <v>4213</v>
      </c>
      <c r="E1123" s="7" t="s">
        <v>4214</v>
      </c>
      <c r="F1123" s="1" t="str">
        <f t="shared" si="1"/>
        <v>odtworzony</v>
      </c>
      <c r="G1123" s="2" t="str">
        <f>IF(COUNTIF(Arkusz2!A:A, A1123)&gt;0, "odtworzony", IF(COUNTIF(Arkusz2!A:A, B1123)&gt;0, "odtworzony", "brak"))</f>
        <v>odtworzony</v>
      </c>
      <c r="H1123" s="7" t="s">
        <v>12</v>
      </c>
    </row>
    <row r="1124">
      <c r="A1124" s="12">
        <v>1.7170503E7</v>
      </c>
      <c r="B1124" s="12">
        <v>1.7170503E7</v>
      </c>
      <c r="C1124" s="7" t="s">
        <v>4215</v>
      </c>
      <c r="D1124" s="7" t="s">
        <v>4216</v>
      </c>
      <c r="E1124" s="7" t="s">
        <v>4217</v>
      </c>
      <c r="F1124" s="1" t="str">
        <f t="shared" si="1"/>
        <v>odtworzony</v>
      </c>
      <c r="G1124" s="2" t="str">
        <f>IF(COUNTIF(Arkusz2!A:A, A1124)&gt;0, "odtworzony", IF(COUNTIF(Arkusz2!A:A, B1124)&gt;0, "odtworzony", "brak"))</f>
        <v>odtworzony</v>
      </c>
      <c r="H1124" s="7" t="s">
        <v>12</v>
      </c>
    </row>
    <row r="1125">
      <c r="A1125" s="12">
        <v>1.7170242E7</v>
      </c>
      <c r="B1125" s="12">
        <v>1.7170242E7</v>
      </c>
      <c r="C1125" s="7" t="s">
        <v>4218</v>
      </c>
      <c r="D1125" s="7" t="s">
        <v>4219</v>
      </c>
      <c r="E1125" s="7" t="s">
        <v>4220</v>
      </c>
      <c r="F1125" s="1" t="str">
        <f t="shared" si="1"/>
        <v>odtworzony</v>
      </c>
      <c r="G1125" s="2" t="str">
        <f>IF(COUNTIF(Arkusz2!A:A, A1125)&gt;0, "odtworzony", IF(COUNTIF(Arkusz2!A:A, B1125)&gt;0, "odtworzony", "brak"))</f>
        <v>odtworzony</v>
      </c>
      <c r="H1125" s="7" t="s">
        <v>12</v>
      </c>
    </row>
    <row r="1126">
      <c r="A1126" s="12">
        <v>1.1101417E7</v>
      </c>
      <c r="B1126" s="12">
        <v>1.1101417E7</v>
      </c>
      <c r="C1126" s="7" t="s">
        <v>4221</v>
      </c>
      <c r="D1126" s="7" t="s">
        <v>4222</v>
      </c>
      <c r="E1126" s="7" t="s">
        <v>4223</v>
      </c>
      <c r="F1126" s="1" t="str">
        <f t="shared" si="1"/>
        <v>odtworzony</v>
      </c>
      <c r="G1126" s="2" t="str">
        <f>IF(COUNTIF(Arkusz2!A:A, A1126)&gt;0, "odtworzony", IF(COUNTIF(Arkusz2!A:A, B1126)&gt;0, "odtworzony", "brak"))</f>
        <v>odtworzony</v>
      </c>
      <c r="H1126" s="7" t="s">
        <v>12</v>
      </c>
    </row>
    <row r="1127">
      <c r="A1127" s="12">
        <v>1.7170223E7</v>
      </c>
      <c r="B1127" s="12">
        <v>1.7170223E7</v>
      </c>
      <c r="C1127" s="7" t="s">
        <v>4224</v>
      </c>
      <c r="D1127" s="7" t="s">
        <v>4225</v>
      </c>
      <c r="E1127" s="7" t="s">
        <v>4226</v>
      </c>
      <c r="F1127" s="1" t="str">
        <f t="shared" si="1"/>
        <v>jest na zero</v>
      </c>
      <c r="G1127" s="2" t="str">
        <f>IF(COUNTIF(Arkusz2!A:A, A1127)&gt;0, "odtworzony", IF(COUNTIF(Arkusz2!A:A, B1127)&gt;0, "odtworzony", "brak"))</f>
        <v>brak</v>
      </c>
      <c r="H1127" s="7" t="s">
        <v>17</v>
      </c>
    </row>
    <row r="1128">
      <c r="A1128" s="12">
        <v>1.6050118E7</v>
      </c>
      <c r="B1128" s="12">
        <v>1.6050118E7</v>
      </c>
      <c r="C1128" s="7" t="s">
        <v>4227</v>
      </c>
      <c r="D1128" s="7" t="s">
        <v>4228</v>
      </c>
      <c r="E1128" s="7" t="s">
        <v>4229</v>
      </c>
      <c r="F1128" s="1" t="str">
        <f t="shared" si="1"/>
        <v>odtworzony</v>
      </c>
      <c r="G1128" s="2" t="str">
        <f>IF(COUNTIF(Arkusz2!A:A, A1128)&gt;0, "odtworzony", IF(COUNTIF(Arkusz2!A:A, B1128)&gt;0, "odtworzony", "brak"))</f>
        <v>odtworzony</v>
      </c>
      <c r="H1128" s="7" t="s">
        <v>12</v>
      </c>
    </row>
    <row r="1129">
      <c r="A1129" s="12">
        <v>1.1101706E7</v>
      </c>
      <c r="B1129" s="12">
        <v>1.1101706E7</v>
      </c>
      <c r="C1129" s="7" t="s">
        <v>4230</v>
      </c>
      <c r="D1129" s="7" t="s">
        <v>4231</v>
      </c>
      <c r="E1129" s="7" t="s">
        <v>4232</v>
      </c>
      <c r="F1129" s="1" t="str">
        <f t="shared" si="1"/>
        <v>odtworzony</v>
      </c>
      <c r="G1129" s="2" t="str">
        <f>IF(COUNTIF(Arkusz2!A:A, A1129)&gt;0, "odtworzony", IF(COUNTIF(Arkusz2!A:A, B1129)&gt;0, "odtworzony", "brak"))</f>
        <v>odtworzony</v>
      </c>
      <c r="H1129" s="7" t="s">
        <v>12</v>
      </c>
    </row>
    <row r="1130">
      <c r="A1130" s="12">
        <v>1.7170504E7</v>
      </c>
      <c r="B1130" s="12">
        <v>1.7170504E7</v>
      </c>
      <c r="C1130" s="7" t="s">
        <v>4233</v>
      </c>
      <c r="D1130" s="7" t="s">
        <v>4234</v>
      </c>
      <c r="E1130" s="7" t="s">
        <v>4235</v>
      </c>
      <c r="F1130" s="1" t="str">
        <f t="shared" si="1"/>
        <v>odtworzony</v>
      </c>
      <c r="G1130" s="2" t="str">
        <f>IF(COUNTIF(Arkusz2!A:A, A1130)&gt;0, "odtworzony", IF(COUNTIF(Arkusz2!A:A, B1130)&gt;0, "odtworzony", "brak"))</f>
        <v>odtworzony</v>
      </c>
      <c r="H1130" s="7" t="s">
        <v>12</v>
      </c>
    </row>
    <row r="1131">
      <c r="A1131" s="12">
        <v>1.7170234E7</v>
      </c>
      <c r="B1131" s="12">
        <v>1.7170234E7</v>
      </c>
      <c r="C1131" s="7" t="s">
        <v>4236</v>
      </c>
      <c r="D1131" s="7" t="s">
        <v>4237</v>
      </c>
      <c r="E1131" s="7" t="s">
        <v>4238</v>
      </c>
      <c r="F1131" s="1" t="str">
        <f t="shared" si="1"/>
        <v>jest na zero</v>
      </c>
      <c r="G1131" s="2" t="str">
        <f>IF(COUNTIF(Arkusz2!A:A, A1131)&gt;0, "odtworzony", IF(COUNTIF(Arkusz2!A:A, B1131)&gt;0, "odtworzony", "brak"))</f>
        <v>brak</v>
      </c>
      <c r="H1131" s="7" t="s">
        <v>17</v>
      </c>
    </row>
    <row r="1132">
      <c r="A1132" s="12">
        <v>1.1101711E7</v>
      </c>
      <c r="B1132" s="12">
        <v>1.1101711E7</v>
      </c>
      <c r="C1132" s="7" t="s">
        <v>4239</v>
      </c>
      <c r="D1132" s="7" t="s">
        <v>4240</v>
      </c>
      <c r="E1132" s="7" t="s">
        <v>4241</v>
      </c>
      <c r="F1132" s="1" t="str">
        <f t="shared" si="1"/>
        <v>odtworzony</v>
      </c>
      <c r="G1132" s="2" t="str">
        <f>IF(COUNTIF(Arkusz2!A:A, A1132)&gt;0, "odtworzony", IF(COUNTIF(Arkusz2!A:A, B1132)&gt;0, "odtworzony", "brak"))</f>
        <v>odtworzony</v>
      </c>
      <c r="H1132" s="7" t="s">
        <v>12</v>
      </c>
    </row>
    <row r="1133">
      <c r="A1133" s="12">
        <v>1.6050112E7</v>
      </c>
      <c r="B1133" s="12">
        <v>1.6050112E7</v>
      </c>
      <c r="C1133" s="7" t="s">
        <v>4242</v>
      </c>
      <c r="D1133" s="7" t="s">
        <v>4243</v>
      </c>
      <c r="E1133" s="7" t="s">
        <v>4244</v>
      </c>
      <c r="F1133" s="1" t="str">
        <f t="shared" si="1"/>
        <v>odtworzony</v>
      </c>
      <c r="G1133" s="2" t="str">
        <f>IF(COUNTIF(Arkusz2!A:A, A1133)&gt;0, "odtworzony", IF(COUNTIF(Arkusz2!A:A, B1133)&gt;0, "odtworzony", "brak"))</f>
        <v>odtworzony</v>
      </c>
      <c r="H1133" s="7" t="s">
        <v>12</v>
      </c>
    </row>
    <row r="1134">
      <c r="A1134" s="12">
        <v>1.7170506E7</v>
      </c>
      <c r="B1134" s="12">
        <v>1.7170506E7</v>
      </c>
      <c r="C1134" s="7" t="s">
        <v>4245</v>
      </c>
      <c r="D1134" s="7" t="s">
        <v>4246</v>
      </c>
      <c r="E1134" s="7" t="s">
        <v>4247</v>
      </c>
      <c r="F1134" s="1" t="str">
        <f t="shared" si="1"/>
        <v>odtworzony</v>
      </c>
      <c r="G1134" s="2" t="str">
        <f>IF(COUNTIF(Arkusz2!A:A, A1134)&gt;0, "odtworzony", IF(COUNTIF(Arkusz2!A:A, B1134)&gt;0, "odtworzony", "brak"))</f>
        <v>odtworzony</v>
      </c>
      <c r="H1134" s="7" t="s">
        <v>12</v>
      </c>
    </row>
    <row r="1135">
      <c r="A1135" s="12">
        <v>1.717082E7</v>
      </c>
      <c r="B1135" s="12">
        <v>1.717082E7</v>
      </c>
      <c r="C1135" s="7" t="s">
        <v>4248</v>
      </c>
      <c r="D1135" s="7" t="s">
        <v>4249</v>
      </c>
      <c r="E1135" s="7" t="s">
        <v>4250</v>
      </c>
      <c r="F1135" s="1" t="str">
        <f t="shared" si="1"/>
        <v>jest na zero</v>
      </c>
      <c r="G1135" s="2" t="str">
        <f>IF(COUNTIF(Arkusz2!A:A, A1135)&gt;0, "odtworzony", IF(COUNTIF(Arkusz2!A:A, B1135)&gt;0, "odtworzony", "brak"))</f>
        <v>brak</v>
      </c>
      <c r="H1135" s="7" t="s">
        <v>17</v>
      </c>
    </row>
    <row r="1136">
      <c r="A1136" s="12">
        <v>1.1101716E7</v>
      </c>
      <c r="B1136" s="12">
        <v>1.1101716E7</v>
      </c>
      <c r="C1136" s="7" t="s">
        <v>4251</v>
      </c>
      <c r="D1136" s="7" t="s">
        <v>4252</v>
      </c>
      <c r="E1136" s="7" t="s">
        <v>4253</v>
      </c>
      <c r="F1136" s="1" t="str">
        <f t="shared" si="1"/>
        <v>odtworzony</v>
      </c>
      <c r="G1136" s="2" t="str">
        <f>IF(COUNTIF(Arkusz2!A:A, A1136)&gt;0, "odtworzony", IF(COUNTIF(Arkusz2!A:A, B1136)&gt;0, "odtworzony", "brak"))</f>
        <v>odtworzony</v>
      </c>
      <c r="H1136" s="7" t="s">
        <v>12</v>
      </c>
    </row>
    <row r="1137">
      <c r="A1137" s="12">
        <v>1.7170134E7</v>
      </c>
      <c r="B1137" s="12">
        <v>1.7170134E7</v>
      </c>
      <c r="C1137" s="7" t="s">
        <v>4254</v>
      </c>
      <c r="D1137" s="7" t="s">
        <v>4255</v>
      </c>
      <c r="E1137" s="7" t="s">
        <v>4256</v>
      </c>
      <c r="F1137" s="1" t="str">
        <f t="shared" si="1"/>
        <v>odtworzony</v>
      </c>
      <c r="G1137" s="2" t="str">
        <f>IF(COUNTIF(Arkusz2!A:A, A1137)&gt;0, "odtworzony", IF(COUNTIF(Arkusz2!A:A, B1137)&gt;0, "odtworzony", "brak"))</f>
        <v>odtworzony</v>
      </c>
      <c r="H1137" s="7" t="s">
        <v>12</v>
      </c>
    </row>
    <row r="1138">
      <c r="A1138" s="12">
        <v>1.7170722E7</v>
      </c>
      <c r="B1138" s="12">
        <v>1.7170722E7</v>
      </c>
      <c r="C1138" s="7" t="s">
        <v>4257</v>
      </c>
      <c r="D1138" s="7" t="s">
        <v>4258</v>
      </c>
      <c r="E1138" s="7" t="s">
        <v>4259</v>
      </c>
      <c r="F1138" s="1" t="str">
        <f t="shared" si="1"/>
        <v>jest na zero</v>
      </c>
      <c r="G1138" s="2" t="str">
        <f>IF(COUNTIF(Arkusz2!A:A, A1138)&gt;0, "odtworzony", IF(COUNTIF(Arkusz2!A:A, B1138)&gt;0, "odtworzony", "brak"))</f>
        <v>brak</v>
      </c>
      <c r="H1138" s="7" t="s">
        <v>17</v>
      </c>
    </row>
    <row r="1139">
      <c r="A1139" s="12">
        <v>1.1101718E7</v>
      </c>
      <c r="B1139" s="12">
        <v>1.1101718E7</v>
      </c>
      <c r="C1139" s="7" t="s">
        <v>4260</v>
      </c>
      <c r="D1139" s="7" t="s">
        <v>4261</v>
      </c>
      <c r="E1139" s="7" t="s">
        <v>4262</v>
      </c>
      <c r="F1139" s="1" t="str">
        <f t="shared" si="1"/>
        <v>odtworzony</v>
      </c>
      <c r="G1139" s="2" t="str">
        <f>IF(COUNTIF(Arkusz2!A:A, A1139)&gt;0, "odtworzony", IF(COUNTIF(Arkusz2!A:A, B1139)&gt;0, "odtworzony", "brak"))</f>
        <v>odtworzony</v>
      </c>
      <c r="H1139" s="7" t="s">
        <v>12</v>
      </c>
    </row>
    <row r="1140">
      <c r="A1140" s="12">
        <v>1.7170719E7</v>
      </c>
      <c r="B1140" s="12">
        <v>1.7170719E7</v>
      </c>
      <c r="C1140" s="7" t="s">
        <v>4263</v>
      </c>
      <c r="D1140" s="7" t="s">
        <v>4264</v>
      </c>
      <c r="E1140" s="7" t="s">
        <v>4265</v>
      </c>
      <c r="F1140" s="1" t="str">
        <f t="shared" si="1"/>
        <v>jest na zero</v>
      </c>
      <c r="G1140" s="2" t="str">
        <f>IF(COUNTIF(Arkusz2!A:A, A1140)&gt;0, "odtworzony", IF(COUNTIF(Arkusz2!A:A, B1140)&gt;0, "odtworzony", "brak"))</f>
        <v>brak</v>
      </c>
      <c r="H1140" s="7" t="s">
        <v>17</v>
      </c>
    </row>
    <row r="1141">
      <c r="A1141" s="12">
        <v>1.6050302E7</v>
      </c>
      <c r="B1141" s="12">
        <v>1.6050302E7</v>
      </c>
      <c r="C1141" s="7" t="s">
        <v>4266</v>
      </c>
      <c r="D1141" s="7" t="s">
        <v>4267</v>
      </c>
      <c r="E1141" s="7" t="s">
        <v>4268</v>
      </c>
      <c r="F1141" s="1" t="str">
        <f t="shared" si="1"/>
        <v>jest na zero</v>
      </c>
      <c r="G1141" s="2" t="str">
        <f>IF(COUNTIF(Arkusz2!A:A, A1141)&gt;0, "odtworzony", IF(COUNTIF(Arkusz2!A:A, B1141)&gt;0, "odtworzony", "brak"))</f>
        <v>brak</v>
      </c>
      <c r="H1141" s="7" t="s">
        <v>17</v>
      </c>
    </row>
    <row r="1142">
      <c r="A1142" s="12">
        <v>1.7170716E7</v>
      </c>
      <c r="B1142" s="12">
        <v>1.7170716E7</v>
      </c>
      <c r="C1142" s="7" t="s">
        <v>4269</v>
      </c>
      <c r="D1142" s="7" t="s">
        <v>4270</v>
      </c>
      <c r="E1142" s="7" t="s">
        <v>4271</v>
      </c>
      <c r="F1142" s="1" t="str">
        <f t="shared" si="1"/>
        <v>jest na zero</v>
      </c>
      <c r="G1142" s="2" t="str">
        <f>IF(COUNTIF(Arkusz2!A:A, A1142)&gt;0, "odtworzony", IF(COUNTIF(Arkusz2!A:A, B1142)&gt;0, "odtworzony", "brak"))</f>
        <v>brak</v>
      </c>
      <c r="H1142" s="7" t="s">
        <v>17</v>
      </c>
    </row>
    <row r="1143">
      <c r="A1143" s="12">
        <v>1.1101715E7</v>
      </c>
      <c r="B1143" s="12">
        <v>1.1101715E7</v>
      </c>
      <c r="C1143" s="7" t="s">
        <v>4272</v>
      </c>
      <c r="D1143" s="7" t="s">
        <v>4273</v>
      </c>
      <c r="E1143" s="7" t="s">
        <v>4274</v>
      </c>
      <c r="F1143" s="1" t="str">
        <f t="shared" si="1"/>
        <v>odtworzony</v>
      </c>
      <c r="G1143" s="2" t="str">
        <f>IF(COUNTIF(Arkusz2!A:A, A1143)&gt;0, "odtworzony", IF(COUNTIF(Arkusz2!A:A, B1143)&gt;0, "odtworzony", "brak"))</f>
        <v>odtworzony</v>
      </c>
      <c r="H1143" s="7" t="s">
        <v>12</v>
      </c>
    </row>
    <row r="1144">
      <c r="A1144" s="12">
        <v>1.717073E7</v>
      </c>
      <c r="B1144" s="12">
        <v>1.717073E7</v>
      </c>
      <c r="C1144" s="7" t="s">
        <v>4275</v>
      </c>
      <c r="D1144" s="7" t="s">
        <v>4276</v>
      </c>
      <c r="E1144" s="7" t="s">
        <v>4277</v>
      </c>
      <c r="F1144" s="1" t="str">
        <f t="shared" si="1"/>
        <v>jest na zero</v>
      </c>
      <c r="G1144" s="2" t="str">
        <f>IF(COUNTIF(Arkusz2!A:A, A1144)&gt;0, "odtworzony", IF(COUNTIF(Arkusz2!A:A, B1144)&gt;0, "odtworzony", "brak"))</f>
        <v>brak</v>
      </c>
      <c r="H1144" s="7" t="s">
        <v>17</v>
      </c>
    </row>
    <row r="1145">
      <c r="A1145" s="12">
        <v>1.7170528E7</v>
      </c>
      <c r="B1145" s="12">
        <v>1.7170528E7</v>
      </c>
      <c r="C1145" s="7" t="s">
        <v>4278</v>
      </c>
      <c r="D1145" s="7" t="s">
        <v>4279</v>
      </c>
      <c r="E1145" s="7" t="s">
        <v>4280</v>
      </c>
      <c r="F1145" s="1" t="str">
        <f t="shared" si="1"/>
        <v>jest na zero</v>
      </c>
      <c r="G1145" s="2" t="str">
        <f>IF(COUNTIF(Arkusz2!A:A, A1145)&gt;0, "odtworzony", IF(COUNTIF(Arkusz2!A:A, B1145)&gt;0, "odtworzony", "brak"))</f>
        <v>brak</v>
      </c>
      <c r="H1145" s="7" t="s">
        <v>17</v>
      </c>
    </row>
    <row r="1146">
      <c r="A1146" s="12">
        <v>1.6050308E7</v>
      </c>
      <c r="B1146" s="12">
        <v>1.6050308E7</v>
      </c>
      <c r="C1146" s="7" t="s">
        <v>4281</v>
      </c>
      <c r="D1146" s="7" t="s">
        <v>4282</v>
      </c>
      <c r="E1146" s="7" t="s">
        <v>4283</v>
      </c>
      <c r="F1146" s="1" t="str">
        <f t="shared" si="1"/>
        <v>odtworzony</v>
      </c>
      <c r="G1146" s="2" t="str">
        <f>IF(COUNTIF(Arkusz2!A:A, A1146)&gt;0, "odtworzony", IF(COUNTIF(Arkusz2!A:A, B1146)&gt;0, "odtworzony", "brak"))</f>
        <v>odtworzony</v>
      </c>
      <c r="H1146" s="7" t="s">
        <v>12</v>
      </c>
    </row>
    <row r="1147">
      <c r="A1147" s="12">
        <v>1.717025E7</v>
      </c>
      <c r="B1147" s="12">
        <v>1.717025E7</v>
      </c>
      <c r="C1147" s="7" t="s">
        <v>4284</v>
      </c>
      <c r="D1147" s="7" t="s">
        <v>4285</v>
      </c>
      <c r="E1147" s="7" t="s">
        <v>4286</v>
      </c>
      <c r="F1147" s="1" t="str">
        <f t="shared" si="1"/>
        <v>jest na zero</v>
      </c>
      <c r="G1147" s="2" t="str">
        <f>IF(COUNTIF(Arkusz2!A:A, A1147)&gt;0, "odtworzony", IF(COUNTIF(Arkusz2!A:A, B1147)&gt;0, "odtworzony", "brak"))</f>
        <v>brak</v>
      </c>
      <c r="H1147" s="7" t="s">
        <v>17</v>
      </c>
    </row>
    <row r="1148">
      <c r="A1148" s="12">
        <v>1.6050318E7</v>
      </c>
      <c r="B1148" s="12">
        <v>1.6050318E7</v>
      </c>
      <c r="C1148" s="7" t="s">
        <v>4287</v>
      </c>
      <c r="D1148" s="7" t="s">
        <v>4288</v>
      </c>
      <c r="E1148" s="7" t="s">
        <v>4289</v>
      </c>
      <c r="F1148" s="1" t="str">
        <f t="shared" si="1"/>
        <v>odtworzony</v>
      </c>
      <c r="G1148" s="2" t="str">
        <f>IF(COUNTIF(Arkusz2!A:A, A1148)&gt;0, "odtworzony", IF(COUNTIF(Arkusz2!A:A, B1148)&gt;0, "odtworzony", "brak"))</f>
        <v>odtworzony</v>
      </c>
      <c r="H1148" s="7" t="s">
        <v>12</v>
      </c>
    </row>
    <row r="1149">
      <c r="A1149" s="12">
        <v>1.6050313E7</v>
      </c>
      <c r="B1149" s="12">
        <v>1.6050313E7</v>
      </c>
      <c r="C1149" s="7" t="s">
        <v>4290</v>
      </c>
      <c r="D1149" s="7" t="s">
        <v>4291</v>
      </c>
      <c r="E1149" s="7" t="s">
        <v>4292</v>
      </c>
      <c r="F1149" s="1" t="str">
        <f t="shared" si="1"/>
        <v>jest na zero</v>
      </c>
      <c r="G1149" s="2" t="str">
        <f>IF(COUNTIF(Arkusz2!A:A, A1149)&gt;0, "odtworzony", IF(COUNTIF(Arkusz2!A:A, B1149)&gt;0, "odtworzony", "brak"))</f>
        <v>brak</v>
      </c>
      <c r="H1149" s="7" t="s">
        <v>17</v>
      </c>
    </row>
    <row r="1150">
      <c r="A1150" s="13">
        <v>1.5040128E7</v>
      </c>
      <c r="B1150" s="14" t="s">
        <v>4293</v>
      </c>
      <c r="C1150" s="14" t="s">
        <v>4294</v>
      </c>
      <c r="D1150" s="14" t="s">
        <v>4295</v>
      </c>
      <c r="E1150" s="14" t="s">
        <v>4296</v>
      </c>
      <c r="F1150" s="1" t="str">
        <f t="shared" si="1"/>
        <v>odtworzony</v>
      </c>
      <c r="G1150" s="2" t="str">
        <f>IF(COUNTIF(Arkusz2!A:A, A1150)&gt;0, "odtworzony", IF(COUNTIF(Arkusz2!A:A, B1150)&gt;0, "odtworzony", "brak"))</f>
        <v>odtworzony</v>
      </c>
      <c r="H1150" s="7" t="s">
        <v>12</v>
      </c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</row>
    <row r="1151">
      <c r="A1151" s="13">
        <v>1.5040107E7</v>
      </c>
      <c r="B1151" s="14" t="s">
        <v>4297</v>
      </c>
      <c r="C1151" s="14" t="s">
        <v>4298</v>
      </c>
      <c r="D1151" s="14" t="s">
        <v>4299</v>
      </c>
      <c r="E1151" s="14" t="s">
        <v>4300</v>
      </c>
      <c r="F1151" s="1" t="str">
        <f t="shared" si="1"/>
        <v>odtworzony</v>
      </c>
      <c r="G1151" s="2" t="str">
        <f>IF(COUNTIF(Arkusz2!A:A, A1151)&gt;0, "odtworzony", IF(COUNTIF(Arkusz2!A:A, B1151)&gt;0, "odtworzony", "brak"))</f>
        <v>odtworzony</v>
      </c>
      <c r="H1151" s="7" t="s">
        <v>12</v>
      </c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</row>
    <row r="1152">
      <c r="A1152" s="13">
        <v>1.1101633E7</v>
      </c>
      <c r="B1152" s="14" t="s">
        <v>4301</v>
      </c>
      <c r="C1152" s="14" t="s">
        <v>4302</v>
      </c>
      <c r="D1152" s="14" t="s">
        <v>4303</v>
      </c>
      <c r="E1152" s="14" t="s">
        <v>4304</v>
      </c>
      <c r="F1152" s="1" t="str">
        <f t="shared" si="1"/>
        <v>odtworzony</v>
      </c>
      <c r="G1152" s="2" t="str">
        <f>IF(COUNTIF(Arkusz2!A:A, A1152)&gt;0, "odtworzony", IF(COUNTIF(Arkusz2!A:A, B1152)&gt;0, "odtworzony", "brak"))</f>
        <v>odtworzony</v>
      </c>
      <c r="H1152" s="7" t="s">
        <v>12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</row>
    <row r="1153">
      <c r="A1153" s="16">
        <v>1.1100932E7</v>
      </c>
      <c r="B1153" s="17" t="s">
        <v>4305</v>
      </c>
      <c r="C1153" s="17" t="s">
        <v>4306</v>
      </c>
      <c r="D1153" s="17" t="s">
        <v>4307</v>
      </c>
      <c r="E1153" s="17" t="s">
        <v>4308</v>
      </c>
      <c r="F1153" s="1" t="str">
        <f t="shared" si="1"/>
        <v>odtworzony</v>
      </c>
      <c r="G1153" s="2" t="str">
        <f>IF(COUNTIF(Arkusz2!A:A, A1153)&gt;0, "odtworzony", IF(COUNTIF(Arkusz2!A:A, B1153)&gt;0, "odtworzony", "brak"))</f>
        <v>odtworzony</v>
      </c>
      <c r="H1153" s="7" t="s">
        <v>12</v>
      </c>
      <c r="I1153" s="18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</row>
    <row r="1154">
      <c r="A1154" s="13">
        <v>1.5040128E7</v>
      </c>
      <c r="B1154" s="14" t="s">
        <v>4293</v>
      </c>
      <c r="C1154" s="14" t="s">
        <v>4294</v>
      </c>
      <c r="D1154" s="14" t="s">
        <v>4295</v>
      </c>
      <c r="E1154" s="14" t="s">
        <v>4296</v>
      </c>
      <c r="F1154" s="1" t="str">
        <f t="shared" si="1"/>
        <v>odtworzony</v>
      </c>
      <c r="G1154" s="2" t="str">
        <f>IF(COUNTIF(Arkusz2!A:A, A1154)&gt;0, "odtworzony", IF(COUNTIF(Arkusz2!A:A, B1154)&gt;0, "odtworzony", "brak"))</f>
        <v>odtworzony</v>
      </c>
      <c r="H1154" s="7" t="s">
        <v>12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</row>
    <row r="1155">
      <c r="A1155" s="13">
        <v>1.1100303E7</v>
      </c>
      <c r="B1155" s="14" t="s">
        <v>4309</v>
      </c>
      <c r="C1155" s="14" t="s">
        <v>4310</v>
      </c>
      <c r="D1155" s="14" t="s">
        <v>4311</v>
      </c>
      <c r="E1155" s="14" t="s">
        <v>4312</v>
      </c>
      <c r="F1155" s="1" t="str">
        <f t="shared" si="1"/>
        <v>odtworzony</v>
      </c>
      <c r="G1155" s="2" t="str">
        <f>IF(COUNTIF(Arkusz2!A:A, A1155)&gt;0, "odtworzony", IF(COUNTIF(Arkusz2!A:A, B1155)&gt;0, "odtworzony", "brak"))</f>
        <v>odtworzony</v>
      </c>
      <c r="H1155" s="7" t="s">
        <v>12</v>
      </c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</row>
    <row r="1156">
      <c r="A1156" s="13">
        <v>1.1100501E7</v>
      </c>
      <c r="B1156" s="14" t="s">
        <v>4313</v>
      </c>
      <c r="C1156" s="14" t="s">
        <v>4314</v>
      </c>
      <c r="D1156" s="14" t="s">
        <v>4315</v>
      </c>
      <c r="E1156" s="14" t="s">
        <v>4316</v>
      </c>
      <c r="F1156" s="1">
        <f t="shared" si="1"/>
        <v>0</v>
      </c>
      <c r="G1156" s="2" t="str">
        <f>IF(COUNTIF(Arkusz2!A:A, A1156)&gt;0, "odtworzony", IF(COUNTIF(Arkusz2!A:A, B1156)&gt;0, "odtworzony", "brak"))</f>
        <v>brak</v>
      </c>
      <c r="H1156" s="7">
        <v>0.0</v>
      </c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</row>
    <row r="1157">
      <c r="A1157" s="13">
        <v>1.1101633E7</v>
      </c>
      <c r="B1157" s="14" t="s">
        <v>4301</v>
      </c>
      <c r="C1157" s="14" t="s">
        <v>4302</v>
      </c>
      <c r="D1157" s="14" t="s">
        <v>4303</v>
      </c>
      <c r="E1157" s="14" t="s">
        <v>4304</v>
      </c>
      <c r="F1157" s="1" t="str">
        <f t="shared" si="1"/>
        <v>odtworzony</v>
      </c>
      <c r="G1157" s="2" t="str">
        <f>IF(COUNTIF(Arkusz2!A:A, A1157)&gt;0, "odtworzony", IF(COUNTIF(Arkusz2!A:A, B1157)&gt;0, "odtworzony", "brak"))</f>
        <v>odtworzony</v>
      </c>
      <c r="H1157" s="7" t="s">
        <v>12</v>
      </c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</row>
    <row r="1158">
      <c r="A1158" s="13">
        <v>1.5040107E7</v>
      </c>
      <c r="B1158" s="14" t="s">
        <v>4297</v>
      </c>
      <c r="C1158" s="14" t="s">
        <v>4298</v>
      </c>
      <c r="D1158" s="14" t="s">
        <v>4299</v>
      </c>
      <c r="E1158" s="14" t="s">
        <v>4300</v>
      </c>
      <c r="F1158" s="1" t="str">
        <f t="shared" si="1"/>
        <v>odtworzony</v>
      </c>
      <c r="G1158" s="2" t="str">
        <f>IF(COUNTIF(Arkusz2!A:A, A1158)&gt;0, "odtworzony", IF(COUNTIF(Arkusz2!A:A, B1158)&gt;0, "odtworzony", "brak"))</f>
        <v>odtworzony</v>
      </c>
      <c r="H1158" s="7" t="s">
        <v>12</v>
      </c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</row>
    <row r="1159">
      <c r="A1159" s="12" t="s">
        <v>4317</v>
      </c>
      <c r="B1159" s="12">
        <v>1.7170132E7</v>
      </c>
      <c r="C1159" s="7" t="s">
        <v>4318</v>
      </c>
      <c r="D1159" s="7" t="s">
        <v>4319</v>
      </c>
      <c r="E1159" s="7" t="s">
        <v>4320</v>
      </c>
      <c r="F1159" s="1" t="str">
        <f t="shared" si="1"/>
        <v>odtworzony</v>
      </c>
      <c r="G1159" s="2" t="str">
        <f>IF(COUNTIF(Arkusz2!A:A, A1159)&gt;0, "odtworzony", IF(COUNTIF(Arkusz2!A:A, B1159)&gt;0, "odtworzony", "brak"))</f>
        <v>odtworzony</v>
      </c>
      <c r="H1159" s="7" t="s">
        <v>17</v>
      </c>
    </row>
    <row r="1160">
      <c r="A1160" s="12" t="s">
        <v>4321</v>
      </c>
      <c r="B1160" s="12">
        <v>1.110102E7</v>
      </c>
      <c r="C1160" s="7" t="s">
        <v>4322</v>
      </c>
      <c r="D1160" s="7" t="s">
        <v>4323</v>
      </c>
      <c r="E1160" s="7" t="s">
        <v>4324</v>
      </c>
      <c r="F1160" s="1" t="str">
        <f t="shared" si="1"/>
        <v>jest na zero</v>
      </c>
      <c r="G1160" s="2" t="str">
        <f>IF(COUNTIF(Arkusz2!A:A, A1160)&gt;0, "odtworzony", IF(COUNTIF(Arkusz2!A:A, B1160)&gt;0, "odtworzony", "brak"))</f>
        <v>brak</v>
      </c>
      <c r="H1160" s="7" t="s">
        <v>17</v>
      </c>
    </row>
    <row r="1161">
      <c r="A1161" s="12" t="s">
        <v>4325</v>
      </c>
      <c r="B1161" s="12">
        <v>1.7170617E7</v>
      </c>
      <c r="C1161" s="7" t="s">
        <v>4326</v>
      </c>
      <c r="D1161" s="7" t="s">
        <v>4327</v>
      </c>
      <c r="E1161" s="7" t="s">
        <v>4328</v>
      </c>
      <c r="F1161" s="1" t="str">
        <f t="shared" si="1"/>
        <v>jest na zero</v>
      </c>
      <c r="G1161" s="2" t="str">
        <f>IF(COUNTIF(Arkusz2!A:A, A1161)&gt;0, "odtworzony", IF(COUNTIF(Arkusz2!A:A, B1161)&gt;0, "odtworzony", "brak"))</f>
        <v>brak</v>
      </c>
      <c r="H1161" s="7" t="s">
        <v>17</v>
      </c>
    </row>
    <row r="1162">
      <c r="A1162" s="12" t="s">
        <v>4329</v>
      </c>
      <c r="B1162" s="12">
        <v>1.7170131E7</v>
      </c>
      <c r="C1162" s="7" t="s">
        <v>4330</v>
      </c>
      <c r="D1162" s="7" t="s">
        <v>4331</v>
      </c>
      <c r="E1162" s="7" t="s">
        <v>4332</v>
      </c>
      <c r="F1162" s="1" t="str">
        <f t="shared" si="1"/>
        <v>odtworzony</v>
      </c>
      <c r="G1162" s="2" t="str">
        <f>IF(COUNTIF(Arkusz2!A:A, A1162)&gt;0, "odtworzony", IF(COUNTIF(Arkusz2!A:A, B1162)&gt;0, "odtworzony", "brak"))</f>
        <v>odtworzony</v>
      </c>
      <c r="H1162" s="7" t="s">
        <v>17</v>
      </c>
    </row>
    <row r="1163">
      <c r="A1163" s="12" t="s">
        <v>4333</v>
      </c>
      <c r="B1163" s="12">
        <v>1.1101029E7</v>
      </c>
      <c r="C1163" s="7" t="s">
        <v>4334</v>
      </c>
      <c r="D1163" s="7" t="s">
        <v>4335</v>
      </c>
      <c r="E1163" s="7" t="s">
        <v>4336</v>
      </c>
      <c r="F1163" s="1" t="str">
        <f t="shared" si="1"/>
        <v>jest na zero</v>
      </c>
      <c r="G1163" s="2" t="str">
        <f>IF(COUNTIF(Arkusz2!A:A, A1163)&gt;0, "odtworzony", IF(COUNTIF(Arkusz2!A:A, B1163)&gt;0, "odtworzony", "brak"))</f>
        <v>brak</v>
      </c>
      <c r="H1163" s="7" t="s">
        <v>17</v>
      </c>
    </row>
    <row r="1164">
      <c r="A1164" s="12" t="s">
        <v>4337</v>
      </c>
      <c r="B1164" s="12">
        <v>1.7170127E7</v>
      </c>
      <c r="C1164" s="7" t="s">
        <v>4338</v>
      </c>
      <c r="D1164" s="7" t="s">
        <v>4339</v>
      </c>
      <c r="E1164" s="7" t="s">
        <v>4340</v>
      </c>
      <c r="F1164" s="1" t="str">
        <f t="shared" si="1"/>
        <v>odtworzony</v>
      </c>
      <c r="G1164" s="2" t="str">
        <f>IF(COUNTIF(Arkusz2!A:A, A1164)&gt;0, "odtworzony", IF(COUNTIF(Arkusz2!A:A, B1164)&gt;0, "odtworzony", "brak"))</f>
        <v>odtworzony</v>
      </c>
      <c r="H1164" s="7" t="s">
        <v>17</v>
      </c>
    </row>
    <row r="1165">
      <c r="A1165" s="12" t="s">
        <v>4341</v>
      </c>
      <c r="B1165" s="12">
        <v>1.1101024E7</v>
      </c>
      <c r="C1165" s="7" t="s">
        <v>4342</v>
      </c>
      <c r="D1165" s="7" t="s">
        <v>4343</v>
      </c>
      <c r="E1165" s="7" t="s">
        <v>4344</v>
      </c>
      <c r="F1165" s="1" t="str">
        <f t="shared" si="1"/>
        <v>odtworzony</v>
      </c>
      <c r="G1165" s="2" t="str">
        <f>IF(COUNTIF(Arkusz2!A:A, A1165)&gt;0, "odtworzony", IF(COUNTIF(Arkusz2!A:A, B1165)&gt;0, "odtworzony", "brak"))</f>
        <v>odtworzony</v>
      </c>
      <c r="H1165" s="7" t="s">
        <v>12</v>
      </c>
    </row>
    <row r="1166">
      <c r="A1166" s="12" t="s">
        <v>4345</v>
      </c>
      <c r="B1166" s="12">
        <v>1.1101023E7</v>
      </c>
      <c r="C1166" s="7" t="s">
        <v>4346</v>
      </c>
      <c r="D1166" s="7" t="s">
        <v>4347</v>
      </c>
      <c r="E1166" s="7" t="s">
        <v>4348</v>
      </c>
      <c r="F1166" s="1" t="str">
        <f t="shared" si="1"/>
        <v>jest na zero</v>
      </c>
      <c r="G1166" s="2" t="str">
        <f>IF(COUNTIF(Arkusz2!A:A, A1166)&gt;0, "odtworzony", IF(COUNTIF(Arkusz2!A:A, B1166)&gt;0, "odtworzony", "brak"))</f>
        <v>brak</v>
      </c>
      <c r="H1166" s="7" t="s">
        <v>17</v>
      </c>
    </row>
    <row r="1167">
      <c r="A1167" s="12" t="s">
        <v>4349</v>
      </c>
      <c r="B1167" s="12">
        <v>1.7170619E7</v>
      </c>
      <c r="C1167" s="7" t="s">
        <v>4350</v>
      </c>
      <c r="D1167" s="7" t="s">
        <v>4351</v>
      </c>
      <c r="E1167" s="7" t="s">
        <v>4352</v>
      </c>
      <c r="F1167" s="1" t="str">
        <f t="shared" si="1"/>
        <v>odtworzony</v>
      </c>
      <c r="G1167" s="2" t="str">
        <f>IF(COUNTIF(Arkusz2!A:A, A1167)&gt;0, "odtworzony", IF(COUNTIF(Arkusz2!A:A, B1167)&gt;0, "odtworzony", "brak"))</f>
        <v>odtworzony</v>
      </c>
      <c r="H1167" s="7" t="s">
        <v>12</v>
      </c>
    </row>
    <row r="1168">
      <c r="A1168" s="12" t="s">
        <v>4353</v>
      </c>
      <c r="B1168" s="12">
        <v>1.7170129E7</v>
      </c>
      <c r="C1168" s="7" t="s">
        <v>4354</v>
      </c>
      <c r="D1168" s="7" t="s">
        <v>4355</v>
      </c>
      <c r="E1168" s="7" t="s">
        <v>4356</v>
      </c>
      <c r="F1168" s="1" t="str">
        <f t="shared" si="1"/>
        <v>jest na zero</v>
      </c>
      <c r="G1168" s="2" t="str">
        <f>IF(COUNTIF(Arkusz2!A:A, A1168)&gt;0, "odtworzony", IF(COUNTIF(Arkusz2!A:A, B1168)&gt;0, "odtworzony", "brak"))</f>
        <v>brak</v>
      </c>
      <c r="H1168" s="7" t="s">
        <v>17</v>
      </c>
    </row>
    <row r="1169">
      <c r="A1169" s="12" t="s">
        <v>4357</v>
      </c>
      <c r="B1169" s="12">
        <v>1.1101021E7</v>
      </c>
      <c r="C1169" s="7" t="s">
        <v>4358</v>
      </c>
      <c r="D1169" s="7" t="s">
        <v>4359</v>
      </c>
      <c r="E1169" s="7" t="s">
        <v>4360</v>
      </c>
      <c r="F1169" s="1" t="str">
        <f t="shared" si="1"/>
        <v>odtworzony</v>
      </c>
      <c r="G1169" s="2" t="str">
        <f>IF(COUNTIF(Arkusz2!A:A, A1169)&gt;0, "odtworzony", IF(COUNTIF(Arkusz2!A:A, B1169)&gt;0, "odtworzony", "brak"))</f>
        <v>odtworzony</v>
      </c>
      <c r="H1169" s="7" t="s">
        <v>12</v>
      </c>
    </row>
    <row r="1170">
      <c r="A1170" s="12" t="s">
        <v>4361</v>
      </c>
      <c r="B1170" s="12">
        <v>1.1101022E7</v>
      </c>
      <c r="C1170" s="7" t="s">
        <v>4362</v>
      </c>
      <c r="D1170" s="7" t="s">
        <v>4363</v>
      </c>
      <c r="E1170" s="7" t="s">
        <v>4364</v>
      </c>
      <c r="F1170" s="1" t="str">
        <f t="shared" si="1"/>
        <v>odtworzony</v>
      </c>
      <c r="G1170" s="2" t="str">
        <f>IF(COUNTIF(Arkusz2!A:A, A1170)&gt;0, "odtworzony", IF(COUNTIF(Arkusz2!A:A, B1170)&gt;0, "odtworzony", "brak"))</f>
        <v>odtworzony</v>
      </c>
      <c r="H1170" s="7" t="s">
        <v>12</v>
      </c>
    </row>
    <row r="1171">
      <c r="A1171" s="12" t="s">
        <v>4365</v>
      </c>
      <c r="B1171" s="12">
        <v>1.110103E7</v>
      </c>
      <c r="C1171" s="7" t="s">
        <v>4366</v>
      </c>
      <c r="D1171" s="7" t="s">
        <v>4367</v>
      </c>
      <c r="E1171" s="7" t="s">
        <v>4368</v>
      </c>
      <c r="F1171" s="1" t="str">
        <f t="shared" si="1"/>
        <v>jest na zero</v>
      </c>
      <c r="G1171" s="2" t="str">
        <f>IF(COUNTIF(Arkusz2!A:A, A1171)&gt;0, "odtworzony", IF(COUNTIF(Arkusz2!A:A, B1171)&gt;0, "odtworzony", "brak"))</f>
        <v>brak</v>
      </c>
      <c r="H1171" s="7" t="s">
        <v>17</v>
      </c>
    </row>
    <row r="1172">
      <c r="A1172" s="12" t="s">
        <v>4369</v>
      </c>
      <c r="B1172" s="12">
        <v>1.7170627E7</v>
      </c>
      <c r="C1172" s="7" t="s">
        <v>4370</v>
      </c>
      <c r="D1172" s="7" t="s">
        <v>4371</v>
      </c>
      <c r="E1172" s="7" t="s">
        <v>4372</v>
      </c>
      <c r="F1172" s="1" t="str">
        <f t="shared" si="1"/>
        <v>odtworzony</v>
      </c>
      <c r="G1172" s="2" t="str">
        <f>IF(COUNTIF(Arkusz2!A:A, A1172)&gt;0, "odtworzony", IF(COUNTIF(Arkusz2!A:A, B1172)&gt;0, "odtworzony", "brak"))</f>
        <v>odtworzony</v>
      </c>
      <c r="H1172" s="7" t="s">
        <v>12</v>
      </c>
    </row>
    <row r="1173">
      <c r="A1173" s="12" t="s">
        <v>4373</v>
      </c>
      <c r="B1173" s="12">
        <v>1.7170121E7</v>
      </c>
      <c r="C1173" s="7" t="s">
        <v>4374</v>
      </c>
      <c r="D1173" s="7" t="s">
        <v>4375</v>
      </c>
      <c r="E1173" s="7" t="s">
        <v>4376</v>
      </c>
      <c r="F1173" s="1" t="str">
        <f t="shared" si="1"/>
        <v>odtworzony</v>
      </c>
      <c r="G1173" s="2" t="str">
        <f>IF(COUNTIF(Arkusz2!A:A, A1173)&gt;0, "odtworzony", IF(COUNTIF(Arkusz2!A:A, B1173)&gt;0, "odtworzony", "brak"))</f>
        <v>odtworzony</v>
      </c>
      <c r="H1173" s="7" t="s">
        <v>12</v>
      </c>
    </row>
    <row r="1174">
      <c r="A1174" s="12" t="s">
        <v>4377</v>
      </c>
      <c r="B1174" s="12">
        <v>1.717012E7</v>
      </c>
      <c r="C1174" s="7" t="s">
        <v>4378</v>
      </c>
      <c r="D1174" s="7" t="s">
        <v>4379</v>
      </c>
      <c r="E1174" s="7" t="s">
        <v>4380</v>
      </c>
      <c r="F1174" s="1" t="str">
        <f t="shared" si="1"/>
        <v>odtworzony</v>
      </c>
      <c r="G1174" s="2" t="str">
        <f>IF(COUNTIF(Arkusz2!A:A, A1174)&gt;0, "odtworzony", IF(COUNTIF(Arkusz2!A:A, B1174)&gt;0, "odtworzony", "brak"))</f>
        <v>odtworzony</v>
      </c>
      <c r="H1174" s="7" t="s">
        <v>12</v>
      </c>
    </row>
    <row r="1175">
      <c r="A1175" s="12" t="s">
        <v>4381</v>
      </c>
      <c r="B1175" s="12">
        <v>1.1100913E7</v>
      </c>
      <c r="C1175" s="7" t="s">
        <v>4382</v>
      </c>
      <c r="D1175" s="7" t="s">
        <v>4383</v>
      </c>
      <c r="E1175" s="7" t="s">
        <v>4384</v>
      </c>
      <c r="F1175" s="1" t="str">
        <f t="shared" si="1"/>
        <v>jest na zero</v>
      </c>
      <c r="G1175" s="2" t="str">
        <f>IF(COUNTIF(Arkusz2!A:A, A1175)&gt;0, "odtworzony", IF(COUNTIF(Arkusz2!A:A, B1175)&gt;0, "odtworzony", "brak"))</f>
        <v>brak</v>
      </c>
      <c r="H1175" s="7" t="s">
        <v>17</v>
      </c>
    </row>
    <row r="1176">
      <c r="A1176" s="12" t="s">
        <v>4385</v>
      </c>
      <c r="B1176" s="12">
        <v>1.1101025E7</v>
      </c>
      <c r="C1176" s="7" t="s">
        <v>4386</v>
      </c>
      <c r="D1176" s="7" t="s">
        <v>4387</v>
      </c>
      <c r="E1176" s="7" t="s">
        <v>4388</v>
      </c>
      <c r="F1176" s="1" t="str">
        <f t="shared" si="1"/>
        <v>odtworzony</v>
      </c>
      <c r="G1176" s="2" t="str">
        <f>IF(COUNTIF(Arkusz2!A:A, A1176)&gt;0, "odtworzony", IF(COUNTIF(Arkusz2!A:A, B1176)&gt;0, "odtworzony", "brak"))</f>
        <v>odtworzony</v>
      </c>
      <c r="H1176" s="7" t="s">
        <v>12</v>
      </c>
    </row>
    <row r="1177">
      <c r="A1177" s="12" t="s">
        <v>4389</v>
      </c>
      <c r="B1177" s="12">
        <v>1.7170115E7</v>
      </c>
      <c r="C1177" s="7" t="s">
        <v>4390</v>
      </c>
      <c r="D1177" s="7" t="s">
        <v>4391</v>
      </c>
      <c r="E1177" s="7" t="s">
        <v>4392</v>
      </c>
      <c r="F1177" s="1" t="str">
        <f t="shared" si="1"/>
        <v>odtworzony</v>
      </c>
      <c r="G1177" s="2" t="str">
        <f>IF(COUNTIF(Arkusz2!A:A, A1177)&gt;0, "odtworzony", IF(COUNTIF(Arkusz2!A:A, B1177)&gt;0, "odtworzony", "brak"))</f>
        <v>odtworzony</v>
      </c>
      <c r="H1177" s="7" t="s">
        <v>12</v>
      </c>
    </row>
    <row r="1178">
      <c r="A1178" s="12" t="s">
        <v>4393</v>
      </c>
      <c r="B1178" s="12">
        <v>1.110092E7</v>
      </c>
      <c r="C1178" s="7" t="s">
        <v>4394</v>
      </c>
      <c r="D1178" s="7" t="s">
        <v>4395</v>
      </c>
      <c r="E1178" s="7" t="s">
        <v>4396</v>
      </c>
      <c r="F1178" s="1" t="str">
        <f t="shared" si="1"/>
        <v>jest na zero</v>
      </c>
      <c r="G1178" s="2" t="str">
        <f>IF(COUNTIF(Arkusz2!A:A, A1178)&gt;0, "odtworzony", IF(COUNTIF(Arkusz2!A:A, B1178)&gt;0, "odtworzony", "brak"))</f>
        <v>brak</v>
      </c>
      <c r="H1178" s="7" t="s">
        <v>17</v>
      </c>
    </row>
    <row r="1179">
      <c r="A1179" s="12" t="s">
        <v>4397</v>
      </c>
      <c r="B1179" s="12">
        <v>1.7170218E7</v>
      </c>
      <c r="C1179" s="7" t="s">
        <v>4398</v>
      </c>
      <c r="D1179" s="7" t="s">
        <v>4399</v>
      </c>
      <c r="E1179" s="7" t="s">
        <v>4400</v>
      </c>
      <c r="F1179" s="1" t="str">
        <f t="shared" si="1"/>
        <v>jest na zero</v>
      </c>
      <c r="G1179" s="2" t="str">
        <f>IF(COUNTIF(Arkusz2!A:A, A1179)&gt;0, "odtworzony", IF(COUNTIF(Arkusz2!A:A, B1179)&gt;0, "odtworzony", "brak"))</f>
        <v>brak</v>
      </c>
      <c r="H1179" s="7" t="s">
        <v>17</v>
      </c>
    </row>
    <row r="1180">
      <c r="A1180" s="12" t="s">
        <v>4401</v>
      </c>
      <c r="B1180" s="12">
        <v>1.7170116E7</v>
      </c>
      <c r="C1180" s="7" t="s">
        <v>4402</v>
      </c>
      <c r="D1180" s="7" t="s">
        <v>4403</v>
      </c>
      <c r="E1180" s="7" t="s">
        <v>4404</v>
      </c>
      <c r="F1180" s="1" t="str">
        <f t="shared" si="1"/>
        <v>odtworzony</v>
      </c>
      <c r="G1180" s="2" t="str">
        <f>IF(COUNTIF(Arkusz2!A:A, A1180)&gt;0, "odtworzony", IF(COUNTIF(Arkusz2!A:A, B1180)&gt;0, "odtworzony", "brak"))</f>
        <v>odtworzony</v>
      </c>
      <c r="H1180" s="7" t="s">
        <v>12</v>
      </c>
    </row>
    <row r="1181">
      <c r="A1181" s="12" t="s">
        <v>4405</v>
      </c>
      <c r="B1181" s="12">
        <v>1.1101026E7</v>
      </c>
      <c r="C1181" s="7" t="s">
        <v>4406</v>
      </c>
      <c r="D1181" s="7" t="s">
        <v>4407</v>
      </c>
      <c r="E1181" s="7" t="s">
        <v>4408</v>
      </c>
      <c r="F1181" s="1" t="str">
        <f t="shared" si="1"/>
        <v>jest na zero</v>
      </c>
      <c r="G1181" s="2" t="str">
        <f>IF(COUNTIF(Arkusz2!A:A, A1181)&gt;0, "odtworzony", IF(COUNTIF(Arkusz2!A:A, B1181)&gt;0, "odtworzony", "brak"))</f>
        <v>brak</v>
      </c>
      <c r="H1181" s="7" t="s">
        <v>17</v>
      </c>
    </row>
    <row r="1182">
      <c r="A1182" s="12" t="s">
        <v>4409</v>
      </c>
      <c r="B1182" s="12">
        <v>1.7170213E7</v>
      </c>
      <c r="C1182" s="7" t="s">
        <v>4410</v>
      </c>
      <c r="D1182" s="7" t="s">
        <v>4411</v>
      </c>
      <c r="E1182" s="7" t="s">
        <v>4001</v>
      </c>
      <c r="F1182" s="1" t="str">
        <f t="shared" si="1"/>
        <v>odtworzony</v>
      </c>
      <c r="G1182" s="2" t="str">
        <f>IF(COUNTIF(Arkusz2!A:A, A1182)&gt;0, "odtworzony", IF(COUNTIF(Arkusz2!A:A, B1182)&gt;0, "odtworzony", "brak"))</f>
        <v>odtworzony</v>
      </c>
      <c r="H1182" s="7" t="s">
        <v>12</v>
      </c>
    </row>
    <row r="1183">
      <c r="A1183" s="12" t="s">
        <v>4412</v>
      </c>
      <c r="B1183" s="12">
        <v>1.1101034E7</v>
      </c>
      <c r="C1183" s="7" t="s">
        <v>4413</v>
      </c>
      <c r="D1183" s="7" t="s">
        <v>4414</v>
      </c>
      <c r="E1183" s="7" t="s">
        <v>4415</v>
      </c>
      <c r="F1183" s="1" t="str">
        <f t="shared" si="1"/>
        <v>odtworzony</v>
      </c>
      <c r="G1183" s="2" t="str">
        <f>IF(COUNTIF(Arkusz2!A:A, A1183)&gt;0, "odtworzony", IF(COUNTIF(Arkusz2!A:A, B1183)&gt;0, "odtworzony", "brak"))</f>
        <v>odtworzony</v>
      </c>
      <c r="H1183" s="7" t="s">
        <v>12</v>
      </c>
    </row>
    <row r="1184">
      <c r="A1184" s="12" t="s">
        <v>4416</v>
      </c>
      <c r="B1184" s="12">
        <v>1.1100924E7</v>
      </c>
      <c r="C1184" s="7" t="s">
        <v>4417</v>
      </c>
      <c r="D1184" s="7" t="s">
        <v>4418</v>
      </c>
      <c r="E1184" s="7" t="s">
        <v>4419</v>
      </c>
      <c r="F1184" s="1" t="str">
        <f t="shared" si="1"/>
        <v>odtworzony</v>
      </c>
      <c r="G1184" s="2" t="str">
        <f>IF(COUNTIF(Arkusz2!A:A, A1184)&gt;0, "odtworzony", IF(COUNTIF(Arkusz2!A:A, B1184)&gt;0, "odtworzony", "brak"))</f>
        <v>odtworzony</v>
      </c>
      <c r="H1184" s="7" t="s">
        <v>12</v>
      </c>
    </row>
    <row r="1185">
      <c r="A1185" s="12" t="s">
        <v>4420</v>
      </c>
      <c r="B1185" s="12">
        <v>1.1100926E7</v>
      </c>
      <c r="C1185" s="7" t="s">
        <v>4421</v>
      </c>
      <c r="D1185" s="7" t="s">
        <v>4422</v>
      </c>
      <c r="E1185" s="7" t="s">
        <v>4423</v>
      </c>
      <c r="F1185" s="1" t="str">
        <f t="shared" si="1"/>
        <v>jest na zero</v>
      </c>
      <c r="G1185" s="2" t="str">
        <f>IF(COUNTIF(Arkusz2!A:A, A1185)&gt;0, "odtworzony", IF(COUNTIF(Arkusz2!A:A, B1185)&gt;0, "odtworzony", "brak"))</f>
        <v>brak</v>
      </c>
      <c r="H1185" s="7" t="s">
        <v>17</v>
      </c>
    </row>
    <row r="1186">
      <c r="A1186" s="12" t="s">
        <v>4424</v>
      </c>
      <c r="B1186" s="12">
        <v>1.1101413E7</v>
      </c>
      <c r="C1186" s="7" t="s">
        <v>4425</v>
      </c>
      <c r="D1186" s="7" t="s">
        <v>4426</v>
      </c>
      <c r="E1186" s="7" t="s">
        <v>4427</v>
      </c>
      <c r="F1186" s="1" t="str">
        <f t="shared" si="1"/>
        <v>odtworzony</v>
      </c>
      <c r="G1186" s="2" t="str">
        <f>IF(COUNTIF(Arkusz2!A:A, A1186)&gt;0, "odtworzony", IF(COUNTIF(Arkusz2!A:A, B1186)&gt;0, "odtworzony", "brak"))</f>
        <v>odtworzony</v>
      </c>
      <c r="H1186" s="7" t="s">
        <v>12</v>
      </c>
    </row>
    <row r="1187">
      <c r="A1187" s="12" t="s">
        <v>4428</v>
      </c>
      <c r="B1187" s="12">
        <v>1.7170201E7</v>
      </c>
      <c r="C1187" s="7" t="s">
        <v>4429</v>
      </c>
      <c r="D1187" s="7" t="s">
        <v>4430</v>
      </c>
      <c r="E1187" s="7" t="s">
        <v>4431</v>
      </c>
      <c r="F1187" s="1" t="str">
        <f t="shared" si="1"/>
        <v>odtworzony</v>
      </c>
      <c r="G1187" s="2" t="str">
        <f>IF(COUNTIF(Arkusz2!A:A, A1187)&gt;0, "odtworzony", IF(COUNTIF(Arkusz2!A:A, B1187)&gt;0, "odtworzony", "brak"))</f>
        <v>odtworzony</v>
      </c>
      <c r="H1187" s="7" t="s">
        <v>12</v>
      </c>
    </row>
    <row r="1188">
      <c r="A1188" s="12" t="s">
        <v>4432</v>
      </c>
      <c r="B1188" s="12">
        <v>1.1101036E7</v>
      </c>
      <c r="C1188" s="7" t="s">
        <v>4433</v>
      </c>
      <c r="D1188" s="7" t="s">
        <v>4434</v>
      </c>
      <c r="E1188" s="7" t="s">
        <v>4435</v>
      </c>
      <c r="F1188" s="1" t="str">
        <f t="shared" si="1"/>
        <v>jest na zero</v>
      </c>
      <c r="G1188" s="2" t="str">
        <f>IF(COUNTIF(Arkusz2!A:A, A1188)&gt;0, "odtworzony", IF(COUNTIF(Arkusz2!A:A, B1188)&gt;0, "odtworzony", "brak"))</f>
        <v>brak</v>
      </c>
      <c r="H1188" s="7" t="s">
        <v>17</v>
      </c>
    </row>
    <row r="1189">
      <c r="A1189" s="12" t="s">
        <v>4436</v>
      </c>
      <c r="B1189" s="12">
        <v>1.1101412E7</v>
      </c>
      <c r="C1189" s="7" t="s">
        <v>4437</v>
      </c>
      <c r="D1189" s="7" t="s">
        <v>4438</v>
      </c>
      <c r="E1189" s="7" t="s">
        <v>4439</v>
      </c>
      <c r="F1189" s="1" t="str">
        <f t="shared" si="1"/>
        <v>jest na zero</v>
      </c>
      <c r="G1189" s="2" t="str">
        <f>IF(COUNTIF(Arkusz2!A:A, A1189)&gt;0, "odtworzony", IF(COUNTIF(Arkusz2!A:A, B1189)&gt;0, "odtworzony", "brak"))</f>
        <v>brak</v>
      </c>
      <c r="H1189" s="7" t="s">
        <v>17</v>
      </c>
    </row>
    <row r="1190">
      <c r="A1190" s="12" t="s">
        <v>4440</v>
      </c>
      <c r="B1190" s="12">
        <v>1.7170117E7</v>
      </c>
      <c r="C1190" s="7" t="s">
        <v>4441</v>
      </c>
      <c r="D1190" s="7" t="s">
        <v>4442</v>
      </c>
      <c r="E1190" s="7" t="s">
        <v>4443</v>
      </c>
      <c r="F1190" s="1" t="str">
        <f t="shared" si="1"/>
        <v>jest na zero</v>
      </c>
      <c r="G1190" s="2" t="str">
        <f>IF(COUNTIF(Arkusz2!A:A, A1190)&gt;0, "odtworzony", IF(COUNTIF(Arkusz2!A:A, B1190)&gt;0, "odtworzony", "brak"))</f>
        <v>brak</v>
      </c>
      <c r="H1190" s="7" t="s">
        <v>17</v>
      </c>
    </row>
    <row r="1191">
      <c r="A1191" s="12" t="s">
        <v>4444</v>
      </c>
      <c r="B1191" s="12">
        <v>1.1101035E7</v>
      </c>
      <c r="C1191" s="7" t="s">
        <v>4445</v>
      </c>
      <c r="D1191" s="7" t="s">
        <v>4446</v>
      </c>
      <c r="E1191" s="7" t="s">
        <v>4447</v>
      </c>
      <c r="F1191" s="1" t="str">
        <f t="shared" si="1"/>
        <v>odtworzony</v>
      </c>
      <c r="G1191" s="2" t="str">
        <f>IF(COUNTIF(Arkusz2!A:A, A1191)&gt;0, "odtworzony", IF(COUNTIF(Arkusz2!A:A, B1191)&gt;0, "odtworzony", "brak"))</f>
        <v>odtworzony</v>
      </c>
      <c r="H1191" s="7" t="s">
        <v>12</v>
      </c>
    </row>
    <row r="1192">
      <c r="A1192" s="12" t="s">
        <v>4448</v>
      </c>
      <c r="B1192" s="12">
        <v>1.7170236E7</v>
      </c>
      <c r="C1192" s="7" t="s">
        <v>4449</v>
      </c>
      <c r="D1192" s="7" t="s">
        <v>4450</v>
      </c>
      <c r="E1192" s="7" t="s">
        <v>4451</v>
      </c>
      <c r="F1192" s="1" t="str">
        <f t="shared" si="1"/>
        <v>odtworzony</v>
      </c>
      <c r="G1192" s="2" t="str">
        <f>IF(COUNTIF(Arkusz2!A:A, A1192)&gt;0, "odtworzony", IF(COUNTIF(Arkusz2!A:A, B1192)&gt;0, "odtworzony", "brak"))</f>
        <v>odtworzony</v>
      </c>
      <c r="H1192" s="7" t="s">
        <v>17</v>
      </c>
    </row>
    <row r="1193">
      <c r="A1193" s="12" t="s">
        <v>4452</v>
      </c>
      <c r="B1193" s="12">
        <v>1.1101403E7</v>
      </c>
      <c r="C1193" s="7" t="s">
        <v>4453</v>
      </c>
      <c r="D1193" s="7" t="s">
        <v>4454</v>
      </c>
      <c r="E1193" s="7" t="s">
        <v>4455</v>
      </c>
      <c r="F1193" s="1" t="str">
        <f t="shared" si="1"/>
        <v>odtworzony</v>
      </c>
      <c r="G1193" s="2" t="str">
        <f>IF(COUNTIF(Arkusz2!A:A, A1193)&gt;0, "odtworzony", IF(COUNTIF(Arkusz2!A:A, B1193)&gt;0, "odtworzony", "brak"))</f>
        <v>odtworzony</v>
      </c>
      <c r="H1193" s="7" t="s">
        <v>12</v>
      </c>
    </row>
    <row r="1194">
      <c r="A1194" s="12" t="s">
        <v>4456</v>
      </c>
      <c r="B1194" s="12">
        <v>1.1101404E7</v>
      </c>
      <c r="C1194" s="7" t="s">
        <v>4457</v>
      </c>
      <c r="D1194" s="7" t="s">
        <v>4458</v>
      </c>
      <c r="E1194" s="7" t="s">
        <v>4459</v>
      </c>
      <c r="F1194" s="1" t="str">
        <f t="shared" si="1"/>
        <v>odtworzony</v>
      </c>
      <c r="G1194" s="2" t="str">
        <f>IF(COUNTIF(Arkusz2!A:A, A1194)&gt;0, "odtworzony", IF(COUNTIF(Arkusz2!A:A, B1194)&gt;0, "odtworzony", "brak"))</f>
        <v>odtworzony</v>
      </c>
      <c r="H1194" s="7" t="s">
        <v>12</v>
      </c>
    </row>
    <row r="1195">
      <c r="A1195" s="12" t="s">
        <v>4460</v>
      </c>
      <c r="B1195" s="12">
        <v>1.1101804E7</v>
      </c>
      <c r="C1195" s="7" t="s">
        <v>4461</v>
      </c>
      <c r="D1195" s="7" t="s">
        <v>4462</v>
      </c>
      <c r="E1195" s="7" t="s">
        <v>4463</v>
      </c>
      <c r="F1195" s="1" t="str">
        <f t="shared" si="1"/>
        <v>jest na zero</v>
      </c>
      <c r="G1195" s="2" t="str">
        <f>IF(COUNTIF(Arkusz2!A:A, A1195)&gt;0, "odtworzony", IF(COUNTIF(Arkusz2!A:A, B1195)&gt;0, "odtworzony", "brak"))</f>
        <v>brak</v>
      </c>
      <c r="H1195" s="7" t="s">
        <v>17</v>
      </c>
    </row>
    <row r="1196">
      <c r="A1196" s="12" t="s">
        <v>4464</v>
      </c>
      <c r="B1196" s="12">
        <v>1.1100118E7</v>
      </c>
      <c r="C1196" s="7" t="s">
        <v>4465</v>
      </c>
      <c r="D1196" s="7" t="s">
        <v>4466</v>
      </c>
      <c r="E1196" s="7" t="s">
        <v>4467</v>
      </c>
      <c r="F1196" s="1" t="str">
        <f t="shared" si="1"/>
        <v>odtworzony</v>
      </c>
      <c r="G1196" s="2" t="str">
        <f>IF(COUNTIF(Arkusz2!A:A, A1196)&gt;0, "odtworzony", IF(COUNTIF(Arkusz2!A:A, B1196)&gt;0, "odtworzony", "brak"))</f>
        <v>odtworzony</v>
      </c>
      <c r="H1196" s="7" t="s">
        <v>17</v>
      </c>
    </row>
    <row r="1197">
      <c r="A1197" s="12" t="s">
        <v>4468</v>
      </c>
      <c r="B1197" s="12">
        <v>1.1101408E7</v>
      </c>
      <c r="C1197" s="7" t="s">
        <v>4469</v>
      </c>
      <c r="D1197" s="7" t="s">
        <v>4470</v>
      </c>
      <c r="E1197" s="7" t="s">
        <v>4471</v>
      </c>
      <c r="F1197" s="1" t="str">
        <f t="shared" si="1"/>
        <v>jest na zero</v>
      </c>
      <c r="G1197" s="2" t="str">
        <f>IF(COUNTIF(Arkusz2!A:A, A1197)&gt;0, "odtworzony", IF(COUNTIF(Arkusz2!A:A, B1197)&gt;0, "odtworzony", "brak"))</f>
        <v>brak</v>
      </c>
      <c r="H1197" s="7" t="s">
        <v>17</v>
      </c>
    </row>
    <row r="1198">
      <c r="A1198" s="12" t="s">
        <v>4472</v>
      </c>
      <c r="B1198" s="12">
        <v>1.1101306E7</v>
      </c>
      <c r="C1198" s="7" t="s">
        <v>4473</v>
      </c>
      <c r="D1198" s="7" t="s">
        <v>4207</v>
      </c>
      <c r="E1198" s="7" t="s">
        <v>4423</v>
      </c>
      <c r="F1198" s="1" t="str">
        <f t="shared" si="1"/>
        <v>odtworzony</v>
      </c>
      <c r="G1198" s="2" t="str">
        <f>IF(COUNTIF(Arkusz2!A:A, A1198)&gt;0, "odtworzony", IF(COUNTIF(Arkusz2!A:A, B1198)&gt;0, "odtworzony", "brak"))</f>
        <v>odtworzony</v>
      </c>
      <c r="H1198" s="7" t="s">
        <v>12</v>
      </c>
    </row>
    <row r="1199">
      <c r="A1199" s="12" t="s">
        <v>4474</v>
      </c>
      <c r="B1199" s="12">
        <v>1.7170228E7</v>
      </c>
      <c r="C1199" s="7" t="s">
        <v>4475</v>
      </c>
      <c r="D1199" s="7" t="s">
        <v>4476</v>
      </c>
      <c r="E1199" s="7" t="s">
        <v>4477</v>
      </c>
      <c r="F1199" s="1" t="str">
        <f t="shared" si="1"/>
        <v>odtworzony</v>
      </c>
      <c r="G1199" s="2" t="str">
        <f>IF(COUNTIF(Arkusz2!A:A, A1199)&gt;0, "odtworzony", IF(COUNTIF(Arkusz2!A:A, B1199)&gt;0, "odtworzony", "brak"))</f>
        <v>odtworzony</v>
      </c>
      <c r="H1199" s="7" t="s">
        <v>17</v>
      </c>
    </row>
    <row r="1200">
      <c r="A1200" s="12" t="s">
        <v>4478</v>
      </c>
      <c r="B1200" s="12">
        <v>1.1100114E7</v>
      </c>
      <c r="C1200" s="7" t="s">
        <v>4479</v>
      </c>
      <c r="D1200" s="7" t="s">
        <v>4480</v>
      </c>
      <c r="E1200" s="7" t="s">
        <v>4481</v>
      </c>
      <c r="F1200" s="1" t="str">
        <f t="shared" si="1"/>
        <v>odtworzony</v>
      </c>
      <c r="G1200" s="2" t="str">
        <f>IF(COUNTIF(Arkusz2!A:A, A1200)&gt;0, "odtworzony", IF(COUNTIF(Arkusz2!A:A, B1200)&gt;0, "odtworzony", "brak"))</f>
        <v>odtworzony</v>
      </c>
      <c r="H1200" s="7" t="s">
        <v>17</v>
      </c>
    </row>
    <row r="1201">
      <c r="A1201" s="12" t="s">
        <v>4482</v>
      </c>
      <c r="B1201" s="12">
        <v>1.1101305E7</v>
      </c>
      <c r="C1201" s="7" t="s">
        <v>4483</v>
      </c>
      <c r="D1201" s="7" t="s">
        <v>4484</v>
      </c>
      <c r="E1201" s="7" t="s">
        <v>4485</v>
      </c>
      <c r="F1201" s="1" t="str">
        <f t="shared" si="1"/>
        <v>jest na zero</v>
      </c>
      <c r="G1201" s="2" t="str">
        <f>IF(COUNTIF(Arkusz2!A:A, A1201)&gt;0, "odtworzony", IF(COUNTIF(Arkusz2!A:A, B1201)&gt;0, "odtworzony", "brak"))</f>
        <v>brak</v>
      </c>
      <c r="H1201" s="7" t="s">
        <v>17</v>
      </c>
    </row>
    <row r="1202">
      <c r="A1202" s="12" t="s">
        <v>4486</v>
      </c>
      <c r="B1202" s="12">
        <v>1.1101419E7</v>
      </c>
      <c r="C1202" s="7" t="s">
        <v>4487</v>
      </c>
      <c r="D1202" s="7" t="s">
        <v>4488</v>
      </c>
      <c r="E1202" s="7" t="s">
        <v>4489</v>
      </c>
      <c r="F1202" s="1" t="str">
        <f t="shared" si="1"/>
        <v>odtworzony</v>
      </c>
      <c r="G1202" s="2" t="str">
        <f>IF(COUNTIF(Arkusz2!A:A, A1202)&gt;0, "odtworzony", IF(COUNTIF(Arkusz2!A:A, B1202)&gt;0, "odtworzony", "brak"))</f>
        <v>odtworzony</v>
      </c>
      <c r="H1202" s="7" t="s">
        <v>12</v>
      </c>
    </row>
    <row r="1203">
      <c r="A1203" s="12" t="s">
        <v>4490</v>
      </c>
      <c r="B1203" s="12">
        <v>1.1101807E7</v>
      </c>
      <c r="C1203" s="7" t="s">
        <v>4491</v>
      </c>
      <c r="D1203" s="7" t="s">
        <v>4492</v>
      </c>
      <c r="E1203" s="7" t="s">
        <v>4493</v>
      </c>
      <c r="F1203" s="1" t="str">
        <f t="shared" si="1"/>
        <v>jest na zero</v>
      </c>
      <c r="G1203" s="2" t="str">
        <f>IF(COUNTIF(Arkusz2!A:A, A1203)&gt;0, "odtworzony", IF(COUNTIF(Arkusz2!A:A, B1203)&gt;0, "odtworzony", "brak"))</f>
        <v>brak</v>
      </c>
      <c r="H1203" s="7" t="s">
        <v>17</v>
      </c>
    </row>
    <row r="1204">
      <c r="A1204" s="12" t="s">
        <v>4494</v>
      </c>
      <c r="B1204" s="12">
        <v>1.1101303E7</v>
      </c>
      <c r="C1204" s="7" t="s">
        <v>4495</v>
      </c>
      <c r="D1204" s="7" t="s">
        <v>4496</v>
      </c>
      <c r="E1204" s="7" t="s">
        <v>1387</v>
      </c>
      <c r="F1204" s="1" t="str">
        <f t="shared" si="1"/>
        <v>jest na zero</v>
      </c>
      <c r="G1204" s="2" t="str">
        <f>IF(COUNTIF(Arkusz2!A:A, A1204)&gt;0, "odtworzony", IF(COUNTIF(Arkusz2!A:A, B1204)&gt;0, "odtworzony", "brak"))</f>
        <v>brak</v>
      </c>
      <c r="H1204" s="7" t="s">
        <v>17</v>
      </c>
    </row>
    <row r="1205">
      <c r="A1205" s="12" t="s">
        <v>4497</v>
      </c>
      <c r="B1205" s="12">
        <v>1.7170135E7</v>
      </c>
      <c r="C1205" s="7" t="s">
        <v>4498</v>
      </c>
      <c r="D1205" s="7" t="s">
        <v>4499</v>
      </c>
      <c r="E1205" s="7" t="s">
        <v>4500</v>
      </c>
      <c r="F1205" s="1" t="str">
        <f t="shared" si="1"/>
        <v>odtworzony</v>
      </c>
      <c r="G1205" s="2" t="str">
        <f>IF(COUNTIF(Arkusz2!A:A, A1205)&gt;0, "odtworzony", IF(COUNTIF(Arkusz2!A:A, B1205)&gt;0, "odtworzony", "brak"))</f>
        <v>odtworzony</v>
      </c>
      <c r="H1205" s="7" t="s">
        <v>12</v>
      </c>
    </row>
    <row r="1206">
      <c r="A1206" s="12" t="s">
        <v>4501</v>
      </c>
      <c r="B1206" s="12">
        <v>1.1101805E7</v>
      </c>
      <c r="C1206" s="7" t="s">
        <v>4502</v>
      </c>
      <c r="D1206" s="7" t="s">
        <v>4503</v>
      </c>
      <c r="E1206" s="7" t="s">
        <v>4504</v>
      </c>
      <c r="F1206" s="1" t="str">
        <f t="shared" si="1"/>
        <v>jest na zero</v>
      </c>
      <c r="G1206" s="2" t="str">
        <f>IF(COUNTIF(Arkusz2!A:A, A1206)&gt;0, "odtworzony", IF(COUNTIF(Arkusz2!A:A, B1206)&gt;0, "odtworzony", "brak"))</f>
        <v>brak</v>
      </c>
      <c r="H1206" s="7" t="s">
        <v>17</v>
      </c>
    </row>
    <row r="1207">
      <c r="A1207" s="12" t="s">
        <v>4505</v>
      </c>
      <c r="B1207" s="12">
        <v>1.7170105E7</v>
      </c>
      <c r="C1207" s="7" t="s">
        <v>4506</v>
      </c>
      <c r="D1207" s="7" t="s">
        <v>4507</v>
      </c>
      <c r="E1207" s="7" t="s">
        <v>4508</v>
      </c>
      <c r="F1207" s="1" t="str">
        <f t="shared" si="1"/>
        <v>odtworzony</v>
      </c>
      <c r="G1207" s="2" t="str">
        <f>IF(COUNTIF(Arkusz2!A:A, A1207)&gt;0, "odtworzony", IF(COUNTIF(Arkusz2!A:A, B1207)&gt;0, "odtworzony", "brak"))</f>
        <v>odtworzony</v>
      </c>
      <c r="H1207" s="7" t="s">
        <v>12</v>
      </c>
    </row>
    <row r="1208">
      <c r="A1208" s="12" t="s">
        <v>4509</v>
      </c>
      <c r="B1208" s="12">
        <v>1.1101018E7</v>
      </c>
      <c r="C1208" s="7" t="s">
        <v>4510</v>
      </c>
      <c r="D1208" s="7" t="s">
        <v>4511</v>
      </c>
      <c r="E1208" s="7" t="s">
        <v>4512</v>
      </c>
      <c r="F1208" s="1" t="str">
        <f t="shared" si="1"/>
        <v>odtworzony</v>
      </c>
      <c r="G1208" s="2" t="str">
        <f>IF(COUNTIF(Arkusz2!A:A, A1208)&gt;0, "odtworzony", IF(COUNTIF(Arkusz2!A:A, B1208)&gt;0, "odtworzony", "brak"))</f>
        <v>odtworzony</v>
      </c>
      <c r="H1208" s="7" t="s">
        <v>12</v>
      </c>
    </row>
    <row r="1209">
      <c r="A1209" s="12" t="s">
        <v>4513</v>
      </c>
      <c r="B1209" s="12">
        <v>1.1100942E7</v>
      </c>
      <c r="C1209" s="7" t="s">
        <v>4514</v>
      </c>
      <c r="D1209" s="7" t="s">
        <v>4515</v>
      </c>
      <c r="E1209" s="7" t="s">
        <v>4516</v>
      </c>
      <c r="F1209" s="1" t="str">
        <f t="shared" si="1"/>
        <v>jest na zero</v>
      </c>
      <c r="G1209" s="2" t="str">
        <f>IF(COUNTIF(Arkusz2!A:A, A1209)&gt;0, "odtworzony", IF(COUNTIF(Arkusz2!A:A, B1209)&gt;0, "odtworzony", "brak"))</f>
        <v>brak</v>
      </c>
      <c r="H1209" s="7" t="s">
        <v>17</v>
      </c>
    </row>
    <row r="1210">
      <c r="A1210" s="12" t="s">
        <v>4517</v>
      </c>
      <c r="B1210" s="12">
        <v>1.7170101E7</v>
      </c>
      <c r="C1210" s="7" t="s">
        <v>4518</v>
      </c>
      <c r="D1210" s="7" t="s">
        <v>4519</v>
      </c>
      <c r="E1210" s="7" t="s">
        <v>4520</v>
      </c>
      <c r="F1210" s="1" t="str">
        <f t="shared" si="1"/>
        <v>odtworzony</v>
      </c>
      <c r="G1210" s="2" t="str">
        <f>IF(COUNTIF(Arkusz2!A:A, A1210)&gt;0, "odtworzony", IF(COUNTIF(Arkusz2!A:A, B1210)&gt;0, "odtworzony", "brak"))</f>
        <v>odtworzony</v>
      </c>
      <c r="H1210" s="7" t="s">
        <v>12</v>
      </c>
    </row>
    <row r="1211">
      <c r="A1211" s="12" t="s">
        <v>4521</v>
      </c>
      <c r="B1211" s="12">
        <v>1.1101636E7</v>
      </c>
      <c r="C1211" s="7" t="s">
        <v>4522</v>
      </c>
      <c r="D1211" s="7" t="s">
        <v>4523</v>
      </c>
      <c r="E1211" s="7" t="s">
        <v>4524</v>
      </c>
      <c r="F1211" s="1" t="str">
        <f t="shared" si="1"/>
        <v>jest na zero</v>
      </c>
      <c r="G1211" s="2" t="str">
        <f>IF(COUNTIF(Arkusz2!A:A, A1211)&gt;0, "odtworzony", IF(COUNTIF(Arkusz2!A:A, B1211)&gt;0, "odtworzony", "brak"))</f>
        <v>brak</v>
      </c>
      <c r="H1211" s="7" t="s">
        <v>17</v>
      </c>
    </row>
    <row r="1212">
      <c r="A1212" s="12" t="s">
        <v>4525</v>
      </c>
      <c r="B1212" s="12">
        <v>1.2180514E7</v>
      </c>
      <c r="C1212" s="7" t="s">
        <v>4526</v>
      </c>
      <c r="D1212" s="7" t="s">
        <v>4527</v>
      </c>
      <c r="E1212" s="7" t="s">
        <v>4528</v>
      </c>
      <c r="F1212" s="1" t="str">
        <f t="shared" si="1"/>
        <v>odtworzony</v>
      </c>
      <c r="G1212" s="2" t="str">
        <f>IF(COUNTIF(Arkusz2!A:A, A1212)&gt;0, "odtworzony", IF(COUNTIF(Arkusz2!A:A, B1212)&gt;0, "odtworzony", "brak"))</f>
        <v>odtworzony</v>
      </c>
      <c r="H1212" s="7" t="s">
        <v>12</v>
      </c>
    </row>
    <row r="1213">
      <c r="A1213" s="12" t="s">
        <v>4529</v>
      </c>
      <c r="B1213" s="12">
        <v>1.1100906E7</v>
      </c>
      <c r="C1213" s="7" t="s">
        <v>4530</v>
      </c>
      <c r="D1213" s="7" t="s">
        <v>4531</v>
      </c>
      <c r="E1213" s="7" t="s">
        <v>4532</v>
      </c>
      <c r="F1213" s="1" t="str">
        <f t="shared" si="1"/>
        <v>odtworzony</v>
      </c>
      <c r="G1213" s="2" t="str">
        <f>IF(COUNTIF(Arkusz2!A:A, A1213)&gt;0, "odtworzony", IF(COUNTIF(Arkusz2!A:A, B1213)&gt;0, "odtworzony", "brak"))</f>
        <v>odtworzony</v>
      </c>
      <c r="H1213" s="7" t="s">
        <v>12</v>
      </c>
    </row>
    <row r="1214">
      <c r="A1214" s="12" t="s">
        <v>4533</v>
      </c>
      <c r="B1214" s="12">
        <v>1.1100943E7</v>
      </c>
      <c r="C1214" s="7" t="s">
        <v>4534</v>
      </c>
      <c r="D1214" s="7" t="s">
        <v>4535</v>
      </c>
      <c r="E1214" s="7" t="s">
        <v>4536</v>
      </c>
      <c r="F1214" s="1" t="str">
        <f t="shared" si="1"/>
        <v>jest na zero</v>
      </c>
      <c r="G1214" s="2" t="str">
        <f>IF(COUNTIF(Arkusz2!A:A, A1214)&gt;0, "odtworzony", IF(COUNTIF(Arkusz2!A:A, B1214)&gt;0, "odtworzony", "brak"))</f>
        <v>brak</v>
      </c>
      <c r="H1214" s="7" t="s">
        <v>17</v>
      </c>
    </row>
    <row r="1215">
      <c r="A1215" s="12" t="s">
        <v>4537</v>
      </c>
      <c r="B1215" s="12">
        <v>1.2180516E7</v>
      </c>
      <c r="C1215" s="7" t="s">
        <v>4538</v>
      </c>
      <c r="D1215" s="7" t="s">
        <v>4539</v>
      </c>
      <c r="E1215" s="7" t="s">
        <v>4540</v>
      </c>
      <c r="F1215" s="1" t="str">
        <f t="shared" si="1"/>
        <v>odtworzony</v>
      </c>
      <c r="G1215" s="2" t="str">
        <f>IF(COUNTIF(Arkusz2!A:A, A1215)&gt;0, "odtworzony", IF(COUNTIF(Arkusz2!A:A, B1215)&gt;0, "odtworzony", "brak"))</f>
        <v>odtworzony</v>
      </c>
      <c r="H1215" s="7" t="s">
        <v>12</v>
      </c>
    </row>
    <row r="1216">
      <c r="A1216" s="12" t="s">
        <v>4541</v>
      </c>
      <c r="B1216" s="12">
        <v>1.7170123E7</v>
      </c>
      <c r="C1216" s="7" t="s">
        <v>4542</v>
      </c>
      <c r="D1216" s="7" t="s">
        <v>4543</v>
      </c>
      <c r="E1216" s="7" t="s">
        <v>4544</v>
      </c>
      <c r="F1216" s="1" t="str">
        <f t="shared" si="1"/>
        <v>odtworzony</v>
      </c>
      <c r="G1216" s="2" t="str">
        <f>IF(COUNTIF(Arkusz2!A:A, A1216)&gt;0, "odtworzony", IF(COUNTIF(Arkusz2!A:A, B1216)&gt;0, "odtworzony", "brak"))</f>
        <v>odtworzony</v>
      </c>
      <c r="H1216" s="7" t="s">
        <v>12</v>
      </c>
    </row>
    <row r="1217">
      <c r="A1217" s="12" t="s">
        <v>4545</v>
      </c>
      <c r="B1217" s="12">
        <v>1.1101623E7</v>
      </c>
      <c r="C1217" s="7" t="s">
        <v>4546</v>
      </c>
      <c r="D1217" s="7" t="s">
        <v>4547</v>
      </c>
      <c r="E1217" s="7" t="s">
        <v>4548</v>
      </c>
      <c r="F1217" s="1" t="str">
        <f t="shared" si="1"/>
        <v>jest na zero</v>
      </c>
      <c r="G1217" s="2" t="str">
        <f>IF(COUNTIF(Arkusz2!A:A, A1217)&gt;0, "odtworzony", IF(COUNTIF(Arkusz2!A:A, B1217)&gt;0, "odtworzony", "brak"))</f>
        <v>brak</v>
      </c>
      <c r="H1217" s="7" t="s">
        <v>17</v>
      </c>
    </row>
    <row r="1218">
      <c r="A1218" s="12" t="s">
        <v>4549</v>
      </c>
      <c r="B1218" s="12">
        <v>1.1101015E7</v>
      </c>
      <c r="C1218" s="7" t="s">
        <v>4550</v>
      </c>
      <c r="D1218" s="7" t="s">
        <v>4551</v>
      </c>
      <c r="E1218" s="7" t="s">
        <v>4552</v>
      </c>
      <c r="F1218" s="1" t="str">
        <f t="shared" si="1"/>
        <v>odtworzony</v>
      </c>
      <c r="G1218" s="2" t="str">
        <f>IF(COUNTIF(Arkusz2!A:A, A1218)&gt;0, "odtworzony", IF(COUNTIF(Arkusz2!A:A, B1218)&gt;0, "odtworzony", "brak"))</f>
        <v>odtworzony</v>
      </c>
      <c r="H1218" s="7" t="s">
        <v>12</v>
      </c>
    </row>
    <row r="1219">
      <c r="A1219" s="12" t="s">
        <v>4553</v>
      </c>
      <c r="B1219" s="12">
        <v>1.1100121E7</v>
      </c>
      <c r="C1219" s="7" t="s">
        <v>4554</v>
      </c>
      <c r="D1219" s="7" t="s">
        <v>4555</v>
      </c>
      <c r="E1219" s="7" t="s">
        <v>4556</v>
      </c>
      <c r="F1219" s="1" t="str">
        <f t="shared" si="1"/>
        <v>odtworzony</v>
      </c>
      <c r="G1219" s="2" t="str">
        <f>IF(COUNTIF(Arkusz2!A:A, A1219)&gt;0, "odtworzony", IF(COUNTIF(Arkusz2!A:A, B1219)&gt;0, "odtworzony", "brak"))</f>
        <v>odtworzony</v>
      </c>
      <c r="H1219" s="7" t="s">
        <v>12</v>
      </c>
    </row>
    <row r="1220">
      <c r="A1220" s="12" t="s">
        <v>4557</v>
      </c>
      <c r="B1220" s="12">
        <v>1.1101014E7</v>
      </c>
      <c r="C1220" s="7" t="s">
        <v>4558</v>
      </c>
      <c r="D1220" s="7" t="s">
        <v>4559</v>
      </c>
      <c r="E1220" s="7" t="s">
        <v>4560</v>
      </c>
      <c r="F1220" s="1" t="str">
        <f t="shared" si="1"/>
        <v>jest na zero</v>
      </c>
      <c r="G1220" s="2" t="str">
        <f>IF(COUNTIF(Arkusz2!A:A, A1220)&gt;0, "odtworzony", IF(COUNTIF(Arkusz2!A:A, B1220)&gt;0, "odtworzony", "brak"))</f>
        <v>brak</v>
      </c>
      <c r="H1220" s="7" t="s">
        <v>17</v>
      </c>
    </row>
    <row r="1221">
      <c r="A1221" s="12" t="s">
        <v>4561</v>
      </c>
      <c r="B1221" s="12">
        <v>1.1100129E7</v>
      </c>
      <c r="C1221" s="7" t="s">
        <v>4562</v>
      </c>
      <c r="D1221" s="7" t="s">
        <v>4563</v>
      </c>
      <c r="E1221" s="7" t="s">
        <v>4564</v>
      </c>
      <c r="F1221" s="1" t="str">
        <f t="shared" si="1"/>
        <v>odtworzony</v>
      </c>
      <c r="G1221" s="2" t="str">
        <f>IF(COUNTIF(Arkusz2!A:A, A1221)&gt;0, "odtworzony", IF(COUNTIF(Arkusz2!A:A, B1221)&gt;0, "odtworzony", "brak"))</f>
        <v>odtworzony</v>
      </c>
      <c r="H1221" s="7" t="s">
        <v>12</v>
      </c>
    </row>
    <row r="1222">
      <c r="A1222" s="12" t="s">
        <v>4565</v>
      </c>
      <c r="B1222" s="12">
        <v>1.1100827E7</v>
      </c>
      <c r="C1222" s="7" t="s">
        <v>4566</v>
      </c>
      <c r="D1222" s="7" t="s">
        <v>4567</v>
      </c>
      <c r="E1222" s="7" t="s">
        <v>4568</v>
      </c>
      <c r="F1222" s="1" t="str">
        <f t="shared" si="1"/>
        <v>jest na zero</v>
      </c>
      <c r="G1222" s="2" t="str">
        <f>IF(COUNTIF(Arkusz2!A:A, A1222)&gt;0, "odtworzony", IF(COUNTIF(Arkusz2!A:A, B1222)&gt;0, "odtworzony", "brak"))</f>
        <v>brak</v>
      </c>
      <c r="H1222" s="7" t="s">
        <v>17</v>
      </c>
    </row>
    <row r="1223">
      <c r="A1223" s="12" t="s">
        <v>4569</v>
      </c>
      <c r="B1223" s="12">
        <v>1.1101518E7</v>
      </c>
      <c r="C1223" s="7" t="s">
        <v>4570</v>
      </c>
      <c r="D1223" s="7" t="s">
        <v>4571</v>
      </c>
      <c r="E1223" s="7" t="s">
        <v>4572</v>
      </c>
      <c r="F1223" s="1" t="str">
        <f t="shared" si="1"/>
        <v>odtworzony</v>
      </c>
      <c r="G1223" s="2" t="str">
        <f>IF(COUNTIF(Arkusz2!A:A, A1223)&gt;0, "odtworzony", IF(COUNTIF(Arkusz2!A:A, B1223)&gt;0, "odtworzony", "brak"))</f>
        <v>odtworzony</v>
      </c>
      <c r="H1223" s="7" t="s">
        <v>12</v>
      </c>
    </row>
    <row r="1224">
      <c r="A1224" s="12" t="s">
        <v>4573</v>
      </c>
      <c r="B1224" s="12">
        <v>1.1100829E7</v>
      </c>
      <c r="C1224" s="7" t="s">
        <v>4574</v>
      </c>
      <c r="D1224" s="7" t="s">
        <v>4575</v>
      </c>
      <c r="E1224" s="7" t="s">
        <v>4568</v>
      </c>
      <c r="F1224" s="1" t="str">
        <f t="shared" si="1"/>
        <v>jest na zero</v>
      </c>
      <c r="G1224" s="2" t="str">
        <f>IF(COUNTIF(Arkusz2!A:A, A1224)&gt;0, "odtworzony", IF(COUNTIF(Arkusz2!A:A, B1224)&gt;0, "odtworzony", "brak"))</f>
        <v>brak</v>
      </c>
      <c r="H1224" s="7" t="s">
        <v>17</v>
      </c>
    </row>
    <row r="1225">
      <c r="A1225" s="12" t="s">
        <v>4576</v>
      </c>
      <c r="B1225" s="12">
        <v>1.1101011E7</v>
      </c>
      <c r="C1225" s="7" t="s">
        <v>4577</v>
      </c>
      <c r="D1225" s="7" t="s">
        <v>4578</v>
      </c>
      <c r="E1225" s="7" t="s">
        <v>4579</v>
      </c>
      <c r="F1225" s="1" t="str">
        <f t="shared" si="1"/>
        <v>odtworzony</v>
      </c>
      <c r="G1225" s="2" t="str">
        <f>IF(COUNTIF(Arkusz2!A:A, A1225)&gt;0, "odtworzony", IF(COUNTIF(Arkusz2!A:A, B1225)&gt;0, "odtworzony", "brak"))</f>
        <v>odtworzony</v>
      </c>
      <c r="H1225" s="7" t="s">
        <v>12</v>
      </c>
    </row>
    <row r="1226">
      <c r="A1226" s="12" t="s">
        <v>4580</v>
      </c>
      <c r="B1226" s="12">
        <v>1.1100126E7</v>
      </c>
      <c r="C1226" s="7" t="s">
        <v>4581</v>
      </c>
      <c r="D1226" s="7" t="s">
        <v>4582</v>
      </c>
      <c r="E1226" s="7" t="s">
        <v>4583</v>
      </c>
      <c r="F1226" s="1" t="str">
        <f t="shared" si="1"/>
        <v>odtworzony</v>
      </c>
      <c r="G1226" s="2" t="str">
        <f>IF(COUNTIF(Arkusz2!A:A, A1226)&gt;0, "odtworzony", IF(COUNTIF(Arkusz2!A:A, B1226)&gt;0, "odtworzony", "brak"))</f>
        <v>odtworzony</v>
      </c>
      <c r="H1226" s="7" t="s">
        <v>12</v>
      </c>
    </row>
    <row r="1227">
      <c r="A1227" s="12" t="s">
        <v>4584</v>
      </c>
      <c r="B1227" s="12">
        <v>1.2180418E7</v>
      </c>
      <c r="C1227" s="7" t="s">
        <v>4585</v>
      </c>
      <c r="D1227" s="7" t="s">
        <v>4586</v>
      </c>
      <c r="E1227" s="7" t="s">
        <v>4587</v>
      </c>
      <c r="F1227" s="1" t="str">
        <f t="shared" si="1"/>
        <v>odtworzony</v>
      </c>
      <c r="G1227" s="2" t="str">
        <f>IF(COUNTIF(Arkusz2!A:A, A1227)&gt;0, "odtworzony", IF(COUNTIF(Arkusz2!A:A, B1227)&gt;0, "odtworzony", "brak"))</f>
        <v>odtworzony</v>
      </c>
      <c r="H1227" s="7" t="s">
        <v>12</v>
      </c>
    </row>
    <row r="1228">
      <c r="A1228" s="12" t="s">
        <v>4588</v>
      </c>
      <c r="B1228" s="12">
        <v>1.1100832E7</v>
      </c>
      <c r="C1228" s="7" t="s">
        <v>4589</v>
      </c>
      <c r="D1228" s="7" t="s">
        <v>4590</v>
      </c>
      <c r="E1228" s="7" t="s">
        <v>4591</v>
      </c>
      <c r="F1228" s="1" t="str">
        <f t="shared" si="1"/>
        <v>odtworzony</v>
      </c>
      <c r="G1228" s="2" t="str">
        <f>IF(COUNTIF(Arkusz2!A:A, A1228)&gt;0, "odtworzony", IF(COUNTIF(Arkusz2!A:A, B1228)&gt;0, "odtworzony", "brak"))</f>
        <v>odtworzony</v>
      </c>
      <c r="H1228" s="7" t="s">
        <v>12</v>
      </c>
    </row>
    <row r="1229">
      <c r="A1229" s="12" t="s">
        <v>4592</v>
      </c>
      <c r="B1229" s="12">
        <v>1.1100905E7</v>
      </c>
      <c r="C1229" s="7" t="s">
        <v>4593</v>
      </c>
      <c r="D1229" s="7" t="s">
        <v>4594</v>
      </c>
      <c r="E1229" s="7" t="s">
        <v>4595</v>
      </c>
      <c r="F1229" s="1" t="str">
        <f t="shared" si="1"/>
        <v>odtworzony</v>
      </c>
      <c r="G1229" s="2" t="str">
        <f>IF(COUNTIF(Arkusz2!A:A, A1229)&gt;0, "odtworzony", IF(COUNTIF(Arkusz2!A:A, B1229)&gt;0, "odtworzony", "brak"))</f>
        <v>odtworzony</v>
      </c>
      <c r="H1229" s="7" t="s">
        <v>12</v>
      </c>
    </row>
    <row r="1230">
      <c r="A1230" s="12" t="s">
        <v>4596</v>
      </c>
      <c r="B1230" s="12">
        <v>1.1100131E7</v>
      </c>
      <c r="C1230" s="7" t="s">
        <v>4597</v>
      </c>
      <c r="D1230" s="7" t="s">
        <v>4598</v>
      </c>
      <c r="E1230" s="7" t="s">
        <v>4599</v>
      </c>
      <c r="F1230" s="1" t="str">
        <f t="shared" si="1"/>
        <v>jest na zero</v>
      </c>
      <c r="G1230" s="2" t="str">
        <f>IF(COUNTIF(Arkusz2!A:A, A1230)&gt;0, "odtworzony", IF(COUNTIF(Arkusz2!A:A, B1230)&gt;0, "odtworzony", "brak"))</f>
        <v>brak</v>
      </c>
      <c r="H1230" s="7" t="s">
        <v>17</v>
      </c>
    </row>
    <row r="1231">
      <c r="A1231" s="12" t="s">
        <v>4600</v>
      </c>
      <c r="B1231" s="12">
        <v>1.1100848E7</v>
      </c>
      <c r="C1231" s="7" t="s">
        <v>4601</v>
      </c>
      <c r="D1231" s="7" t="s">
        <v>4602</v>
      </c>
      <c r="E1231" s="7" t="s">
        <v>4603</v>
      </c>
      <c r="F1231" s="1" t="str">
        <f t="shared" si="1"/>
        <v>jest na zero</v>
      </c>
      <c r="G1231" s="2" t="str">
        <f>IF(COUNTIF(Arkusz2!A:A, A1231)&gt;0, "odtworzony", IF(COUNTIF(Arkusz2!A:A, B1231)&gt;0, "odtworzony", "brak"))</f>
        <v>brak</v>
      </c>
      <c r="H1231" s="7" t="s">
        <v>17</v>
      </c>
    </row>
    <row r="1232">
      <c r="A1232" s="12" t="s">
        <v>4604</v>
      </c>
      <c r="B1232" s="12">
        <v>1.7170501E7</v>
      </c>
      <c r="C1232" s="7" t="s">
        <v>4605</v>
      </c>
      <c r="D1232" s="7" t="s">
        <v>4606</v>
      </c>
      <c r="E1232" s="7" t="s">
        <v>4607</v>
      </c>
      <c r="F1232" s="1" t="str">
        <f t="shared" si="1"/>
        <v>odtworzony</v>
      </c>
      <c r="G1232" s="2" t="str">
        <f>IF(COUNTIF(Arkusz2!A:A, A1232)&gt;0, "odtworzony", IF(COUNTIF(Arkusz2!A:A, B1232)&gt;0, "odtworzony", "brak"))</f>
        <v>odtworzony</v>
      </c>
      <c r="H1232" s="7" t="s">
        <v>12</v>
      </c>
    </row>
    <row r="1233">
      <c r="A1233" s="12" t="s">
        <v>4608</v>
      </c>
      <c r="B1233" s="12">
        <v>1.1101515E7</v>
      </c>
      <c r="C1233" s="7" t="s">
        <v>4609</v>
      </c>
      <c r="D1233" s="7" t="s">
        <v>4610</v>
      </c>
      <c r="E1233" s="7" t="s">
        <v>4611</v>
      </c>
      <c r="F1233" s="1" t="str">
        <f t="shared" si="1"/>
        <v>odtworzony</v>
      </c>
      <c r="G1233" s="2" t="str">
        <f>IF(COUNTIF(Arkusz2!A:A, A1233)&gt;0, "odtworzony", IF(COUNTIF(Arkusz2!A:A, B1233)&gt;0, "odtworzony", "brak"))</f>
        <v>odtworzony</v>
      </c>
      <c r="H1233" s="7" t="s">
        <v>12</v>
      </c>
    </row>
    <row r="1234">
      <c r="A1234" s="12" t="s">
        <v>4612</v>
      </c>
      <c r="B1234" s="12">
        <v>1.1100143E7</v>
      </c>
      <c r="C1234" s="7" t="s">
        <v>4613</v>
      </c>
      <c r="D1234" s="7" t="s">
        <v>4614</v>
      </c>
      <c r="E1234" s="7" t="s">
        <v>4615</v>
      </c>
      <c r="F1234" s="1" t="str">
        <f t="shared" si="1"/>
        <v>odtworzony</v>
      </c>
      <c r="G1234" s="2" t="str">
        <f>IF(COUNTIF(Arkusz2!A:A, A1234)&gt;0, "odtworzony", IF(COUNTIF(Arkusz2!A:A, B1234)&gt;0, "odtworzony", "brak"))</f>
        <v>odtworzony</v>
      </c>
      <c r="H1234" s="7" t="s">
        <v>17</v>
      </c>
    </row>
    <row r="1235">
      <c r="A1235" s="12" t="s">
        <v>4616</v>
      </c>
      <c r="B1235" s="12">
        <v>1.7170104E7</v>
      </c>
      <c r="C1235" s="7" t="s">
        <v>4617</v>
      </c>
      <c r="D1235" s="7" t="s">
        <v>4618</v>
      </c>
      <c r="E1235" s="7" t="s">
        <v>4619</v>
      </c>
      <c r="F1235" s="1" t="str">
        <f t="shared" si="1"/>
        <v>odtworzony</v>
      </c>
      <c r="G1235" s="2" t="str">
        <f>IF(COUNTIF(Arkusz2!A:A, A1235)&gt;0, "odtworzony", IF(COUNTIF(Arkusz2!A:A, B1235)&gt;0, "odtworzony", "brak"))</f>
        <v>odtworzony</v>
      </c>
      <c r="H1235" s="7" t="s">
        <v>12</v>
      </c>
    </row>
    <row r="1236">
      <c r="A1236" s="12" t="s">
        <v>4620</v>
      </c>
      <c r="B1236" s="12">
        <v>1.1100406E7</v>
      </c>
      <c r="C1236" s="7" t="s">
        <v>4621</v>
      </c>
      <c r="D1236" s="7" t="s">
        <v>4622</v>
      </c>
      <c r="E1236" s="7" t="s">
        <v>4623</v>
      </c>
      <c r="F1236" s="1" t="str">
        <f t="shared" si="1"/>
        <v>odtworzony</v>
      </c>
      <c r="G1236" s="2" t="str">
        <f>IF(COUNTIF(Arkusz2!A:A, A1236)&gt;0, "odtworzony", IF(COUNTIF(Arkusz2!A:A, B1236)&gt;0, "odtworzony", "brak"))</f>
        <v>odtworzony</v>
      </c>
      <c r="H1236" s="7" t="s">
        <v>12</v>
      </c>
    </row>
    <row r="1237">
      <c r="A1237" s="12" t="s">
        <v>4624</v>
      </c>
      <c r="B1237" s="12">
        <v>1.1101521E7</v>
      </c>
      <c r="C1237" s="7" t="s">
        <v>4625</v>
      </c>
      <c r="D1237" s="7" t="s">
        <v>4626</v>
      </c>
      <c r="E1237" s="7" t="s">
        <v>4627</v>
      </c>
      <c r="F1237" s="1" t="str">
        <f t="shared" si="1"/>
        <v>odtworzony</v>
      </c>
      <c r="G1237" s="2" t="str">
        <f>IF(COUNTIF(Arkusz2!A:A, A1237)&gt;0, "odtworzony", IF(COUNTIF(Arkusz2!A:A, B1237)&gt;0, "odtworzony", "brak"))</f>
        <v>odtworzony</v>
      </c>
      <c r="H1237" s="7" t="s">
        <v>12</v>
      </c>
    </row>
    <row r="1238">
      <c r="A1238" s="12" t="s">
        <v>4628</v>
      </c>
      <c r="B1238" s="12">
        <v>1.7170111E7</v>
      </c>
      <c r="C1238" s="7" t="s">
        <v>4629</v>
      </c>
      <c r="D1238" s="7" t="s">
        <v>4630</v>
      </c>
      <c r="E1238" s="7" t="s">
        <v>4631</v>
      </c>
      <c r="F1238" s="1" t="str">
        <f t="shared" si="1"/>
        <v>odtworzony</v>
      </c>
      <c r="G1238" s="2" t="str">
        <f>IF(COUNTIF(Arkusz2!A:A, A1238)&gt;0, "odtworzony", IF(COUNTIF(Arkusz2!A:A, B1238)&gt;0, "odtworzony", "brak"))</f>
        <v>odtworzony</v>
      </c>
      <c r="H1238" s="7" t="s">
        <v>12</v>
      </c>
    </row>
    <row r="1239">
      <c r="A1239" s="12" t="s">
        <v>4632</v>
      </c>
      <c r="B1239" s="12">
        <v>1.717011E7</v>
      </c>
      <c r="C1239" s="7" t="s">
        <v>4633</v>
      </c>
      <c r="D1239" s="7" t="s">
        <v>4634</v>
      </c>
      <c r="E1239" s="7" t="s">
        <v>4635</v>
      </c>
      <c r="F1239" s="1" t="str">
        <f t="shared" si="1"/>
        <v>odtworzony</v>
      </c>
      <c r="G1239" s="2" t="str">
        <f>IF(COUNTIF(Arkusz2!A:A, A1239)&gt;0, "odtworzony", IF(COUNTIF(Arkusz2!A:A, B1239)&gt;0, "odtworzony", "brak"))</f>
        <v>odtworzony</v>
      </c>
      <c r="H1239" s="7" t="s">
        <v>12</v>
      </c>
    </row>
    <row r="1240">
      <c r="A1240" s="12" t="s">
        <v>4636</v>
      </c>
      <c r="B1240" s="12">
        <v>1.1100349E7</v>
      </c>
      <c r="C1240" s="7" t="s">
        <v>4637</v>
      </c>
      <c r="D1240" s="7" t="s">
        <v>4638</v>
      </c>
      <c r="E1240" s="7" t="s">
        <v>4639</v>
      </c>
      <c r="F1240" s="1" t="str">
        <f t="shared" si="1"/>
        <v>jest na zero</v>
      </c>
      <c r="G1240" s="2" t="str">
        <f>IF(COUNTIF(Arkusz2!A:A, A1240)&gt;0, "odtworzony", IF(COUNTIF(Arkusz2!A:A, B1240)&gt;0, "odtworzony", "brak"))</f>
        <v>brak</v>
      </c>
      <c r="H1240" s="7" t="s">
        <v>17</v>
      </c>
    </row>
    <row r="1241">
      <c r="A1241" s="12" t="s">
        <v>4640</v>
      </c>
      <c r="B1241" s="12">
        <v>1.7170113E7</v>
      </c>
      <c r="C1241" s="7" t="s">
        <v>4641</v>
      </c>
      <c r="D1241" s="7" t="s">
        <v>4642</v>
      </c>
      <c r="E1241" s="7" t="s">
        <v>4643</v>
      </c>
      <c r="F1241" s="1" t="str">
        <f t="shared" si="1"/>
        <v>odtworzony</v>
      </c>
      <c r="G1241" s="2" t="str">
        <f>IF(COUNTIF(Arkusz2!A:A, A1241)&gt;0, "odtworzony", IF(COUNTIF(Arkusz2!A:A, B1241)&gt;0, "odtworzony", "brak"))</f>
        <v>odtworzony</v>
      </c>
      <c r="H1241" s="7" t="s">
        <v>12</v>
      </c>
    </row>
    <row r="1242">
      <c r="A1242" s="12" t="s">
        <v>4644</v>
      </c>
      <c r="B1242" s="12">
        <v>1.1100347E7</v>
      </c>
      <c r="C1242" s="7" t="s">
        <v>4645</v>
      </c>
      <c r="D1242" s="7" t="s">
        <v>4646</v>
      </c>
      <c r="E1242" s="7" t="s">
        <v>4647</v>
      </c>
      <c r="F1242" s="1" t="str">
        <f t="shared" si="1"/>
        <v>odtworzony</v>
      </c>
      <c r="G1242" s="2" t="str">
        <f>IF(COUNTIF(Arkusz2!A:A, A1242)&gt;0, "odtworzony", IF(COUNTIF(Arkusz2!A:A, B1242)&gt;0, "odtworzony", "brak"))</f>
        <v>odtworzony</v>
      </c>
      <c r="H1242" s="7" t="s">
        <v>12</v>
      </c>
    </row>
    <row r="1243">
      <c r="A1243" s="12" t="s">
        <v>4648</v>
      </c>
      <c r="B1243" s="12">
        <v>1.7170718E7</v>
      </c>
      <c r="C1243" s="7" t="s">
        <v>4649</v>
      </c>
      <c r="D1243" s="7" t="s">
        <v>4650</v>
      </c>
      <c r="E1243" s="7" t="s">
        <v>4651</v>
      </c>
      <c r="F1243" s="1" t="str">
        <f t="shared" si="1"/>
        <v>jest na zero</v>
      </c>
      <c r="G1243" s="2" t="str">
        <f>IF(COUNTIF(Arkusz2!A:A, A1243)&gt;0, "odtworzony", IF(COUNTIF(Arkusz2!A:A, B1243)&gt;0, "odtworzony", "brak"))</f>
        <v>brak</v>
      </c>
      <c r="H1243" s="7" t="s">
        <v>17</v>
      </c>
    </row>
    <row r="1244">
      <c r="A1244" s="12" t="s">
        <v>4652</v>
      </c>
      <c r="B1244" s="12">
        <v>1.1100342E7</v>
      </c>
      <c r="C1244" s="7" t="s">
        <v>4653</v>
      </c>
      <c r="D1244" s="7" t="s">
        <v>4654</v>
      </c>
      <c r="E1244" s="7" t="s">
        <v>4655</v>
      </c>
      <c r="F1244" s="1" t="str">
        <f t="shared" si="1"/>
        <v>jest na zero</v>
      </c>
      <c r="G1244" s="2" t="str">
        <f>IF(COUNTIF(Arkusz2!A:A, A1244)&gt;0, "odtworzony", IF(COUNTIF(Arkusz2!A:A, B1244)&gt;0, "odtworzony", "brak"))</f>
        <v>brak</v>
      </c>
      <c r="H1244" s="7" t="s">
        <v>17</v>
      </c>
    </row>
    <row r="1245">
      <c r="A1245" s="12" t="s">
        <v>4656</v>
      </c>
      <c r="B1245" s="12">
        <v>1.1100343E7</v>
      </c>
      <c r="C1245" s="7" t="s">
        <v>4657</v>
      </c>
      <c r="D1245" s="7" t="s">
        <v>4658</v>
      </c>
      <c r="E1245" s="7" t="s">
        <v>4659</v>
      </c>
      <c r="F1245" s="1" t="str">
        <f t="shared" si="1"/>
        <v>odtworzony</v>
      </c>
      <c r="G1245" s="2" t="str">
        <f>IF(COUNTIF(Arkusz2!A:A, A1245)&gt;0, "odtworzony", IF(COUNTIF(Arkusz2!A:A, B1245)&gt;0, "odtworzony", "brak"))</f>
        <v>odtworzony</v>
      </c>
      <c r="H1245" s="7" t="s">
        <v>12</v>
      </c>
    </row>
    <row r="1246">
      <c r="A1246" s="12" t="s">
        <v>4660</v>
      </c>
      <c r="B1246" s="12">
        <v>1.7170927E7</v>
      </c>
      <c r="C1246" s="7" t="s">
        <v>4661</v>
      </c>
      <c r="D1246" s="7" t="s">
        <v>4662</v>
      </c>
      <c r="E1246" s="7" t="s">
        <v>4663</v>
      </c>
      <c r="F1246" s="1" t="str">
        <f t="shared" si="1"/>
        <v>jest na zero</v>
      </c>
      <c r="G1246" s="2" t="str">
        <f>IF(COUNTIF(Arkusz2!A:A, A1246)&gt;0, "odtworzony", IF(COUNTIF(Arkusz2!A:A, B1246)&gt;0, "odtworzony", "brak"))</f>
        <v>brak</v>
      </c>
      <c r="H1246" s="7" t="s">
        <v>17</v>
      </c>
    </row>
    <row r="1247">
      <c r="A1247" s="12" t="s">
        <v>4664</v>
      </c>
      <c r="B1247" s="12">
        <v>1.1100335E7</v>
      </c>
      <c r="C1247" s="7" t="s">
        <v>4665</v>
      </c>
      <c r="D1247" s="7" t="s">
        <v>4666</v>
      </c>
      <c r="E1247" s="7" t="s">
        <v>4667</v>
      </c>
      <c r="F1247" s="1" t="str">
        <f t="shared" si="1"/>
        <v>odtworzony</v>
      </c>
      <c r="G1247" s="2" t="str">
        <f>IF(COUNTIF(Arkusz2!A:A, A1247)&gt;0, "odtworzony", IF(COUNTIF(Arkusz2!A:A, B1247)&gt;0, "odtworzony", "brak"))</f>
        <v>odtworzony</v>
      </c>
      <c r="H1247" s="7" t="s">
        <v>12</v>
      </c>
    </row>
    <row r="1248">
      <c r="A1248" s="12" t="s">
        <v>4668</v>
      </c>
      <c r="B1248" s="12">
        <v>1.7170916E7</v>
      </c>
      <c r="C1248" s="7" t="s">
        <v>4669</v>
      </c>
      <c r="D1248" s="7" t="s">
        <v>4670</v>
      </c>
      <c r="E1248" s="7" t="s">
        <v>4671</v>
      </c>
      <c r="F1248" s="1" t="str">
        <f t="shared" si="1"/>
        <v>jest na zero</v>
      </c>
      <c r="G1248" s="2" t="str">
        <f>IF(COUNTIF(Arkusz2!A:A, A1248)&gt;0, "odtworzony", IF(COUNTIF(Arkusz2!A:A, B1248)&gt;0, "odtworzony", "brak"))</f>
        <v>brak</v>
      </c>
      <c r="H1248" s="7" t="s">
        <v>17</v>
      </c>
    </row>
    <row r="1249">
      <c r="A1249" s="12" t="s">
        <v>4672</v>
      </c>
      <c r="B1249" s="12">
        <v>1.1100333E7</v>
      </c>
      <c r="C1249" s="7" t="s">
        <v>4673</v>
      </c>
      <c r="D1249" s="7" t="s">
        <v>4674</v>
      </c>
      <c r="E1249" s="7" t="s">
        <v>4675</v>
      </c>
      <c r="F1249" s="1" t="str">
        <f t="shared" si="1"/>
        <v>odtworzony</v>
      </c>
      <c r="G1249" s="2" t="str">
        <f>IF(COUNTIF(Arkusz2!A:A, A1249)&gt;0, "odtworzony", IF(COUNTIF(Arkusz2!A:A, B1249)&gt;0, "odtworzony", "brak"))</f>
        <v>odtworzony</v>
      </c>
      <c r="H1249" s="7" t="s">
        <v>12</v>
      </c>
    </row>
    <row r="1250">
      <c r="A1250" s="12" t="s">
        <v>4676</v>
      </c>
      <c r="B1250" s="12">
        <v>1.1100423E7</v>
      </c>
      <c r="C1250" s="7" t="s">
        <v>4677</v>
      </c>
      <c r="D1250" s="7" t="s">
        <v>4678</v>
      </c>
      <c r="E1250" s="7" t="s">
        <v>4679</v>
      </c>
      <c r="F1250" s="1" t="str">
        <f t="shared" si="1"/>
        <v>jest na zero</v>
      </c>
      <c r="G1250" s="2" t="str">
        <f>IF(COUNTIF(Arkusz2!A:A, A1250)&gt;0, "odtworzony", IF(COUNTIF(Arkusz2!A:A, B1250)&gt;0, "odtworzony", "brak"))</f>
        <v>brak</v>
      </c>
      <c r="H1250" s="7" t="s">
        <v>17</v>
      </c>
    </row>
    <row r="1251">
      <c r="A1251" s="12" t="s">
        <v>4680</v>
      </c>
      <c r="B1251" s="12">
        <v>1.110081E7</v>
      </c>
      <c r="C1251" s="7" t="s">
        <v>4681</v>
      </c>
      <c r="D1251" s="7" t="s">
        <v>4682</v>
      </c>
      <c r="E1251" s="7" t="s">
        <v>4683</v>
      </c>
      <c r="F1251" s="1" t="str">
        <f t="shared" si="1"/>
        <v>odtworzony</v>
      </c>
      <c r="G1251" s="2" t="str">
        <f>IF(COUNTIF(Arkusz2!A:A, A1251)&gt;0, "odtworzony", IF(COUNTIF(Arkusz2!A:A, B1251)&gt;0, "odtworzony", "brak"))</f>
        <v>odtworzony</v>
      </c>
      <c r="H1251" s="7" t="s">
        <v>12</v>
      </c>
    </row>
    <row r="1252">
      <c r="A1252" s="12" t="s">
        <v>4684</v>
      </c>
      <c r="B1252" s="12">
        <v>1.1100712E7</v>
      </c>
      <c r="C1252" s="7" t="s">
        <v>4685</v>
      </c>
      <c r="D1252" s="7" t="s">
        <v>4686</v>
      </c>
      <c r="E1252" s="7" t="s">
        <v>4687</v>
      </c>
      <c r="F1252" s="1" t="str">
        <f t="shared" si="1"/>
        <v>odtworzony</v>
      </c>
      <c r="G1252" s="2" t="str">
        <f>IF(COUNTIF(Arkusz2!A:A, A1252)&gt;0, "odtworzony", IF(COUNTIF(Arkusz2!A:A, B1252)&gt;0, "odtworzony", "brak"))</f>
        <v>odtworzony</v>
      </c>
      <c r="H1252" s="7" t="s">
        <v>185</v>
      </c>
    </row>
    <row r="1253">
      <c r="A1253" s="12" t="s">
        <v>4688</v>
      </c>
      <c r="B1253" s="12">
        <v>1.1100807E7</v>
      </c>
      <c r="C1253" s="7" t="s">
        <v>4689</v>
      </c>
      <c r="D1253" s="7" t="s">
        <v>4690</v>
      </c>
      <c r="E1253" s="7" t="s">
        <v>4691</v>
      </c>
      <c r="F1253" s="1" t="str">
        <f t="shared" si="1"/>
        <v>jest na zero</v>
      </c>
      <c r="G1253" s="2" t="str">
        <f>IF(COUNTIF(Arkusz2!A:A, A1253)&gt;0, "odtworzony", IF(COUNTIF(Arkusz2!A:A, B1253)&gt;0, "odtworzony", "brak"))</f>
        <v>brak</v>
      </c>
      <c r="H1253" s="7" t="s">
        <v>17</v>
      </c>
    </row>
    <row r="1254">
      <c r="A1254" s="12" t="s">
        <v>4692</v>
      </c>
      <c r="B1254" s="12">
        <v>1.1100806E7</v>
      </c>
      <c r="C1254" s="7" t="s">
        <v>4693</v>
      </c>
      <c r="D1254" s="7" t="s">
        <v>4694</v>
      </c>
      <c r="E1254" s="7" t="s">
        <v>4695</v>
      </c>
      <c r="F1254" s="1" t="str">
        <f t="shared" si="1"/>
        <v>jest na zero</v>
      </c>
      <c r="G1254" s="2" t="str">
        <f>IF(COUNTIF(Arkusz2!A:A, A1254)&gt;0, "odtworzony", IF(COUNTIF(Arkusz2!A:A, B1254)&gt;0, "odtworzony", "brak"))</f>
        <v>brak</v>
      </c>
      <c r="H1254" s="7" t="s">
        <v>17</v>
      </c>
    </row>
    <row r="1255">
      <c r="A1255" s="12" t="s">
        <v>4696</v>
      </c>
      <c r="B1255" s="12">
        <v>1.1100212E7</v>
      </c>
      <c r="C1255" s="7" t="s">
        <v>4697</v>
      </c>
      <c r="D1255" s="7" t="s">
        <v>4698</v>
      </c>
      <c r="E1255" s="7" t="s">
        <v>4699</v>
      </c>
      <c r="F1255" s="1" t="str">
        <f t="shared" si="1"/>
        <v>odtworzony</v>
      </c>
      <c r="G1255" s="2" t="str">
        <f>IF(COUNTIF(Arkusz2!A:A, A1255)&gt;0, "odtworzony", IF(COUNTIF(Arkusz2!A:A, B1255)&gt;0, "odtworzony", "brak"))</f>
        <v>odtworzony</v>
      </c>
      <c r="H1255" s="7" t="s">
        <v>17</v>
      </c>
    </row>
    <row r="1256">
      <c r="A1256" s="12" t="s">
        <v>4700</v>
      </c>
      <c r="B1256" s="12">
        <v>1.3070513E7</v>
      </c>
      <c r="C1256" s="7" t="s">
        <v>4701</v>
      </c>
      <c r="D1256" s="7" t="s">
        <v>4702</v>
      </c>
      <c r="E1256" s="7" t="s">
        <v>4703</v>
      </c>
      <c r="F1256" s="1" t="str">
        <f t="shared" si="1"/>
        <v>odtworzony</v>
      </c>
      <c r="G1256" s="2" t="str">
        <f>IF(COUNTIF(Arkusz2!A:A, A1256)&gt;0, "odtworzony", IF(COUNTIF(Arkusz2!A:A, B1256)&gt;0, "odtworzony", "brak"))</f>
        <v>odtworzony</v>
      </c>
      <c r="H1256" s="7" t="s">
        <v>12</v>
      </c>
    </row>
    <row r="1257">
      <c r="A1257" s="12" t="s">
        <v>4704</v>
      </c>
      <c r="B1257" s="12">
        <v>1.1100532E7</v>
      </c>
      <c r="C1257" s="7" t="s">
        <v>4705</v>
      </c>
      <c r="D1257" s="7" t="s">
        <v>4706</v>
      </c>
      <c r="E1257" s="7" t="s">
        <v>4707</v>
      </c>
      <c r="F1257" s="1" t="str">
        <f t="shared" si="1"/>
        <v>odtworzony</v>
      </c>
      <c r="G1257" s="2" t="str">
        <f>IF(COUNTIF(Arkusz2!A:A, A1257)&gt;0, "odtworzony", IF(COUNTIF(Arkusz2!A:A, B1257)&gt;0, "odtworzony", "brak"))</f>
        <v>odtworzony</v>
      </c>
      <c r="H1257" s="7" t="s">
        <v>12</v>
      </c>
    </row>
    <row r="1258">
      <c r="A1258" s="12" t="s">
        <v>4708</v>
      </c>
      <c r="B1258" s="12">
        <v>1.3070407E7</v>
      </c>
      <c r="C1258" s="7" t="s">
        <v>4709</v>
      </c>
      <c r="D1258" s="7" t="s">
        <v>4710</v>
      </c>
      <c r="E1258" s="7" t="s">
        <v>4711</v>
      </c>
      <c r="F1258" s="1" t="str">
        <f t="shared" si="1"/>
        <v>odtworzony</v>
      </c>
      <c r="G1258" s="2" t="str">
        <f>IF(COUNTIF(Arkusz2!A:A, A1258)&gt;0, "odtworzony", IF(COUNTIF(Arkusz2!A:A, B1258)&gt;0, "odtworzony", "brak"))</f>
        <v>odtworzony</v>
      </c>
      <c r="H1258" s="7" t="s">
        <v>12</v>
      </c>
    </row>
    <row r="1259">
      <c r="A1259" s="12" t="s">
        <v>4712</v>
      </c>
      <c r="B1259" s="12">
        <v>1.1100801E7</v>
      </c>
      <c r="C1259" s="7" t="s">
        <v>4713</v>
      </c>
      <c r="D1259" s="7" t="s">
        <v>4714</v>
      </c>
      <c r="E1259" s="7" t="s">
        <v>4715</v>
      </c>
      <c r="F1259" s="1" t="str">
        <f t="shared" si="1"/>
        <v>jest na zero</v>
      </c>
      <c r="G1259" s="2" t="str">
        <f>IF(COUNTIF(Arkusz2!A:A, A1259)&gt;0, "odtworzony", IF(COUNTIF(Arkusz2!A:A, B1259)&gt;0, "odtworzony", "brak"))</f>
        <v>brak</v>
      </c>
      <c r="H1259" s="7" t="s">
        <v>17</v>
      </c>
    </row>
    <row r="1260">
      <c r="A1260" s="12" t="s">
        <v>4716</v>
      </c>
      <c r="B1260" s="12">
        <v>1.1100211E7</v>
      </c>
      <c r="C1260" s="7" t="s">
        <v>4717</v>
      </c>
      <c r="D1260" s="7" t="s">
        <v>4718</v>
      </c>
      <c r="E1260" s="7" t="s">
        <v>4719</v>
      </c>
      <c r="F1260" s="1" t="str">
        <f t="shared" si="1"/>
        <v>odtworzony</v>
      </c>
      <c r="G1260" s="2" t="str">
        <f>IF(COUNTIF(Arkusz2!A:A, A1260)&gt;0, "odtworzony", IF(COUNTIF(Arkusz2!A:A, B1260)&gt;0, "odtworzony", "brak"))</f>
        <v>odtworzony</v>
      </c>
      <c r="H1260" s="7" t="s">
        <v>12</v>
      </c>
    </row>
    <row r="1261">
      <c r="A1261" s="12" t="s">
        <v>4720</v>
      </c>
      <c r="B1261" s="12">
        <v>1.1100545E7</v>
      </c>
      <c r="C1261" s="7" t="s">
        <v>4721</v>
      </c>
      <c r="D1261" s="7" t="s">
        <v>4722</v>
      </c>
      <c r="E1261" s="7" t="s">
        <v>4723</v>
      </c>
      <c r="F1261" s="1" t="str">
        <f t="shared" si="1"/>
        <v>odtworzony</v>
      </c>
      <c r="G1261" s="2" t="str">
        <f>IF(COUNTIF(Arkusz2!A:A, A1261)&gt;0, "odtworzony", IF(COUNTIF(Arkusz2!A:A, B1261)&gt;0, "odtworzony", "brak"))</f>
        <v>odtworzony</v>
      </c>
      <c r="H1261" s="7" t="s">
        <v>12</v>
      </c>
    </row>
    <row r="1262">
      <c r="A1262" s="12" t="s">
        <v>4724</v>
      </c>
      <c r="B1262" s="12">
        <v>1.1100534E7</v>
      </c>
      <c r="C1262" s="7" t="s">
        <v>4725</v>
      </c>
      <c r="D1262" s="7" t="s">
        <v>4726</v>
      </c>
      <c r="E1262" s="7" t="s">
        <v>4727</v>
      </c>
      <c r="F1262" s="1" t="str">
        <f t="shared" si="1"/>
        <v>jest na zero</v>
      </c>
      <c r="G1262" s="2" t="str">
        <f>IF(COUNTIF(Arkusz2!A:A, A1262)&gt;0, "odtworzony", IF(COUNTIF(Arkusz2!A:A, B1262)&gt;0, "odtworzony", "brak"))</f>
        <v>brak</v>
      </c>
      <c r="H1262" s="7" t="s">
        <v>17</v>
      </c>
    </row>
    <row r="1263">
      <c r="A1263" s="12" t="s">
        <v>4728</v>
      </c>
      <c r="B1263" s="12">
        <v>1.1100205E7</v>
      </c>
      <c r="C1263" s="7" t="s">
        <v>4729</v>
      </c>
      <c r="D1263" s="7" t="s">
        <v>4730</v>
      </c>
      <c r="E1263" s="7" t="s">
        <v>4731</v>
      </c>
      <c r="F1263" s="1" t="str">
        <f t="shared" si="1"/>
        <v>odtworzony</v>
      </c>
      <c r="G1263" s="2" t="str">
        <f>IF(COUNTIF(Arkusz2!A:A, A1263)&gt;0, "odtworzony", IF(COUNTIF(Arkusz2!A:A, B1263)&gt;0, "odtworzony", "brak"))</f>
        <v>odtworzony</v>
      </c>
      <c r="H1263" s="7" t="s">
        <v>12</v>
      </c>
    </row>
    <row r="1264">
      <c r="A1264" s="12" t="s">
        <v>4732</v>
      </c>
      <c r="B1264" s="12">
        <v>1.3070301E7</v>
      </c>
      <c r="C1264" s="7" t="s">
        <v>4733</v>
      </c>
      <c r="D1264" s="7" t="s">
        <v>4734</v>
      </c>
      <c r="E1264" s="7" t="s">
        <v>4735</v>
      </c>
      <c r="F1264" s="1" t="str">
        <f t="shared" si="1"/>
        <v>odtworzony</v>
      </c>
      <c r="G1264" s="2" t="str">
        <f>IF(COUNTIF(Arkusz2!A:A, A1264)&gt;0, "odtworzony", IF(COUNTIF(Arkusz2!A:A, B1264)&gt;0, "odtworzony", "brak"))</f>
        <v>odtworzony</v>
      </c>
      <c r="H1264" s="7" t="s">
        <v>12</v>
      </c>
    </row>
    <row r="1265">
      <c r="A1265" s="12" t="s">
        <v>4736</v>
      </c>
      <c r="B1265" s="12">
        <v>1.1100543E7</v>
      </c>
      <c r="C1265" s="7" t="s">
        <v>4737</v>
      </c>
      <c r="D1265" s="7" t="s">
        <v>4738</v>
      </c>
      <c r="E1265" s="7" t="s">
        <v>4739</v>
      </c>
      <c r="F1265" s="1" t="str">
        <f t="shared" si="1"/>
        <v>jest na zero</v>
      </c>
      <c r="G1265" s="2" t="str">
        <f>IF(COUNTIF(Arkusz2!A:A, A1265)&gt;0, "odtworzony", IF(COUNTIF(Arkusz2!A:A, B1265)&gt;0, "odtworzony", "brak"))</f>
        <v>brak</v>
      </c>
      <c r="H1265" s="7" t="s">
        <v>17</v>
      </c>
    </row>
    <row r="1266">
      <c r="A1266" s="12" t="s">
        <v>4740</v>
      </c>
      <c r="B1266" s="12">
        <v>1.1100301E7</v>
      </c>
      <c r="C1266" s="7" t="s">
        <v>4741</v>
      </c>
      <c r="D1266" s="7" t="s">
        <v>4742</v>
      </c>
      <c r="E1266" s="7" t="s">
        <v>4743</v>
      </c>
      <c r="F1266" s="1" t="str">
        <f t="shared" si="1"/>
        <v>odtworzony</v>
      </c>
      <c r="G1266" s="2" t="str">
        <f>IF(COUNTIF(Arkusz2!A:A, A1266)&gt;0, "odtworzony", IF(COUNTIF(Arkusz2!A:A, B1266)&gt;0, "odtworzony", "brak"))</f>
        <v>odtworzony</v>
      </c>
      <c r="H1266" s="7" t="s">
        <v>12</v>
      </c>
    </row>
    <row r="1267">
      <c r="A1267" s="12" t="s">
        <v>4744</v>
      </c>
      <c r="B1267" s="12">
        <v>1.1100536E7</v>
      </c>
      <c r="C1267" s="7" t="s">
        <v>4745</v>
      </c>
      <c r="D1267" s="7" t="s">
        <v>4746</v>
      </c>
      <c r="E1267" s="7" t="s">
        <v>4747</v>
      </c>
      <c r="F1267" s="1" t="str">
        <f t="shared" si="1"/>
        <v>jest na zero</v>
      </c>
      <c r="G1267" s="2" t="str">
        <f>IF(COUNTIF(Arkusz2!A:A, A1267)&gt;0, "odtworzony", IF(COUNTIF(Arkusz2!A:A, B1267)&gt;0, "odtworzony", "brak"))</f>
        <v>brak</v>
      </c>
      <c r="H1267" s="7" t="s">
        <v>17</v>
      </c>
    </row>
    <row r="1268">
      <c r="A1268" s="12" t="s">
        <v>4748</v>
      </c>
      <c r="B1268" s="12">
        <v>1.1100541E7</v>
      </c>
      <c r="C1268" s="7" t="s">
        <v>4749</v>
      </c>
      <c r="D1268" s="7" t="s">
        <v>4750</v>
      </c>
      <c r="E1268" s="7" t="s">
        <v>4751</v>
      </c>
      <c r="F1268" s="1" t="str">
        <f t="shared" si="1"/>
        <v>jest na zero</v>
      </c>
      <c r="G1268" s="2" t="str">
        <f>IF(COUNTIF(Arkusz2!A:A, A1268)&gt;0, "odtworzony", IF(COUNTIF(Arkusz2!A:A, B1268)&gt;0, "odtworzony", "brak"))</f>
        <v>brak</v>
      </c>
      <c r="H1268" s="7" t="s">
        <v>17</v>
      </c>
    </row>
    <row r="1269">
      <c r="A1269" s="12" t="s">
        <v>4752</v>
      </c>
      <c r="B1269" s="12">
        <v>1.1100535E7</v>
      </c>
      <c r="C1269" s="7" t="s">
        <v>4753</v>
      </c>
      <c r="D1269" s="7" t="s">
        <v>4754</v>
      </c>
      <c r="E1269" s="7" t="s">
        <v>4755</v>
      </c>
      <c r="F1269" s="1" t="str">
        <f t="shared" si="1"/>
        <v>odtworzony</v>
      </c>
      <c r="G1269" s="2" t="str">
        <f>IF(COUNTIF(Arkusz2!A:A, A1269)&gt;0, "odtworzony", IF(COUNTIF(Arkusz2!A:A, B1269)&gt;0, "odtworzony", "brak"))</f>
        <v>odtworzony</v>
      </c>
      <c r="H1269" s="7" t="s">
        <v>12</v>
      </c>
    </row>
    <row r="1270">
      <c r="A1270" s="12" t="s">
        <v>4756</v>
      </c>
      <c r="B1270" s="12">
        <v>1.3070305E7</v>
      </c>
      <c r="C1270" s="7" t="s">
        <v>4757</v>
      </c>
      <c r="D1270" s="7" t="s">
        <v>4758</v>
      </c>
      <c r="E1270" s="7" t="s">
        <v>4759</v>
      </c>
      <c r="F1270" s="1" t="str">
        <f t="shared" si="1"/>
        <v>odtworzony</v>
      </c>
      <c r="G1270" s="2" t="str">
        <f>IF(COUNTIF(Arkusz2!A:A, A1270)&gt;0, "odtworzony", IF(COUNTIF(Arkusz2!A:A, B1270)&gt;0, "odtworzony", "brak"))</f>
        <v>odtworzony</v>
      </c>
      <c r="H1270" s="7" t="s">
        <v>12</v>
      </c>
    </row>
    <row r="1271">
      <c r="A1271" s="12" t="s">
        <v>4760</v>
      </c>
      <c r="B1271" s="12">
        <v>1.1100204E7</v>
      </c>
      <c r="C1271" s="7" t="s">
        <v>4761</v>
      </c>
      <c r="D1271" s="7" t="s">
        <v>4762</v>
      </c>
      <c r="E1271" s="7" t="s">
        <v>4763</v>
      </c>
      <c r="F1271" s="1" t="str">
        <f t="shared" si="1"/>
        <v>odtworzony</v>
      </c>
      <c r="G1271" s="2" t="str">
        <f>IF(COUNTIF(Arkusz2!A:A, A1271)&gt;0, "odtworzony", IF(COUNTIF(Arkusz2!A:A, B1271)&gt;0, "odtworzony", "brak"))</f>
        <v>odtworzony</v>
      </c>
      <c r="H1271" s="7" t="s">
        <v>12</v>
      </c>
    </row>
    <row r="1272">
      <c r="A1272" s="12" t="s">
        <v>4764</v>
      </c>
      <c r="B1272" s="12">
        <v>1.1100525E7</v>
      </c>
      <c r="C1272" s="7" t="s">
        <v>4765</v>
      </c>
      <c r="D1272" s="7" t="s">
        <v>4766</v>
      </c>
      <c r="E1272" s="7" t="s">
        <v>134</v>
      </c>
      <c r="F1272" s="1" t="str">
        <f t="shared" si="1"/>
        <v>odtworzony</v>
      </c>
      <c r="G1272" s="2" t="str">
        <f>IF(COUNTIF(Arkusz2!A:A, A1272)&gt;0, "odtworzony", IF(COUNTIF(Arkusz2!A:A, B1272)&gt;0, "odtworzony", "brak"))</f>
        <v>odtworzony</v>
      </c>
      <c r="H1272" s="7" t="s">
        <v>12</v>
      </c>
    </row>
    <row r="1273">
      <c r="A1273" s="12" t="s">
        <v>4767</v>
      </c>
      <c r="B1273" s="12">
        <v>1.3070308E7</v>
      </c>
      <c r="C1273" s="7" t="s">
        <v>4768</v>
      </c>
      <c r="D1273" s="7" t="s">
        <v>4769</v>
      </c>
      <c r="E1273" s="7" t="s">
        <v>4770</v>
      </c>
      <c r="F1273" s="1" t="str">
        <f t="shared" si="1"/>
        <v>odtworzony</v>
      </c>
      <c r="G1273" s="2" t="str">
        <f>IF(COUNTIF(Arkusz2!A:A, A1273)&gt;0, "odtworzony", IF(COUNTIF(Arkusz2!A:A, B1273)&gt;0, "odtworzony", "brak"))</f>
        <v>odtworzony</v>
      </c>
      <c r="H1273" s="7" t="s">
        <v>12</v>
      </c>
    </row>
    <row r="1274">
      <c r="A1274" s="12" t="s">
        <v>4771</v>
      </c>
      <c r="B1274" s="12">
        <v>1.110053E7</v>
      </c>
      <c r="C1274" s="7" t="s">
        <v>4772</v>
      </c>
      <c r="D1274" s="7" t="s">
        <v>4773</v>
      </c>
      <c r="E1274" s="7" t="s">
        <v>4774</v>
      </c>
      <c r="F1274" s="1" t="str">
        <f t="shared" si="1"/>
        <v>jest na zero</v>
      </c>
      <c r="G1274" s="2" t="str">
        <f>IF(COUNTIF(Arkusz2!A:A, A1274)&gt;0, "odtworzony", IF(COUNTIF(Arkusz2!A:A, B1274)&gt;0, "odtworzony", "brak"))</f>
        <v>brak</v>
      </c>
      <c r="H1274" s="7" t="s">
        <v>17</v>
      </c>
    </row>
    <row r="1275">
      <c r="A1275" s="12" t="s">
        <v>4775</v>
      </c>
      <c r="B1275" s="12">
        <v>1.307082E7</v>
      </c>
      <c r="C1275" s="7" t="s">
        <v>4776</v>
      </c>
      <c r="D1275" s="7" t="s">
        <v>4777</v>
      </c>
      <c r="E1275" s="7" t="s">
        <v>4778</v>
      </c>
      <c r="F1275" s="1" t="str">
        <f t="shared" si="1"/>
        <v>odtworzony</v>
      </c>
      <c r="G1275" s="2" t="str">
        <f>IF(COUNTIF(Arkusz2!A:A, A1275)&gt;0, "odtworzony", IF(COUNTIF(Arkusz2!A:A, B1275)&gt;0, "odtworzony", "brak"))</f>
        <v>odtworzony</v>
      </c>
      <c r="H1275" s="7" t="s">
        <v>12</v>
      </c>
    </row>
    <row r="1276">
      <c r="A1276" s="12" t="s">
        <v>4779</v>
      </c>
      <c r="B1276" s="12">
        <v>1.1100531E7</v>
      </c>
      <c r="C1276" s="7" t="s">
        <v>4780</v>
      </c>
      <c r="D1276" s="7" t="s">
        <v>4781</v>
      </c>
      <c r="E1276" s="7" t="s">
        <v>4782</v>
      </c>
      <c r="F1276" s="1" t="str">
        <f t="shared" si="1"/>
        <v>jest na zero</v>
      </c>
      <c r="G1276" s="2" t="str">
        <f>IF(COUNTIF(Arkusz2!A:A, A1276)&gt;0, "odtworzony", IF(COUNTIF(Arkusz2!A:A, B1276)&gt;0, "odtworzony", "brak"))</f>
        <v>brak</v>
      </c>
      <c r="H1276" s="7" t="s">
        <v>17</v>
      </c>
    </row>
    <row r="1277">
      <c r="A1277" s="12" t="s">
        <v>4783</v>
      </c>
      <c r="B1277" s="12">
        <v>1.1100614E7</v>
      </c>
      <c r="C1277" s="7" t="s">
        <v>4784</v>
      </c>
      <c r="D1277" s="7" t="s">
        <v>4785</v>
      </c>
      <c r="E1277" s="7" t="s">
        <v>4786</v>
      </c>
      <c r="F1277" s="1" t="str">
        <f t="shared" si="1"/>
        <v>odtworzony</v>
      </c>
      <c r="G1277" s="2" t="str">
        <f>IF(COUNTIF(Arkusz2!A:A, A1277)&gt;0, "odtworzony", IF(COUNTIF(Arkusz2!A:A, B1277)&gt;0, "odtworzony", "brak"))</f>
        <v>odtworzony</v>
      </c>
      <c r="H1277" s="7" t="s">
        <v>12</v>
      </c>
    </row>
    <row r="1278">
      <c r="A1278" s="12" t="s">
        <v>4787</v>
      </c>
      <c r="B1278" s="12">
        <v>1.3070604E7</v>
      </c>
      <c r="C1278" s="7" t="s">
        <v>4788</v>
      </c>
      <c r="D1278" s="7" t="s">
        <v>4789</v>
      </c>
      <c r="E1278" s="7" t="s">
        <v>4790</v>
      </c>
      <c r="F1278" s="1" t="str">
        <f t="shared" si="1"/>
        <v>odtworzony</v>
      </c>
      <c r="G1278" s="2" t="str">
        <f>IF(COUNTIF(Arkusz2!A:A, A1278)&gt;0, "odtworzony", IF(COUNTIF(Arkusz2!A:A, B1278)&gt;0, "odtworzony", "brak"))</f>
        <v>odtworzony</v>
      </c>
      <c r="H1278" s="7" t="s">
        <v>12</v>
      </c>
    </row>
    <row r="1279">
      <c r="A1279" s="12" t="s">
        <v>4791</v>
      </c>
      <c r="B1279" s="12">
        <v>1.3070835E7</v>
      </c>
      <c r="C1279" s="7" t="s">
        <v>4792</v>
      </c>
      <c r="D1279" s="7" t="s">
        <v>4793</v>
      </c>
      <c r="E1279" s="7" t="s">
        <v>4794</v>
      </c>
      <c r="F1279" s="1" t="str">
        <f t="shared" si="1"/>
        <v>odtworzony</v>
      </c>
      <c r="G1279" s="2" t="str">
        <f>IF(COUNTIF(Arkusz2!A:A, A1279)&gt;0, "odtworzony", IF(COUNTIF(Arkusz2!A:A, B1279)&gt;0, "odtworzony", "brak"))</f>
        <v>odtworzony</v>
      </c>
      <c r="H1279" s="7" t="s">
        <v>12</v>
      </c>
    </row>
    <row r="1280">
      <c r="A1280" s="12" t="s">
        <v>4795</v>
      </c>
      <c r="B1280" s="12">
        <v>1.1100616E7</v>
      </c>
      <c r="C1280" s="7" t="s">
        <v>4796</v>
      </c>
      <c r="D1280" s="7" t="s">
        <v>4797</v>
      </c>
      <c r="E1280" s="7" t="s">
        <v>4798</v>
      </c>
      <c r="F1280" s="1" t="str">
        <f t="shared" si="1"/>
        <v>jest na zero</v>
      </c>
      <c r="G1280" s="2" t="str">
        <f>IF(COUNTIF(Arkusz2!A:A, A1280)&gt;0, "odtworzony", IF(COUNTIF(Arkusz2!A:A, B1280)&gt;0, "odtworzony", "brak"))</f>
        <v>brak</v>
      </c>
      <c r="H1280" s="7" t="s">
        <v>17</v>
      </c>
    </row>
    <row r="1281">
      <c r="A1281" s="12" t="s">
        <v>4799</v>
      </c>
      <c r="B1281" s="12">
        <v>1.3070307E7</v>
      </c>
      <c r="C1281" s="7" t="s">
        <v>4800</v>
      </c>
      <c r="D1281" s="7" t="s">
        <v>4801</v>
      </c>
      <c r="E1281" s="7" t="s">
        <v>4802</v>
      </c>
      <c r="F1281" s="1" t="str">
        <f t="shared" si="1"/>
        <v>odtworzony</v>
      </c>
      <c r="G1281" s="2" t="str">
        <f>IF(COUNTIF(Arkusz2!A:A, A1281)&gt;0, "odtworzony", IF(COUNTIF(Arkusz2!A:A, B1281)&gt;0, "odtworzony", "brak"))</f>
        <v>odtworzony</v>
      </c>
      <c r="H1281" s="7" t="s">
        <v>12</v>
      </c>
    </row>
    <row r="1282">
      <c r="A1282" s="12" t="s">
        <v>4803</v>
      </c>
      <c r="B1282" s="12">
        <v>1.1100617E7</v>
      </c>
      <c r="C1282" s="7" t="s">
        <v>4804</v>
      </c>
      <c r="D1282" s="7" t="s">
        <v>4805</v>
      </c>
      <c r="E1282" s="7" t="s">
        <v>4806</v>
      </c>
      <c r="F1282" s="1" t="str">
        <f t="shared" si="1"/>
        <v>odtworzony</v>
      </c>
      <c r="G1282" s="2" t="str">
        <f>IF(COUNTIF(Arkusz2!A:A, A1282)&gt;0, "odtworzony", IF(COUNTIF(Arkusz2!A:A, B1282)&gt;0, "odtworzony", "brak"))</f>
        <v>odtworzony</v>
      </c>
      <c r="H1282" s="7" t="s">
        <v>12</v>
      </c>
    </row>
    <row r="1283">
      <c r="A1283" s="12" t="s">
        <v>4807</v>
      </c>
      <c r="B1283" s="12">
        <v>1.3070803E7</v>
      </c>
      <c r="C1283" s="7" t="s">
        <v>4808</v>
      </c>
      <c r="D1283" s="7" t="s">
        <v>4809</v>
      </c>
      <c r="E1283" s="7" t="s">
        <v>4810</v>
      </c>
      <c r="F1283" s="1" t="str">
        <f t="shared" si="1"/>
        <v>odtworzony</v>
      </c>
      <c r="G1283" s="2" t="str">
        <f>IF(COUNTIF(Arkusz2!A:A, A1283)&gt;0, "odtworzony", IF(COUNTIF(Arkusz2!A:A, B1283)&gt;0, "odtworzony", "brak"))</f>
        <v>odtworzony</v>
      </c>
      <c r="H1283" s="7" t="s">
        <v>12</v>
      </c>
    </row>
    <row r="1284">
      <c r="A1284" s="12" t="s">
        <v>4811</v>
      </c>
      <c r="B1284" s="12">
        <v>1.1100326E7</v>
      </c>
      <c r="C1284" s="7" t="s">
        <v>4812</v>
      </c>
      <c r="D1284" s="7" t="s">
        <v>4813</v>
      </c>
      <c r="E1284" s="7" t="s">
        <v>4814</v>
      </c>
      <c r="F1284" s="1" t="str">
        <f t="shared" si="1"/>
        <v>jest na zero</v>
      </c>
      <c r="G1284" s="2" t="str">
        <f>IF(COUNTIF(Arkusz2!A:A, A1284)&gt;0, "odtworzony", IF(COUNTIF(Arkusz2!A:A, B1284)&gt;0, "odtworzony", "brak"))</f>
        <v>brak</v>
      </c>
      <c r="H1284" s="7" t="s">
        <v>17</v>
      </c>
    </row>
    <row r="1285">
      <c r="A1285" s="12" t="s">
        <v>4815</v>
      </c>
      <c r="B1285" s="12">
        <v>1.3070804E7</v>
      </c>
      <c r="C1285" s="7" t="s">
        <v>4816</v>
      </c>
      <c r="D1285" s="7" t="s">
        <v>4817</v>
      </c>
      <c r="E1285" s="7" t="s">
        <v>4818</v>
      </c>
      <c r="F1285" s="1" t="str">
        <f t="shared" si="1"/>
        <v>odtworzony</v>
      </c>
      <c r="G1285" s="2" t="str">
        <f>IF(COUNTIF(Arkusz2!A:A, A1285)&gt;0, "odtworzony", IF(COUNTIF(Arkusz2!A:A, B1285)&gt;0, "odtworzony", "brak"))</f>
        <v>odtworzony</v>
      </c>
      <c r="H1285" s="7" t="s">
        <v>12</v>
      </c>
    </row>
    <row r="1286">
      <c r="A1286" s="12" t="s">
        <v>4819</v>
      </c>
      <c r="B1286" s="12">
        <v>1.1100612E7</v>
      </c>
      <c r="C1286" s="7" t="s">
        <v>4820</v>
      </c>
      <c r="D1286" s="7" t="s">
        <v>4821</v>
      </c>
      <c r="E1286" s="7" t="s">
        <v>4822</v>
      </c>
      <c r="F1286" s="1" t="str">
        <f t="shared" si="1"/>
        <v>odtworzony</v>
      </c>
      <c r="G1286" s="2" t="str">
        <f>IF(COUNTIF(Arkusz2!A:A, A1286)&gt;0, "odtworzony", IF(COUNTIF(Arkusz2!A:A, B1286)&gt;0, "odtworzony", "brak"))</f>
        <v>odtworzony</v>
      </c>
      <c r="H1286" s="7" t="s">
        <v>12</v>
      </c>
    </row>
    <row r="1287">
      <c r="A1287" s="12" t="s">
        <v>4823</v>
      </c>
      <c r="B1287" s="12">
        <v>1.3070806E7</v>
      </c>
      <c r="C1287" s="7" t="s">
        <v>4824</v>
      </c>
      <c r="D1287" s="7" t="s">
        <v>4825</v>
      </c>
      <c r="E1287" s="7" t="s">
        <v>4826</v>
      </c>
      <c r="F1287" s="1" t="str">
        <f t="shared" si="1"/>
        <v>odtworzony</v>
      </c>
      <c r="G1287" s="2" t="str">
        <f>IF(COUNTIF(Arkusz2!A:A, A1287)&gt;0, "odtworzony", IF(COUNTIF(Arkusz2!A:A, B1287)&gt;0, "odtworzony", "brak"))</f>
        <v>odtworzony</v>
      </c>
      <c r="H1287" s="7" t="s">
        <v>12</v>
      </c>
    </row>
    <row r="1288">
      <c r="A1288" s="12" t="s">
        <v>4827</v>
      </c>
      <c r="B1288" s="12">
        <v>1.1100613E7</v>
      </c>
      <c r="C1288" s="7" t="s">
        <v>4828</v>
      </c>
      <c r="D1288" s="7" t="s">
        <v>4829</v>
      </c>
      <c r="E1288" s="7" t="s">
        <v>4830</v>
      </c>
      <c r="F1288" s="1" t="str">
        <f t="shared" si="1"/>
        <v>jest na zero</v>
      </c>
      <c r="G1288" s="2" t="str">
        <f>IF(COUNTIF(Arkusz2!A:A, A1288)&gt;0, "odtworzony", IF(COUNTIF(Arkusz2!A:A, B1288)&gt;0, "odtworzony", "brak"))</f>
        <v>brak</v>
      </c>
      <c r="H1288" s="7" t="s">
        <v>17</v>
      </c>
    </row>
    <row r="1289">
      <c r="A1289" s="12" t="s">
        <v>4831</v>
      </c>
      <c r="B1289" s="12">
        <v>1.1100325E7</v>
      </c>
      <c r="C1289" s="7" t="s">
        <v>4832</v>
      </c>
      <c r="D1289" s="7" t="s">
        <v>4833</v>
      </c>
      <c r="E1289" s="7" t="s">
        <v>4834</v>
      </c>
      <c r="F1289" s="1" t="str">
        <f t="shared" si="1"/>
        <v>jest na zero</v>
      </c>
      <c r="G1289" s="2" t="str">
        <f>IF(COUNTIF(Arkusz2!A:A, A1289)&gt;0, "odtworzony", IF(COUNTIF(Arkusz2!A:A, B1289)&gt;0, "odtworzony", "brak"))</f>
        <v>brak</v>
      </c>
      <c r="H1289" s="7" t="s">
        <v>17</v>
      </c>
    </row>
    <row r="1290">
      <c r="A1290" s="12" t="s">
        <v>4835</v>
      </c>
      <c r="B1290" s="12">
        <v>1.3070404E7</v>
      </c>
      <c r="C1290" s="7" t="s">
        <v>4836</v>
      </c>
      <c r="D1290" s="7" t="s">
        <v>4837</v>
      </c>
      <c r="E1290" s="7" t="s">
        <v>4838</v>
      </c>
      <c r="F1290" s="1" t="str">
        <f t="shared" si="1"/>
        <v>odtworzony</v>
      </c>
      <c r="G1290" s="2" t="str">
        <f>IF(COUNTIF(Arkusz2!A:A, A1290)&gt;0, "odtworzony", IF(COUNTIF(Arkusz2!A:A, B1290)&gt;0, "odtworzony", "brak"))</f>
        <v>odtworzony</v>
      </c>
      <c r="H1290" s="7" t="s">
        <v>12</v>
      </c>
    </row>
    <row r="1291">
      <c r="A1291" s="12" t="s">
        <v>4839</v>
      </c>
      <c r="B1291" s="12">
        <v>1.3070401E7</v>
      </c>
      <c r="C1291" s="7" t="s">
        <v>4840</v>
      </c>
      <c r="D1291" s="7" t="s">
        <v>4841</v>
      </c>
      <c r="E1291" s="7" t="s">
        <v>4842</v>
      </c>
      <c r="F1291" s="1" t="str">
        <f t="shared" si="1"/>
        <v>odtworzony</v>
      </c>
      <c r="G1291" s="2" t="str">
        <f>IF(COUNTIF(Arkusz2!A:A, A1291)&gt;0, "odtworzony", IF(COUNTIF(Arkusz2!A:A, B1291)&gt;0, "odtworzony", "brak"))</f>
        <v>odtworzony</v>
      </c>
      <c r="H1291" s="7" t="s">
        <v>12</v>
      </c>
    </row>
    <row r="1292">
      <c r="A1292" s="12" t="s">
        <v>4843</v>
      </c>
      <c r="B1292" s="12">
        <v>1.3070113E7</v>
      </c>
      <c r="C1292" s="7" t="s">
        <v>4844</v>
      </c>
      <c r="D1292" s="7" t="s">
        <v>4845</v>
      </c>
      <c r="E1292" s="7" t="s">
        <v>4846</v>
      </c>
      <c r="F1292" s="1" t="str">
        <f t="shared" si="1"/>
        <v>odtworzony</v>
      </c>
      <c r="G1292" s="2" t="str">
        <f>IF(COUNTIF(Arkusz2!A:A, A1292)&gt;0, "odtworzony", IF(COUNTIF(Arkusz2!A:A, B1292)&gt;0, "odtworzony", "brak"))</f>
        <v>odtworzony</v>
      </c>
      <c r="H1292" s="7" t="s">
        <v>12</v>
      </c>
    </row>
    <row r="1293">
      <c r="A1293" s="12" t="s">
        <v>4847</v>
      </c>
      <c r="B1293" s="12">
        <v>1.1100716E7</v>
      </c>
      <c r="C1293" s="7" t="s">
        <v>4848</v>
      </c>
      <c r="D1293" s="7" t="s">
        <v>4849</v>
      </c>
      <c r="E1293" s="7" t="s">
        <v>4850</v>
      </c>
      <c r="F1293" s="1" t="str">
        <f t="shared" si="1"/>
        <v>odtworzony</v>
      </c>
      <c r="G1293" s="2" t="str">
        <f>IF(COUNTIF(Arkusz2!A:A, A1293)&gt;0, "odtworzony", IF(COUNTIF(Arkusz2!A:A, B1293)&gt;0, "odtworzony", "brak"))</f>
        <v>odtworzony</v>
      </c>
      <c r="H1293" s="7" t="s">
        <v>12</v>
      </c>
    </row>
    <row r="1294">
      <c r="A1294" s="12" t="s">
        <v>4851</v>
      </c>
      <c r="B1294" s="12">
        <v>1.1100502E7</v>
      </c>
      <c r="C1294" s="7" t="s">
        <v>4852</v>
      </c>
      <c r="D1294" s="7" t="s">
        <v>4853</v>
      </c>
      <c r="E1294" s="7" t="s">
        <v>4854</v>
      </c>
      <c r="F1294" s="1" t="str">
        <f t="shared" si="1"/>
        <v>jest na zero</v>
      </c>
      <c r="G1294" s="2" t="str">
        <f>IF(COUNTIF(Arkusz2!A:A, A1294)&gt;0, "odtworzony", IF(COUNTIF(Arkusz2!A:A, B1294)&gt;0, "odtworzony", "brak"))</f>
        <v>brak</v>
      </c>
      <c r="H1294" s="7" t="s">
        <v>17</v>
      </c>
    </row>
    <row r="1295">
      <c r="A1295" s="12" t="s">
        <v>4855</v>
      </c>
      <c r="B1295" s="12">
        <v>1.3070112E7</v>
      </c>
      <c r="C1295" s="7" t="s">
        <v>4856</v>
      </c>
      <c r="D1295" s="7" t="s">
        <v>4857</v>
      </c>
      <c r="E1295" s="7" t="s">
        <v>4858</v>
      </c>
      <c r="F1295" s="1" t="str">
        <f t="shared" si="1"/>
        <v>odtworzony</v>
      </c>
      <c r="G1295" s="2" t="str">
        <f>IF(COUNTIF(Arkusz2!A:A, A1295)&gt;0, "odtworzony", IF(COUNTIF(Arkusz2!A:A, B1295)&gt;0, "odtworzony", "brak"))</f>
        <v>odtworzony</v>
      </c>
      <c r="H1295" s="7" t="s">
        <v>12</v>
      </c>
    </row>
    <row r="1296">
      <c r="A1296" s="12" t="s">
        <v>4859</v>
      </c>
      <c r="B1296" s="12">
        <v>1.307011E7</v>
      </c>
      <c r="C1296" s="7" t="s">
        <v>4860</v>
      </c>
      <c r="D1296" s="7" t="s">
        <v>4861</v>
      </c>
      <c r="E1296" s="7" t="s">
        <v>4862</v>
      </c>
      <c r="F1296" s="1" t="str">
        <f t="shared" si="1"/>
        <v>odtworzony</v>
      </c>
      <c r="G1296" s="2" t="str">
        <f>IF(COUNTIF(Arkusz2!A:A, A1296)&gt;0, "odtworzony", IF(COUNTIF(Arkusz2!A:A, B1296)&gt;0, "odtworzony", "brak"))</f>
        <v>odtworzony</v>
      </c>
      <c r="H1296" s="7" t="s">
        <v>12</v>
      </c>
    </row>
    <row r="1297">
      <c r="A1297" s="12" t="s">
        <v>4863</v>
      </c>
      <c r="B1297" s="12">
        <v>1.307031E7</v>
      </c>
      <c r="C1297" s="7" t="s">
        <v>4864</v>
      </c>
      <c r="D1297" s="7" t="s">
        <v>4865</v>
      </c>
      <c r="E1297" s="7" t="s">
        <v>4866</v>
      </c>
      <c r="F1297" s="1" t="str">
        <f t="shared" si="1"/>
        <v>odtworzony</v>
      </c>
      <c r="G1297" s="2" t="str">
        <f>IF(COUNTIF(Arkusz2!A:A, A1297)&gt;0, "odtworzony", IF(COUNTIF(Arkusz2!A:A, B1297)&gt;0, "odtworzony", "brak"))</f>
        <v>odtworzony</v>
      </c>
      <c r="H1297" s="7" t="s">
        <v>12</v>
      </c>
    </row>
    <row r="1298">
      <c r="A1298" s="12" t="s">
        <v>4867</v>
      </c>
      <c r="B1298" s="12">
        <v>1.1100708E7</v>
      </c>
      <c r="C1298" s="7" t="s">
        <v>4868</v>
      </c>
      <c r="D1298" s="7" t="s">
        <v>4869</v>
      </c>
      <c r="E1298" s="7" t="s">
        <v>4870</v>
      </c>
      <c r="F1298" s="1" t="str">
        <f t="shared" si="1"/>
        <v>jest na zero</v>
      </c>
      <c r="G1298" s="2" t="str">
        <f>IF(COUNTIF(Arkusz2!A:A, A1298)&gt;0, "odtworzony", IF(COUNTIF(Arkusz2!A:A, B1298)&gt;0, "odtworzony", "brak"))</f>
        <v>brak</v>
      </c>
      <c r="H1298" s="7" t="s">
        <v>17</v>
      </c>
    </row>
    <row r="1299">
      <c r="A1299" s="12" t="s">
        <v>4871</v>
      </c>
      <c r="B1299" s="12">
        <v>1.1100509E7</v>
      </c>
      <c r="C1299" s="7" t="s">
        <v>4872</v>
      </c>
      <c r="D1299" s="7" t="s">
        <v>4873</v>
      </c>
      <c r="E1299" s="7" t="s">
        <v>4874</v>
      </c>
      <c r="F1299" s="1" t="str">
        <f t="shared" si="1"/>
        <v>odtworzony</v>
      </c>
      <c r="G1299" s="2" t="str">
        <f>IF(COUNTIF(Arkusz2!A:A, A1299)&gt;0, "odtworzony", IF(COUNTIF(Arkusz2!A:A, B1299)&gt;0, "odtworzony", "brak"))</f>
        <v>odtworzony</v>
      </c>
      <c r="H1299" s="7" t="s">
        <v>12</v>
      </c>
    </row>
    <row r="1300">
      <c r="A1300" s="12" t="s">
        <v>4875</v>
      </c>
      <c r="B1300" s="12">
        <v>1.1100709E7</v>
      </c>
      <c r="C1300" s="7" t="s">
        <v>4876</v>
      </c>
      <c r="D1300" s="7" t="s">
        <v>4877</v>
      </c>
      <c r="E1300" s="7" t="s">
        <v>4878</v>
      </c>
      <c r="F1300" s="1" t="str">
        <f t="shared" si="1"/>
        <v>jest na zero</v>
      </c>
      <c r="G1300" s="2" t="str">
        <f>IF(COUNTIF(Arkusz2!A:A, A1300)&gt;0, "odtworzony", IF(COUNTIF(Arkusz2!A:A, B1300)&gt;0, "odtworzony", "brak"))</f>
        <v>brak</v>
      </c>
      <c r="H1300" s="7" t="s">
        <v>17</v>
      </c>
    </row>
    <row r="1301">
      <c r="A1301" s="12" t="s">
        <v>4879</v>
      </c>
      <c r="B1301" s="12">
        <v>1.3070309E7</v>
      </c>
      <c r="C1301" s="7" t="s">
        <v>4880</v>
      </c>
      <c r="D1301" s="7" t="s">
        <v>4881</v>
      </c>
      <c r="E1301" s="7" t="s">
        <v>4882</v>
      </c>
      <c r="F1301" s="1" t="str">
        <f t="shared" si="1"/>
        <v>odtworzony</v>
      </c>
      <c r="G1301" s="2" t="str">
        <f>IF(COUNTIF(Arkusz2!A:A, A1301)&gt;0, "odtworzony", IF(COUNTIF(Arkusz2!A:A, B1301)&gt;0, "odtworzony", "brak"))</f>
        <v>odtworzony</v>
      </c>
      <c r="H1301" s="7" t="s">
        <v>12</v>
      </c>
    </row>
    <row r="1302">
      <c r="A1302" s="12" t="s">
        <v>4883</v>
      </c>
      <c r="B1302" s="12">
        <v>1.3070105E7</v>
      </c>
      <c r="C1302" s="7" t="s">
        <v>4884</v>
      </c>
      <c r="D1302" s="7" t="s">
        <v>4885</v>
      </c>
      <c r="E1302" s="7" t="s">
        <v>4886</v>
      </c>
      <c r="F1302" s="1" t="str">
        <f t="shared" si="1"/>
        <v>odtworzony</v>
      </c>
      <c r="G1302" s="2" t="str">
        <f>IF(COUNTIF(Arkusz2!A:A, A1302)&gt;0, "odtworzony", IF(COUNTIF(Arkusz2!A:A, B1302)&gt;0, "odtworzony", "brak"))</f>
        <v>odtworzony</v>
      </c>
      <c r="H1302" s="7" t="s">
        <v>12</v>
      </c>
    </row>
    <row r="1303">
      <c r="A1303" s="12" t="s">
        <v>4887</v>
      </c>
      <c r="B1303" s="12">
        <v>1.110071E7</v>
      </c>
      <c r="C1303" s="7" t="s">
        <v>4888</v>
      </c>
      <c r="D1303" s="7" t="s">
        <v>4889</v>
      </c>
      <c r="E1303" s="7" t="s">
        <v>4890</v>
      </c>
      <c r="F1303" s="1" t="str">
        <f t="shared" si="1"/>
        <v>jest na zero</v>
      </c>
      <c r="G1303" s="2" t="str">
        <f>IF(COUNTIF(Arkusz2!A:A, A1303)&gt;0, "odtworzony", IF(COUNTIF(Arkusz2!A:A, B1303)&gt;0, "odtworzony", "brak"))</f>
        <v>brak</v>
      </c>
      <c r="H1303" s="7" t="s">
        <v>17</v>
      </c>
    </row>
    <row r="1304">
      <c r="A1304" s="12" t="s">
        <v>4891</v>
      </c>
      <c r="B1304" s="12">
        <v>1.1100514E7</v>
      </c>
      <c r="C1304" s="7" t="s">
        <v>4892</v>
      </c>
      <c r="D1304" s="7" t="s">
        <v>4893</v>
      </c>
      <c r="E1304" s="7" t="s">
        <v>4894</v>
      </c>
      <c r="F1304" s="1" t="str">
        <f t="shared" si="1"/>
        <v>odtworzony</v>
      </c>
      <c r="G1304" s="2" t="str">
        <f>IF(COUNTIF(Arkusz2!A:A, A1304)&gt;0, "odtworzony", IF(COUNTIF(Arkusz2!A:A, B1304)&gt;0, "odtworzony", "brak"))</f>
        <v>odtworzony</v>
      </c>
      <c r="H1304" s="7" t="s">
        <v>12</v>
      </c>
    </row>
    <row r="1305">
      <c r="A1305" s="12" t="s">
        <v>4895</v>
      </c>
      <c r="B1305" s="12">
        <v>1.3070311E7</v>
      </c>
      <c r="C1305" s="7" t="s">
        <v>4896</v>
      </c>
      <c r="D1305" s="7" t="s">
        <v>4897</v>
      </c>
      <c r="E1305" s="7" t="s">
        <v>4898</v>
      </c>
      <c r="F1305" s="1" t="str">
        <f t="shared" si="1"/>
        <v>odtworzony</v>
      </c>
      <c r="G1305" s="2" t="str">
        <f>IF(COUNTIF(Arkusz2!A:A, A1305)&gt;0, "odtworzony", IF(COUNTIF(Arkusz2!A:A, B1305)&gt;0, "odtworzony", "brak"))</f>
        <v>odtworzony</v>
      </c>
      <c r="H1305" s="7" t="s">
        <v>12</v>
      </c>
    </row>
    <row r="1306">
      <c r="A1306" s="12" t="s">
        <v>4899</v>
      </c>
      <c r="B1306" s="12">
        <v>1.1100707E7</v>
      </c>
      <c r="C1306" s="7" t="s">
        <v>4900</v>
      </c>
      <c r="D1306" s="7" t="s">
        <v>4901</v>
      </c>
      <c r="E1306" s="7" t="s">
        <v>4902</v>
      </c>
      <c r="F1306" s="1" t="str">
        <f t="shared" si="1"/>
        <v>jest na zero</v>
      </c>
      <c r="G1306" s="2" t="str">
        <f>IF(COUNTIF(Arkusz2!A:A, A1306)&gt;0, "odtworzony", IF(COUNTIF(Arkusz2!A:A, B1306)&gt;0, "odtworzony", "brak"))</f>
        <v>brak</v>
      </c>
      <c r="H1306" s="7" t="s">
        <v>17</v>
      </c>
    </row>
    <row r="1307">
      <c r="A1307" s="12" t="s">
        <v>4903</v>
      </c>
      <c r="B1307" s="12">
        <v>1.1100517E7</v>
      </c>
      <c r="C1307" s="7" t="s">
        <v>4904</v>
      </c>
      <c r="D1307" s="7" t="s">
        <v>4905</v>
      </c>
      <c r="E1307" s="7" t="s">
        <v>4906</v>
      </c>
      <c r="F1307" s="1" t="str">
        <f t="shared" si="1"/>
        <v>odtworzony</v>
      </c>
      <c r="G1307" s="2" t="str">
        <f>IF(COUNTIF(Arkusz2!A:A, A1307)&gt;0, "odtworzony", IF(COUNTIF(Arkusz2!A:A, B1307)&gt;0, "odtworzony", "brak"))</f>
        <v>odtworzony</v>
      </c>
      <c r="H1307" s="7" t="s">
        <v>12</v>
      </c>
    </row>
    <row r="1308">
      <c r="A1308" s="12" t="s">
        <v>4907</v>
      </c>
      <c r="B1308" s="12">
        <v>1.3070501E7</v>
      </c>
      <c r="C1308" s="7" t="s">
        <v>4908</v>
      </c>
      <c r="D1308" s="7" t="s">
        <v>4909</v>
      </c>
      <c r="E1308" s="7" t="s">
        <v>4910</v>
      </c>
      <c r="F1308" s="1" t="str">
        <f t="shared" si="1"/>
        <v>odtworzony</v>
      </c>
      <c r="G1308" s="2" t="str">
        <f>IF(COUNTIF(Arkusz2!A:A, A1308)&gt;0, "odtworzony", IF(COUNTIF(Arkusz2!A:A, B1308)&gt;0, "odtworzony", "brak"))</f>
        <v>odtworzony</v>
      </c>
      <c r="H1308" s="7" t="s">
        <v>12</v>
      </c>
    </row>
    <row r="1309">
      <c r="A1309" s="12" t="s">
        <v>4911</v>
      </c>
      <c r="B1309" s="12">
        <v>1.3070103E7</v>
      </c>
      <c r="C1309" s="7" t="s">
        <v>4912</v>
      </c>
      <c r="D1309" s="7" t="s">
        <v>4913</v>
      </c>
      <c r="E1309" s="7" t="s">
        <v>4914</v>
      </c>
      <c r="F1309" s="1" t="str">
        <f t="shared" si="1"/>
        <v>odtworzony</v>
      </c>
      <c r="G1309" s="2" t="str">
        <f>IF(COUNTIF(Arkusz2!A:A, A1309)&gt;0, "odtworzony", IF(COUNTIF(Arkusz2!A:A, B1309)&gt;0, "odtworzony", "brak"))</f>
        <v>odtworzony</v>
      </c>
      <c r="H1309" s="7" t="s">
        <v>12</v>
      </c>
    </row>
    <row r="1310">
      <c r="A1310" s="12" t="s">
        <v>4915</v>
      </c>
      <c r="B1310" s="12">
        <v>1.3070101E7</v>
      </c>
      <c r="C1310" s="7" t="s">
        <v>4916</v>
      </c>
      <c r="D1310" s="7" t="s">
        <v>4917</v>
      </c>
      <c r="E1310" s="7" t="s">
        <v>4918</v>
      </c>
      <c r="F1310" s="1" t="str">
        <f t="shared" si="1"/>
        <v>odtworzony</v>
      </c>
      <c r="G1310" s="2" t="str">
        <f>IF(COUNTIF(Arkusz2!A:A, A1310)&gt;0, "odtworzony", IF(COUNTIF(Arkusz2!A:A, B1310)&gt;0, "odtworzony", "brak"))</f>
        <v>odtworzony</v>
      </c>
      <c r="H1310" s="7" t="s">
        <v>12</v>
      </c>
    </row>
    <row r="1311">
      <c r="A1311" s="12" t="s">
        <v>4919</v>
      </c>
      <c r="B1311" s="12">
        <v>1.1100726E7</v>
      </c>
      <c r="C1311" s="7" t="s">
        <v>4920</v>
      </c>
      <c r="D1311" s="7" t="s">
        <v>4921</v>
      </c>
      <c r="E1311" s="7" t="s">
        <v>4922</v>
      </c>
      <c r="F1311" s="1" t="str">
        <f t="shared" si="1"/>
        <v>jest na zero</v>
      </c>
      <c r="G1311" s="2" t="str">
        <f>IF(COUNTIF(Arkusz2!A:A, A1311)&gt;0, "odtworzony", IF(COUNTIF(Arkusz2!A:A, B1311)&gt;0, "odtworzony", "brak"))</f>
        <v>brak</v>
      </c>
      <c r="H1311" s="7" t="s">
        <v>17</v>
      </c>
    </row>
    <row r="1312">
      <c r="A1312" s="12" t="s">
        <v>4923</v>
      </c>
      <c r="B1312" s="12">
        <v>1.3070506E7</v>
      </c>
      <c r="C1312" s="7" t="s">
        <v>4924</v>
      </c>
      <c r="D1312" s="7" t="s">
        <v>4925</v>
      </c>
      <c r="E1312" s="7" t="s">
        <v>4926</v>
      </c>
      <c r="F1312" s="1" t="str">
        <f t="shared" si="1"/>
        <v>odtworzony</v>
      </c>
      <c r="G1312" s="2" t="str">
        <f>IF(COUNTIF(Arkusz2!A:A, A1312)&gt;0, "odtworzony", IF(COUNTIF(Arkusz2!A:A, B1312)&gt;0, "odtworzony", "brak"))</f>
        <v>odtworzony</v>
      </c>
      <c r="H1312" s="7" t="s">
        <v>12</v>
      </c>
    </row>
    <row r="1313">
      <c r="A1313" s="12" t="s">
        <v>4927</v>
      </c>
      <c r="B1313" s="12">
        <v>1.3070203E7</v>
      </c>
      <c r="C1313" s="7" t="s">
        <v>4928</v>
      </c>
      <c r="D1313" s="7" t="s">
        <v>4929</v>
      </c>
      <c r="E1313" s="7" t="s">
        <v>4930</v>
      </c>
      <c r="F1313" s="1" t="str">
        <f t="shared" si="1"/>
        <v>odtworzony</v>
      </c>
      <c r="G1313" s="2" t="str">
        <f>IF(COUNTIF(Arkusz2!A:A, A1313)&gt;0, "odtworzony", IF(COUNTIF(Arkusz2!A:A, B1313)&gt;0, "odtworzony", "brak"))</f>
        <v>odtworzony</v>
      </c>
      <c r="H1313" s="7" t="s">
        <v>12</v>
      </c>
    </row>
    <row r="1314">
      <c r="A1314" s="12" t="s">
        <v>4931</v>
      </c>
      <c r="B1314" s="12">
        <v>1.1100317E7</v>
      </c>
      <c r="C1314" s="7" t="s">
        <v>4932</v>
      </c>
      <c r="D1314" s="7" t="s">
        <v>4933</v>
      </c>
      <c r="E1314" s="7" t="s">
        <v>4934</v>
      </c>
      <c r="F1314" s="1" t="str">
        <f t="shared" si="1"/>
        <v>jest na zero</v>
      </c>
      <c r="G1314" s="2" t="str">
        <f>IF(COUNTIF(Arkusz2!A:A, A1314)&gt;0, "odtworzony", IF(COUNTIF(Arkusz2!A:A, B1314)&gt;0, "odtworzony", "brak"))</f>
        <v>brak</v>
      </c>
      <c r="H1314" s="7" t="s">
        <v>17</v>
      </c>
    </row>
    <row r="1315">
      <c r="A1315" s="12" t="s">
        <v>4935</v>
      </c>
      <c r="B1315" s="12">
        <v>1.1100731E7</v>
      </c>
      <c r="C1315" s="7" t="s">
        <v>4936</v>
      </c>
      <c r="D1315" s="7" t="s">
        <v>4937</v>
      </c>
      <c r="E1315" s="7" t="s">
        <v>4938</v>
      </c>
      <c r="F1315" s="1" t="str">
        <f t="shared" si="1"/>
        <v>jest na zero</v>
      </c>
      <c r="G1315" s="2" t="str">
        <f>IF(COUNTIF(Arkusz2!A:A, A1315)&gt;0, "odtworzony", IF(COUNTIF(Arkusz2!A:A, B1315)&gt;0, "odtworzony", "brak"))</f>
        <v>brak</v>
      </c>
      <c r="H1315" s="7" t="s">
        <v>17</v>
      </c>
    </row>
    <row r="1316">
      <c r="A1316" s="12" t="s">
        <v>4939</v>
      </c>
      <c r="B1316" s="12">
        <v>1.3070204E7</v>
      </c>
      <c r="C1316" s="7" t="s">
        <v>4940</v>
      </c>
      <c r="D1316" s="7" t="s">
        <v>4941</v>
      </c>
      <c r="E1316" s="7" t="s">
        <v>4942</v>
      </c>
      <c r="F1316" s="1" t="str">
        <f t="shared" si="1"/>
        <v>odtworzony</v>
      </c>
      <c r="G1316" s="2" t="str">
        <f>IF(COUNTIF(Arkusz2!A:A, A1316)&gt;0, "odtworzony", IF(COUNTIF(Arkusz2!A:A, B1316)&gt;0, "odtworzony", "brak"))</f>
        <v>odtworzony</v>
      </c>
      <c r="H1316" s="7" t="s">
        <v>12</v>
      </c>
    </row>
    <row r="1317">
      <c r="A1317" s="12" t="s">
        <v>4943</v>
      </c>
      <c r="B1317" s="12">
        <v>1.3070512E7</v>
      </c>
      <c r="C1317" s="7" t="s">
        <v>4944</v>
      </c>
      <c r="D1317" s="7" t="s">
        <v>4945</v>
      </c>
      <c r="E1317" s="7" t="s">
        <v>4946</v>
      </c>
      <c r="F1317" s="1" t="str">
        <f t="shared" si="1"/>
        <v>odtworzony</v>
      </c>
      <c r="G1317" s="2" t="str">
        <f>IF(COUNTIF(Arkusz2!A:A, A1317)&gt;0, "odtworzony", IF(COUNTIF(Arkusz2!A:A, B1317)&gt;0, "odtworzony", "brak"))</f>
        <v>odtworzony</v>
      </c>
      <c r="H1317" s="7" t="s">
        <v>12</v>
      </c>
    </row>
    <row r="1318">
      <c r="A1318" s="12" t="s">
        <v>4947</v>
      </c>
      <c r="B1318" s="12">
        <v>1.7170907E7</v>
      </c>
      <c r="C1318" s="7" t="s">
        <v>4948</v>
      </c>
      <c r="D1318" s="7" t="s">
        <v>4949</v>
      </c>
      <c r="E1318" s="7" t="s">
        <v>4950</v>
      </c>
      <c r="F1318" s="1" t="str">
        <f t="shared" si="1"/>
        <v>jest na zero</v>
      </c>
      <c r="G1318" s="2" t="str">
        <f>IF(COUNTIF(Arkusz2!A:A, A1318)&gt;0, "odtworzony", IF(COUNTIF(Arkusz2!A:A, B1318)&gt;0, "odtworzony", "brak"))</f>
        <v>brak</v>
      </c>
      <c r="H1318" s="7" t="s">
        <v>17</v>
      </c>
    </row>
    <row r="1319">
      <c r="A1319" s="12" t="s">
        <v>4951</v>
      </c>
      <c r="B1319" s="12">
        <v>1.3070612E7</v>
      </c>
      <c r="C1319" s="7" t="s">
        <v>4952</v>
      </c>
      <c r="D1319" s="7" t="s">
        <v>4953</v>
      </c>
      <c r="E1319" s="7" t="s">
        <v>4954</v>
      </c>
      <c r="F1319" s="1" t="str">
        <f t="shared" si="1"/>
        <v>odtworzony</v>
      </c>
      <c r="G1319" s="2" t="str">
        <f>IF(COUNTIF(Arkusz2!A:A, A1319)&gt;0, "odtworzony", IF(COUNTIF(Arkusz2!A:A, B1319)&gt;0, "odtworzony", "brak"))</f>
        <v>odtworzony</v>
      </c>
      <c r="H1319" s="7" t="s">
        <v>12</v>
      </c>
    </row>
    <row r="1320">
      <c r="A1320" s="12" t="s">
        <v>4955</v>
      </c>
      <c r="B1320" s="12">
        <v>1.3070314E7</v>
      </c>
      <c r="C1320" s="7" t="s">
        <v>4956</v>
      </c>
      <c r="D1320" s="7" t="s">
        <v>4957</v>
      </c>
      <c r="E1320" s="7" t="s">
        <v>4958</v>
      </c>
      <c r="F1320" s="1" t="str">
        <f t="shared" si="1"/>
        <v>odtworzony</v>
      </c>
      <c r="G1320" s="2" t="str">
        <f>IF(COUNTIF(Arkusz2!A:A, A1320)&gt;0, "odtworzony", IF(COUNTIF(Arkusz2!A:A, B1320)&gt;0, "odtworzony", "brak"))</f>
        <v>odtworzony</v>
      </c>
      <c r="H1320" s="7" t="s">
        <v>12</v>
      </c>
    </row>
    <row r="1321">
      <c r="A1321" s="12" t="s">
        <v>4959</v>
      </c>
      <c r="B1321" s="12">
        <v>1.3070611E7</v>
      </c>
      <c r="C1321" s="7" t="s">
        <v>4960</v>
      </c>
      <c r="D1321" s="7" t="s">
        <v>4961</v>
      </c>
      <c r="E1321" s="7" t="s">
        <v>4962</v>
      </c>
      <c r="F1321" s="1" t="str">
        <f t="shared" si="1"/>
        <v>odtworzony</v>
      </c>
      <c r="G1321" s="2" t="str">
        <f>IF(COUNTIF(Arkusz2!A:A, A1321)&gt;0, "odtworzony", IF(COUNTIF(Arkusz2!A:A, B1321)&gt;0, "odtworzony", "brak"))</f>
        <v>odtworzony</v>
      </c>
      <c r="H1321" s="7" t="s">
        <v>12</v>
      </c>
    </row>
    <row r="1322">
      <c r="A1322" s="12" t="s">
        <v>4963</v>
      </c>
      <c r="B1322" s="12">
        <v>1.3070508E7</v>
      </c>
      <c r="C1322" s="7" t="s">
        <v>4964</v>
      </c>
      <c r="D1322" s="7" t="s">
        <v>4965</v>
      </c>
      <c r="E1322" s="7" t="s">
        <v>4966</v>
      </c>
      <c r="F1322" s="1" t="str">
        <f t="shared" si="1"/>
        <v>odtworzony</v>
      </c>
      <c r="G1322" s="2" t="str">
        <f>IF(COUNTIF(Arkusz2!A:A, A1322)&gt;0, "odtworzony", IF(COUNTIF(Arkusz2!A:A, B1322)&gt;0, "odtworzony", "brak"))</f>
        <v>odtworzony</v>
      </c>
      <c r="H1322" s="7" t="s">
        <v>12</v>
      </c>
    </row>
    <row r="1323">
      <c r="A1323" s="12" t="s">
        <v>4967</v>
      </c>
      <c r="B1323" s="12">
        <v>1.3070613E7</v>
      </c>
      <c r="C1323" s="7" t="s">
        <v>4968</v>
      </c>
      <c r="D1323" s="7" t="s">
        <v>4969</v>
      </c>
      <c r="E1323" s="7" t="s">
        <v>4970</v>
      </c>
      <c r="F1323" s="1" t="str">
        <f t="shared" si="1"/>
        <v>odtworzony</v>
      </c>
      <c r="G1323" s="2" t="str">
        <f>IF(COUNTIF(Arkusz2!A:A, A1323)&gt;0, "odtworzony", IF(COUNTIF(Arkusz2!A:A, B1323)&gt;0, "odtworzony", "brak"))</f>
        <v>odtworzony</v>
      </c>
      <c r="H1323" s="7" t="s">
        <v>12</v>
      </c>
    </row>
    <row r="1324">
      <c r="A1324" s="12" t="s">
        <v>4971</v>
      </c>
      <c r="B1324" s="12">
        <v>1.1100319E7</v>
      </c>
      <c r="C1324" s="7" t="s">
        <v>4972</v>
      </c>
      <c r="D1324" s="7" t="s">
        <v>4973</v>
      </c>
      <c r="E1324" s="7" t="s">
        <v>4974</v>
      </c>
      <c r="F1324" s="1" t="str">
        <f t="shared" si="1"/>
        <v>jest na zero</v>
      </c>
      <c r="G1324" s="2" t="str">
        <f>IF(COUNTIF(Arkusz2!A:A, A1324)&gt;0, "odtworzony", IF(COUNTIF(Arkusz2!A:A, B1324)&gt;0, "odtworzony", "brak"))</f>
        <v>brak</v>
      </c>
      <c r="H1324" s="7" t="s">
        <v>17</v>
      </c>
    </row>
    <row r="1325">
      <c r="A1325" s="12" t="s">
        <v>4975</v>
      </c>
      <c r="B1325" s="12">
        <v>1.3070719E7</v>
      </c>
      <c r="C1325" s="7" t="s">
        <v>4976</v>
      </c>
      <c r="D1325" s="7" t="s">
        <v>4977</v>
      </c>
      <c r="E1325" s="7" t="s">
        <v>4978</v>
      </c>
      <c r="F1325" s="1" t="str">
        <f t="shared" si="1"/>
        <v>odtworzony</v>
      </c>
      <c r="G1325" s="2" t="str">
        <f>IF(COUNTIF(Arkusz2!A:A, A1325)&gt;0, "odtworzony", IF(COUNTIF(Arkusz2!A:A, B1325)&gt;0, "odtworzony", "brak"))</f>
        <v>odtworzony</v>
      </c>
      <c r="H1325" s="7" t="s">
        <v>12</v>
      </c>
    </row>
    <row r="1326">
      <c r="A1326" s="12" t="s">
        <v>4979</v>
      </c>
      <c r="B1326" s="12">
        <v>1.1100308E7</v>
      </c>
      <c r="C1326" s="7" t="s">
        <v>4980</v>
      </c>
      <c r="D1326" s="7" t="s">
        <v>4981</v>
      </c>
      <c r="E1326" s="7" t="s">
        <v>4982</v>
      </c>
      <c r="F1326" s="1" t="str">
        <f t="shared" si="1"/>
        <v>odtworzony</v>
      </c>
      <c r="G1326" s="2" t="str">
        <f>IF(COUNTIF(Arkusz2!A:A, A1326)&gt;0, "odtworzony", IF(COUNTIF(Arkusz2!A:A, B1326)&gt;0, "odtworzony", "brak"))</f>
        <v>odtworzony</v>
      </c>
      <c r="H1326" s="7" t="s">
        <v>12</v>
      </c>
    </row>
    <row r="1327">
      <c r="A1327" s="12" t="s">
        <v>4983</v>
      </c>
      <c r="B1327" s="12">
        <v>1.307062E7</v>
      </c>
      <c r="C1327" s="7" t="s">
        <v>4984</v>
      </c>
      <c r="D1327" s="7" t="s">
        <v>4985</v>
      </c>
      <c r="E1327" s="7" t="s">
        <v>4986</v>
      </c>
      <c r="F1327" s="1" t="str">
        <f t="shared" si="1"/>
        <v>odtworzony</v>
      </c>
      <c r="G1327" s="2" t="str">
        <f>IF(COUNTIF(Arkusz2!A:A, A1327)&gt;0, "odtworzony", IF(COUNTIF(Arkusz2!A:A, B1327)&gt;0, "odtworzony", "brak"))</f>
        <v>odtworzony</v>
      </c>
      <c r="H1327" s="7" t="s">
        <v>12</v>
      </c>
    </row>
    <row r="1328">
      <c r="A1328" s="12" t="s">
        <v>4987</v>
      </c>
      <c r="B1328" s="12">
        <v>1.1100217E7</v>
      </c>
      <c r="C1328" s="7" t="s">
        <v>4988</v>
      </c>
      <c r="D1328" s="7" t="s">
        <v>4989</v>
      </c>
      <c r="E1328" s="7" t="s">
        <v>4990</v>
      </c>
      <c r="F1328" s="1" t="str">
        <f t="shared" si="1"/>
        <v>odtworzony</v>
      </c>
      <c r="G1328" s="2" t="str">
        <f>IF(COUNTIF(Arkusz2!A:A, A1328)&gt;0, "odtworzony", IF(COUNTIF(Arkusz2!A:A, B1328)&gt;0, "odtworzony", "brak"))</f>
        <v>odtworzony</v>
      </c>
      <c r="H1328" s="7" t="s">
        <v>17</v>
      </c>
    </row>
    <row r="1329">
      <c r="A1329" s="12" t="s">
        <v>4991</v>
      </c>
      <c r="B1329" s="12">
        <v>1.3070209E7</v>
      </c>
      <c r="C1329" s="7" t="s">
        <v>4992</v>
      </c>
      <c r="D1329" s="7" t="s">
        <v>4993</v>
      </c>
      <c r="E1329" s="7" t="s">
        <v>4994</v>
      </c>
      <c r="F1329" s="1" t="str">
        <f t="shared" si="1"/>
        <v>wyrwany do odtworzenia</v>
      </c>
      <c r="G1329" s="2" t="str">
        <f>IF(COUNTIF(Arkusz2!A:A, A1329)&gt;0, "odtworzony", IF(COUNTIF(Arkusz2!A:A, B1329)&gt;0, "odtworzony", "brak"))</f>
        <v>brak</v>
      </c>
      <c r="H1329" s="7" t="s">
        <v>22</v>
      </c>
    </row>
    <row r="1330">
      <c r="A1330" s="12" t="s">
        <v>4995</v>
      </c>
      <c r="B1330" s="12">
        <v>1.307073E7</v>
      </c>
      <c r="C1330" s="7" t="s">
        <v>4996</v>
      </c>
      <c r="D1330" s="7" t="s">
        <v>4997</v>
      </c>
      <c r="E1330" s="7" t="s">
        <v>4998</v>
      </c>
      <c r="F1330" s="1" t="str">
        <f t="shared" si="1"/>
        <v>wyrwany do odtworzenia</v>
      </c>
      <c r="G1330" s="2" t="str">
        <f>IF(COUNTIF(Arkusz2!A:A, A1330)&gt;0, "odtworzony", IF(COUNTIF(Arkusz2!A:A, B1330)&gt;0, "odtworzony", "brak"))</f>
        <v>brak</v>
      </c>
      <c r="H1330" s="7" t="s">
        <v>22</v>
      </c>
    </row>
    <row r="1331">
      <c r="A1331" s="12" t="s">
        <v>4999</v>
      </c>
      <c r="B1331" s="12">
        <v>1.3070621E7</v>
      </c>
      <c r="C1331" s="7" t="s">
        <v>5000</v>
      </c>
      <c r="D1331" s="7" t="s">
        <v>5001</v>
      </c>
      <c r="E1331" s="7" t="s">
        <v>5002</v>
      </c>
      <c r="F1331" s="1" t="str">
        <f t="shared" si="1"/>
        <v>odtworzony</v>
      </c>
      <c r="G1331" s="2" t="str">
        <f>IF(COUNTIF(Arkusz2!A:A, A1331)&gt;0, "odtworzony", IF(COUNTIF(Arkusz2!A:A, B1331)&gt;0, "odtworzony", "brak"))</f>
        <v>odtworzony</v>
      </c>
      <c r="H1331" s="7" t="s">
        <v>12</v>
      </c>
    </row>
    <row r="1332">
      <c r="A1332" s="12" t="s">
        <v>5003</v>
      </c>
      <c r="B1332" s="12">
        <v>1.3070716E7</v>
      </c>
      <c r="C1332" s="7" t="s">
        <v>5004</v>
      </c>
      <c r="D1332" s="7" t="s">
        <v>5005</v>
      </c>
      <c r="E1332" s="7" t="s">
        <v>5006</v>
      </c>
      <c r="F1332" s="1" t="str">
        <f t="shared" si="1"/>
        <v>odtworzony</v>
      </c>
      <c r="G1332" s="2" t="str">
        <f>IF(COUNTIF(Arkusz2!A:A, A1332)&gt;0, "odtworzony", IF(COUNTIF(Arkusz2!A:A, B1332)&gt;0, "odtworzony", "brak"))</f>
        <v>odtworzony</v>
      </c>
      <c r="H1332" s="7" t="s">
        <v>12</v>
      </c>
    </row>
    <row r="1333">
      <c r="A1333" s="12" t="s">
        <v>5007</v>
      </c>
      <c r="B1333" s="12">
        <v>1.1100337E7</v>
      </c>
      <c r="C1333" s="7" t="s">
        <v>5008</v>
      </c>
      <c r="D1333" s="7" t="s">
        <v>5009</v>
      </c>
      <c r="E1333" s="7" t="s">
        <v>5010</v>
      </c>
      <c r="F1333" s="1" t="str">
        <f t="shared" si="1"/>
        <v>jest na zero</v>
      </c>
      <c r="G1333" s="2" t="str">
        <f>IF(COUNTIF(Arkusz2!A:A, A1333)&gt;0, "odtworzony", IF(COUNTIF(Arkusz2!A:A, B1333)&gt;0, "odtworzony", "brak"))</f>
        <v>brak</v>
      </c>
      <c r="H1333" s="7" t="s">
        <v>17</v>
      </c>
    </row>
    <row r="1334">
      <c r="A1334" s="12" t="s">
        <v>5011</v>
      </c>
      <c r="B1334" s="12">
        <v>1.110022E7</v>
      </c>
      <c r="C1334" s="7" t="s">
        <v>5012</v>
      </c>
      <c r="D1334" s="7" t="s">
        <v>5013</v>
      </c>
      <c r="E1334" s="7" t="s">
        <v>5014</v>
      </c>
      <c r="F1334" s="1" t="str">
        <f t="shared" si="1"/>
        <v>odtworzony</v>
      </c>
      <c r="G1334" s="2" t="str">
        <f>IF(COUNTIF(Arkusz2!A:A, A1334)&gt;0, "odtworzony", IF(COUNTIF(Arkusz2!A:A, B1334)&gt;0, "odtworzony", "brak"))</f>
        <v>odtworzony</v>
      </c>
      <c r="H1334" s="7" t="s">
        <v>17</v>
      </c>
    </row>
    <row r="1335">
      <c r="A1335" s="12" t="s">
        <v>5015</v>
      </c>
      <c r="B1335" s="12">
        <v>1.3070817E7</v>
      </c>
      <c r="C1335" s="7" t="s">
        <v>5016</v>
      </c>
      <c r="D1335" s="7" t="s">
        <v>5017</v>
      </c>
      <c r="E1335" s="7" t="s">
        <v>5018</v>
      </c>
      <c r="F1335" s="1" t="str">
        <f t="shared" si="1"/>
        <v>odtworzony</v>
      </c>
      <c r="G1335" s="2" t="str">
        <f>IF(COUNTIF(Arkusz2!A:A, A1335)&gt;0, "odtworzony", IF(COUNTIF(Arkusz2!A:A, B1335)&gt;0, "odtworzony", "brak"))</f>
        <v>odtworzony</v>
      </c>
      <c r="H1335" s="7" t="s">
        <v>12</v>
      </c>
    </row>
    <row r="1336">
      <c r="A1336" s="12" t="s">
        <v>5019</v>
      </c>
      <c r="B1336" s="12">
        <v>1.1100332E7</v>
      </c>
      <c r="C1336" s="7" t="s">
        <v>5020</v>
      </c>
      <c r="D1336" s="7" t="s">
        <v>5021</v>
      </c>
      <c r="E1336" s="7" t="s">
        <v>5022</v>
      </c>
      <c r="F1336" s="1" t="str">
        <f t="shared" si="1"/>
        <v>jest na zero</v>
      </c>
      <c r="G1336" s="2" t="str">
        <f>IF(COUNTIF(Arkusz2!A:A, A1336)&gt;0, "odtworzony", IF(COUNTIF(Arkusz2!A:A, B1336)&gt;0, "odtworzony", "brak"))</f>
        <v>brak</v>
      </c>
      <c r="H1336" s="7" t="s">
        <v>17</v>
      </c>
    </row>
    <row r="1337">
      <c r="A1337" s="12" t="s">
        <v>5023</v>
      </c>
      <c r="B1337" s="12">
        <v>1.1100216E7</v>
      </c>
      <c r="C1337" s="7" t="s">
        <v>5024</v>
      </c>
      <c r="D1337" s="7" t="s">
        <v>5025</v>
      </c>
      <c r="E1337" s="7" t="s">
        <v>5026</v>
      </c>
      <c r="F1337" s="1" t="str">
        <f t="shared" si="1"/>
        <v>jest na zero</v>
      </c>
      <c r="G1337" s="2" t="str">
        <f>IF(COUNTIF(Arkusz2!A:A, A1337)&gt;0, "odtworzony", IF(COUNTIF(Arkusz2!A:A, B1337)&gt;0, "odtworzony", "brak"))</f>
        <v>brak</v>
      </c>
      <c r="H1337" s="7" t="s">
        <v>17</v>
      </c>
    </row>
    <row r="1338">
      <c r="A1338" s="12" t="s">
        <v>5027</v>
      </c>
      <c r="B1338" s="12">
        <v>1.1100104E7</v>
      </c>
      <c r="C1338" s="7" t="s">
        <v>5028</v>
      </c>
      <c r="D1338" s="7" t="s">
        <v>5029</v>
      </c>
      <c r="E1338" s="7" t="s">
        <v>5030</v>
      </c>
      <c r="F1338" s="1" t="str">
        <f t="shared" si="1"/>
        <v>odtworzony</v>
      </c>
      <c r="G1338" s="2" t="str">
        <f>IF(COUNTIF(Arkusz2!A:A, A1338)&gt;0, "odtworzony", IF(COUNTIF(Arkusz2!A:A, B1338)&gt;0, "odtworzony", "brak"))</f>
        <v>odtworzony</v>
      </c>
      <c r="H1338" s="7" t="s">
        <v>12</v>
      </c>
    </row>
    <row r="1339">
      <c r="A1339" s="12" t="s">
        <v>5031</v>
      </c>
      <c r="B1339" s="12">
        <v>1.3070707E7</v>
      </c>
      <c r="C1339" s="7" t="s">
        <v>5032</v>
      </c>
      <c r="D1339" s="7" t="s">
        <v>5033</v>
      </c>
      <c r="E1339" s="7" t="s">
        <v>5034</v>
      </c>
      <c r="F1339" s="1" t="str">
        <f t="shared" si="1"/>
        <v>odtworzony</v>
      </c>
      <c r="G1339" s="2" t="str">
        <f>IF(COUNTIF(Arkusz2!A:A, A1339)&gt;0, "odtworzony", IF(COUNTIF(Arkusz2!A:A, B1339)&gt;0, "odtworzony", "brak"))</f>
        <v>odtworzony</v>
      </c>
      <c r="H1339" s="7" t="s">
        <v>12</v>
      </c>
    </row>
    <row r="1340">
      <c r="A1340" s="12" t="s">
        <v>5035</v>
      </c>
      <c r="B1340" s="12">
        <v>1.1101004E7</v>
      </c>
      <c r="C1340" s="7" t="s">
        <v>5036</v>
      </c>
      <c r="D1340" s="7" t="s">
        <v>5037</v>
      </c>
      <c r="E1340" s="7" t="s">
        <v>4659</v>
      </c>
      <c r="F1340" s="1" t="str">
        <f t="shared" si="1"/>
        <v>odtworzony</v>
      </c>
      <c r="G1340" s="2" t="str">
        <f>IF(COUNTIF(Arkusz2!A:A, A1340)&gt;0, "odtworzony", IF(COUNTIF(Arkusz2!A:A, B1340)&gt;0, "odtworzony", "brak"))</f>
        <v>odtworzony</v>
      </c>
      <c r="H1340" s="7" t="s">
        <v>12</v>
      </c>
    </row>
    <row r="1341">
      <c r="A1341" s="12" t="s">
        <v>5038</v>
      </c>
      <c r="B1341" s="12">
        <v>1.1100128E7</v>
      </c>
      <c r="C1341" s="7" t="s">
        <v>5039</v>
      </c>
      <c r="D1341" s="7" t="s">
        <v>5040</v>
      </c>
      <c r="E1341" s="7" t="s">
        <v>5041</v>
      </c>
      <c r="F1341" s="1" t="str">
        <f t="shared" si="1"/>
        <v>jest na zero</v>
      </c>
      <c r="G1341" s="2" t="str">
        <f>IF(COUNTIF(Arkusz2!A:A, A1341)&gt;0, "odtworzony", IF(COUNTIF(Arkusz2!A:A, B1341)&gt;0, "odtworzony", "brak"))</f>
        <v>brak</v>
      </c>
      <c r="H1341" s="7" t="s">
        <v>17</v>
      </c>
    </row>
    <row r="1342">
      <c r="A1342" s="12" t="s">
        <v>5042</v>
      </c>
      <c r="B1342" s="12">
        <v>1.3070708E7</v>
      </c>
      <c r="C1342" s="7" t="s">
        <v>5043</v>
      </c>
      <c r="D1342" s="7" t="s">
        <v>5044</v>
      </c>
      <c r="E1342" s="7" t="s">
        <v>5045</v>
      </c>
      <c r="F1342" s="1" t="str">
        <f t="shared" si="1"/>
        <v>wyrwany do odtworzenia</v>
      </c>
      <c r="G1342" s="2" t="str">
        <f>IF(COUNTIF(Arkusz2!A:A, A1342)&gt;0, "odtworzony", IF(COUNTIF(Arkusz2!A:A, B1342)&gt;0, "odtworzony", "brak"))</f>
        <v>brak</v>
      </c>
      <c r="H1342" s="7" t="s">
        <v>22</v>
      </c>
    </row>
    <row r="1343">
      <c r="A1343" s="12" t="s">
        <v>5046</v>
      </c>
      <c r="B1343" s="12">
        <v>1.1100223E7</v>
      </c>
      <c r="C1343" s="7" t="s">
        <v>5047</v>
      </c>
      <c r="D1343" s="7" t="s">
        <v>5048</v>
      </c>
      <c r="E1343" s="7" t="s">
        <v>5049</v>
      </c>
      <c r="F1343" s="1" t="str">
        <f t="shared" si="1"/>
        <v>jest na zero</v>
      </c>
      <c r="G1343" s="2" t="str">
        <f>IF(COUNTIF(Arkusz2!A:A, A1343)&gt;0, "odtworzony", IF(COUNTIF(Arkusz2!A:A, B1343)&gt;0, "odtworzony", "brak"))</f>
        <v>brak</v>
      </c>
      <c r="H1343" s="7" t="s">
        <v>17</v>
      </c>
    </row>
    <row r="1344">
      <c r="A1344" s="12" t="s">
        <v>5050</v>
      </c>
      <c r="B1344" s="12">
        <v>1.1101009E7</v>
      </c>
      <c r="C1344" s="7" t="s">
        <v>5051</v>
      </c>
      <c r="D1344" s="7" t="s">
        <v>5052</v>
      </c>
      <c r="E1344" s="7" t="s">
        <v>5053</v>
      </c>
      <c r="F1344" s="1" t="str">
        <f t="shared" si="1"/>
        <v>jest na zero</v>
      </c>
      <c r="G1344" s="2" t="str">
        <f>IF(COUNTIF(Arkusz2!A:A, A1344)&gt;0, "odtworzony", IF(COUNTIF(Arkusz2!A:A, B1344)&gt;0, "odtworzony", "brak"))</f>
        <v>brak</v>
      </c>
      <c r="H1344" s="7" t="s">
        <v>17</v>
      </c>
    </row>
    <row r="1345">
      <c r="A1345" s="12" t="s">
        <v>5054</v>
      </c>
      <c r="B1345" s="12">
        <v>1.1100901E7</v>
      </c>
      <c r="C1345" s="7" t="s">
        <v>5055</v>
      </c>
      <c r="D1345" s="7" t="s">
        <v>5056</v>
      </c>
      <c r="E1345" s="7" t="s">
        <v>5057</v>
      </c>
      <c r="F1345" s="1" t="str">
        <f t="shared" si="1"/>
        <v>odtworzony</v>
      </c>
      <c r="G1345" s="2" t="str">
        <f>IF(COUNTIF(Arkusz2!A:A, A1345)&gt;0, "odtworzony", IF(COUNTIF(Arkusz2!A:A, B1345)&gt;0, "odtworzony", "brak"))</f>
        <v>odtworzony</v>
      </c>
      <c r="H1345" s="7" t="s">
        <v>12</v>
      </c>
    </row>
    <row r="1346">
      <c r="A1346" s="12" t="s">
        <v>5058</v>
      </c>
      <c r="B1346" s="12">
        <v>1.1100311E7</v>
      </c>
      <c r="C1346" s="7" t="s">
        <v>5059</v>
      </c>
      <c r="D1346" s="7" t="s">
        <v>5060</v>
      </c>
      <c r="E1346" s="7" t="s">
        <v>5061</v>
      </c>
      <c r="F1346" s="1" t="str">
        <f t="shared" si="1"/>
        <v>jest na zero</v>
      </c>
      <c r="G1346" s="2" t="str">
        <f>IF(COUNTIF(Arkusz2!A:A, A1346)&gt;0, "odtworzony", IF(COUNTIF(Arkusz2!A:A, B1346)&gt;0, "odtworzony", "brak"))</f>
        <v>brak</v>
      </c>
      <c r="H1346" s="7" t="s">
        <v>17</v>
      </c>
    </row>
    <row r="1347">
      <c r="A1347" s="12" t="s">
        <v>5062</v>
      </c>
      <c r="B1347" s="12">
        <v>1.1100909E7</v>
      </c>
      <c r="C1347" s="7" t="s">
        <v>5063</v>
      </c>
      <c r="D1347" s="7" t="s">
        <v>5064</v>
      </c>
      <c r="E1347" s="7" t="s">
        <v>5065</v>
      </c>
      <c r="F1347" s="1" t="str">
        <f t="shared" si="1"/>
        <v>jest na zero</v>
      </c>
      <c r="G1347" s="2" t="str">
        <f>IF(COUNTIF(Arkusz2!A:A, A1347)&gt;0, "odtworzony", IF(COUNTIF(Arkusz2!A:A, B1347)&gt;0, "odtworzony", "brak"))</f>
        <v>brak</v>
      </c>
      <c r="H1347" s="7" t="s">
        <v>17</v>
      </c>
    </row>
    <row r="1348">
      <c r="A1348" s="12" t="s">
        <v>5066</v>
      </c>
      <c r="B1348" s="12">
        <v>1.1100218E7</v>
      </c>
      <c r="C1348" s="7" t="s">
        <v>5067</v>
      </c>
      <c r="D1348" s="7" t="s">
        <v>5068</v>
      </c>
      <c r="E1348" s="7" t="s">
        <v>5069</v>
      </c>
      <c r="F1348" s="1" t="str">
        <f t="shared" si="1"/>
        <v>jest na zero</v>
      </c>
      <c r="G1348" s="2" t="str">
        <f>IF(COUNTIF(Arkusz2!A:A, A1348)&gt;0, "odtworzony", IF(COUNTIF(Arkusz2!A:A, B1348)&gt;0, "odtworzony", "brak"))</f>
        <v>brak</v>
      </c>
      <c r="H1348" s="7" t="s">
        <v>17</v>
      </c>
    </row>
    <row r="1349">
      <c r="A1349" s="12" t="s">
        <v>5070</v>
      </c>
      <c r="B1349" s="12">
        <v>1.1100313E7</v>
      </c>
      <c r="C1349" s="7" t="s">
        <v>5071</v>
      </c>
      <c r="D1349" s="7" t="s">
        <v>5072</v>
      </c>
      <c r="E1349" s="7" t="s">
        <v>5073</v>
      </c>
      <c r="F1349" s="1" t="str">
        <f t="shared" si="1"/>
        <v>jest na zero</v>
      </c>
      <c r="G1349" s="2" t="str">
        <f>IF(COUNTIF(Arkusz2!A:A, A1349)&gt;0, "odtworzony", IF(COUNTIF(Arkusz2!A:A, B1349)&gt;0, "odtworzony", "brak"))</f>
        <v>brak</v>
      </c>
      <c r="H1349" s="7" t="s">
        <v>17</v>
      </c>
    </row>
    <row r="1350">
      <c r="A1350" s="12" t="s">
        <v>5074</v>
      </c>
      <c r="B1350" s="12">
        <v>1.1100917E7</v>
      </c>
      <c r="C1350" s="7" t="s">
        <v>5075</v>
      </c>
      <c r="D1350" s="7" t="s">
        <v>5076</v>
      </c>
      <c r="E1350" s="7" t="s">
        <v>5077</v>
      </c>
      <c r="F1350" s="1" t="str">
        <f t="shared" si="1"/>
        <v>jest na zero</v>
      </c>
      <c r="G1350" s="2" t="str">
        <f>IF(COUNTIF(Arkusz2!A:A, A1350)&gt;0, "odtworzony", IF(COUNTIF(Arkusz2!A:A, B1350)&gt;0, "odtworzony", "brak"))</f>
        <v>brak</v>
      </c>
      <c r="H1350" s="7" t="s">
        <v>17</v>
      </c>
    </row>
    <row r="1351">
      <c r="A1351" s="12" t="s">
        <v>5078</v>
      </c>
      <c r="B1351" s="12">
        <v>1.1100937E7</v>
      </c>
      <c r="C1351" s="7" t="s">
        <v>5079</v>
      </c>
      <c r="D1351" s="7" t="s">
        <v>5080</v>
      </c>
      <c r="E1351" s="7" t="s">
        <v>5081</v>
      </c>
      <c r="F1351" s="1" t="str">
        <f t="shared" si="1"/>
        <v>jest na zero</v>
      </c>
      <c r="G1351" s="2" t="str">
        <f>IF(COUNTIF(Arkusz2!A:A, A1351)&gt;0, "odtworzony", IF(COUNTIF(Arkusz2!A:A, B1351)&gt;0, "odtworzony", "brak"))</f>
        <v>brak</v>
      </c>
      <c r="H1351" s="7" t="s">
        <v>17</v>
      </c>
    </row>
    <row r="1352">
      <c r="A1352" s="12" t="s">
        <v>5082</v>
      </c>
      <c r="B1352" s="12">
        <v>1.1100918E7</v>
      </c>
      <c r="C1352" s="7" t="s">
        <v>5083</v>
      </c>
      <c r="D1352" s="7" t="s">
        <v>5084</v>
      </c>
      <c r="E1352" s="7" t="s">
        <v>5085</v>
      </c>
      <c r="F1352" s="1" t="str">
        <f t="shared" si="1"/>
        <v>odtworzony</v>
      </c>
      <c r="G1352" s="2" t="str">
        <f>IF(COUNTIF(Arkusz2!A:A, A1352)&gt;0, "odtworzony", IF(COUNTIF(Arkusz2!A:A, B1352)&gt;0, "odtworzony", "brak"))</f>
        <v>odtworzony</v>
      </c>
      <c r="H1352" s="7" t="s">
        <v>12</v>
      </c>
    </row>
    <row r="1353">
      <c r="A1353" s="12" t="s">
        <v>5086</v>
      </c>
      <c r="B1353" s="12">
        <v>1.1100208E7</v>
      </c>
      <c r="C1353" s="7" t="s">
        <v>5087</v>
      </c>
      <c r="D1353" s="7" t="s">
        <v>5088</v>
      </c>
      <c r="E1353" s="7" t="s">
        <v>4312</v>
      </c>
      <c r="F1353" s="1" t="str">
        <f t="shared" si="1"/>
        <v>odtworzony</v>
      </c>
      <c r="G1353" s="2" t="str">
        <f>IF(COUNTIF(Arkusz2!A:A, A1353)&gt;0, "odtworzony", IF(COUNTIF(Arkusz2!A:A, B1353)&gt;0, "odtworzony", "brak"))</f>
        <v>odtworzony</v>
      </c>
      <c r="H1353" s="7" t="s">
        <v>12</v>
      </c>
    </row>
    <row r="1354">
      <c r="A1354" s="12" t="s">
        <v>5089</v>
      </c>
      <c r="B1354" s="12">
        <v>1.1100934E7</v>
      </c>
      <c r="C1354" s="7" t="s">
        <v>5090</v>
      </c>
      <c r="D1354" s="7" t="s">
        <v>5091</v>
      </c>
      <c r="E1354" s="7" t="s">
        <v>5092</v>
      </c>
      <c r="F1354" s="1" t="str">
        <f t="shared" si="1"/>
        <v>jest na zero</v>
      </c>
      <c r="G1354" s="2" t="str">
        <f>IF(COUNTIF(Arkusz2!A:A, A1354)&gt;0, "odtworzony", IF(COUNTIF(Arkusz2!A:A, B1354)&gt;0, "odtworzony", "brak"))</f>
        <v>brak</v>
      </c>
      <c r="H1354" s="7" t="s">
        <v>17</v>
      </c>
    </row>
    <row r="1355">
      <c r="A1355" s="12" t="s">
        <v>5093</v>
      </c>
      <c r="B1355" s="12">
        <v>1.1100214E7</v>
      </c>
      <c r="C1355" s="7" t="s">
        <v>5094</v>
      </c>
      <c r="D1355" s="7" t="s">
        <v>5095</v>
      </c>
      <c r="E1355" s="7" t="s">
        <v>5096</v>
      </c>
      <c r="F1355" s="1" t="str">
        <f t="shared" si="1"/>
        <v>odtworzony</v>
      </c>
      <c r="G1355" s="2" t="str">
        <f>IF(COUNTIF(Arkusz2!A:A, A1355)&gt;0, "odtworzony", IF(COUNTIF(Arkusz2!A:A, B1355)&gt;0, "odtworzony", "brak"))</f>
        <v>odtworzony</v>
      </c>
      <c r="H1355" s="7" t="s">
        <v>12</v>
      </c>
    </row>
    <row r="1356">
      <c r="A1356" s="12" t="s">
        <v>5097</v>
      </c>
      <c r="B1356" s="12">
        <v>1.110021E7</v>
      </c>
      <c r="C1356" s="7" t="s">
        <v>5098</v>
      </c>
      <c r="D1356" s="7" t="s">
        <v>5099</v>
      </c>
      <c r="E1356" s="7" t="s">
        <v>5100</v>
      </c>
      <c r="F1356" s="1" t="str">
        <f t="shared" si="1"/>
        <v>odtworzony</v>
      </c>
      <c r="G1356" s="2" t="str">
        <f>IF(COUNTIF(Arkusz2!A:A, A1356)&gt;0, "odtworzony", IF(COUNTIF(Arkusz2!A:A, B1356)&gt;0, "odtworzony", "brak"))</f>
        <v>odtworzony</v>
      </c>
      <c r="H1356" s="7" t="s">
        <v>12</v>
      </c>
    </row>
    <row r="1357">
      <c r="A1357" s="12" t="s">
        <v>5101</v>
      </c>
      <c r="B1357" s="12">
        <v>1.1100945E7</v>
      </c>
      <c r="C1357" s="7" t="s">
        <v>5102</v>
      </c>
      <c r="D1357" s="7" t="s">
        <v>5103</v>
      </c>
      <c r="E1357" s="7" t="s">
        <v>5104</v>
      </c>
      <c r="F1357" s="1" t="str">
        <f t="shared" si="1"/>
        <v>jest na zero</v>
      </c>
      <c r="G1357" s="2" t="str">
        <f>IF(COUNTIF(Arkusz2!A:A, A1357)&gt;0, "odtworzony", IF(COUNTIF(Arkusz2!A:A, B1357)&gt;0, "odtworzony", "brak"))</f>
        <v>brak</v>
      </c>
      <c r="H1357" s="7" t="s">
        <v>17</v>
      </c>
    </row>
    <row r="1358">
      <c r="A1358" s="12" t="s">
        <v>5105</v>
      </c>
      <c r="B1358" s="12">
        <v>1.7170301E7</v>
      </c>
      <c r="C1358" s="7" t="s">
        <v>5106</v>
      </c>
      <c r="D1358" s="7" t="s">
        <v>5107</v>
      </c>
      <c r="E1358" s="7" t="s">
        <v>5108</v>
      </c>
      <c r="F1358" s="1" t="str">
        <f t="shared" si="1"/>
        <v>jest na zero</v>
      </c>
      <c r="G1358" s="2" t="str">
        <f>IF(COUNTIF(Arkusz2!A:A, A1358)&gt;0, "odtworzony", IF(COUNTIF(Arkusz2!A:A, B1358)&gt;0, "odtworzony", "brak"))</f>
        <v>brak</v>
      </c>
      <c r="H1358" s="7" t="s">
        <v>17</v>
      </c>
    </row>
    <row r="1359">
      <c r="A1359" s="12" t="s">
        <v>5109</v>
      </c>
      <c r="B1359" s="12">
        <v>1.1101314E7</v>
      </c>
      <c r="C1359" s="7" t="s">
        <v>5110</v>
      </c>
      <c r="D1359" s="7" t="s">
        <v>5111</v>
      </c>
      <c r="E1359" s="7" t="s">
        <v>5112</v>
      </c>
      <c r="F1359" s="1" t="str">
        <f t="shared" si="1"/>
        <v>jest na zero</v>
      </c>
      <c r="G1359" s="2" t="str">
        <f>IF(COUNTIF(Arkusz2!A:A, A1359)&gt;0, "odtworzony", IF(COUNTIF(Arkusz2!A:A, B1359)&gt;0, "odtworzony", "brak"))</f>
        <v>brak</v>
      </c>
      <c r="H1359" s="7" t="s">
        <v>17</v>
      </c>
    </row>
    <row r="1360">
      <c r="A1360" s="12" t="s">
        <v>5113</v>
      </c>
      <c r="B1360" s="12">
        <v>1.1100418E7</v>
      </c>
      <c r="C1360" s="7" t="s">
        <v>5114</v>
      </c>
      <c r="D1360" s="7" t="s">
        <v>5115</v>
      </c>
      <c r="E1360" s="7" t="s">
        <v>5116</v>
      </c>
      <c r="F1360" s="1" t="str">
        <f t="shared" si="1"/>
        <v>jest na zero</v>
      </c>
      <c r="G1360" s="2" t="str">
        <f>IF(COUNTIF(Arkusz2!A:A, A1360)&gt;0, "odtworzony", IF(COUNTIF(Arkusz2!A:A, B1360)&gt;0, "odtworzony", "brak"))</f>
        <v>brak</v>
      </c>
      <c r="H1360" s="7" t="s">
        <v>17</v>
      </c>
    </row>
    <row r="1361">
      <c r="A1361" s="12" t="s">
        <v>5117</v>
      </c>
      <c r="B1361" s="12">
        <v>1.110131E7</v>
      </c>
      <c r="C1361" s="7" t="s">
        <v>5118</v>
      </c>
      <c r="D1361" s="7" t="s">
        <v>5119</v>
      </c>
      <c r="E1361" s="7" t="s">
        <v>5120</v>
      </c>
      <c r="F1361" s="1" t="str">
        <f t="shared" si="1"/>
        <v>odtworzony</v>
      </c>
      <c r="G1361" s="2" t="str">
        <f>IF(COUNTIF(Arkusz2!A:A, A1361)&gt;0, "odtworzony", IF(COUNTIF(Arkusz2!A:A, B1361)&gt;0, "odtworzony", "brak"))</f>
        <v>odtworzony</v>
      </c>
      <c r="H1361" s="7" t="s">
        <v>12</v>
      </c>
    </row>
    <row r="1362">
      <c r="A1362" s="12" t="s">
        <v>5121</v>
      </c>
      <c r="B1362" s="12">
        <v>1.7170903E7</v>
      </c>
      <c r="C1362" s="7" t="s">
        <v>5122</v>
      </c>
      <c r="D1362" s="7" t="s">
        <v>5123</v>
      </c>
      <c r="E1362" s="7" t="s">
        <v>798</v>
      </c>
      <c r="F1362" s="1" t="str">
        <f t="shared" si="1"/>
        <v>jest na zero</v>
      </c>
      <c r="G1362" s="2" t="str">
        <f>IF(COUNTIF(Arkusz2!A:A, A1362)&gt;0, "odtworzony", IF(COUNTIF(Arkusz2!A:A, B1362)&gt;0, "odtworzony", "brak"))</f>
        <v>brak</v>
      </c>
      <c r="H1362" s="7" t="s">
        <v>17</v>
      </c>
    </row>
    <row r="1363">
      <c r="A1363" s="12" t="s">
        <v>5124</v>
      </c>
      <c r="B1363" s="12">
        <v>1.1101309E7</v>
      </c>
      <c r="C1363" s="7" t="s">
        <v>5125</v>
      </c>
      <c r="D1363" s="7" t="s">
        <v>5126</v>
      </c>
      <c r="E1363" s="7" t="s">
        <v>5127</v>
      </c>
      <c r="F1363" s="1" t="str">
        <f t="shared" si="1"/>
        <v>jest na zero</v>
      </c>
      <c r="G1363" s="2" t="str">
        <f>IF(COUNTIF(Arkusz2!A:A, A1363)&gt;0, "odtworzony", IF(COUNTIF(Arkusz2!A:A, B1363)&gt;0, "odtworzony", "brak"))</f>
        <v>brak</v>
      </c>
      <c r="H1363" s="7" t="s">
        <v>17</v>
      </c>
    </row>
    <row r="1364">
      <c r="A1364" s="12" t="s">
        <v>5128</v>
      </c>
      <c r="B1364" s="12">
        <v>1.1100407E7</v>
      </c>
      <c r="C1364" s="7" t="s">
        <v>5129</v>
      </c>
      <c r="D1364" s="7" t="s">
        <v>5130</v>
      </c>
      <c r="E1364" s="7" t="s">
        <v>5131</v>
      </c>
      <c r="F1364" s="1" t="str">
        <f t="shared" si="1"/>
        <v>jest na zero</v>
      </c>
      <c r="G1364" s="2" t="str">
        <f>IF(COUNTIF(Arkusz2!A:A, A1364)&gt;0, "odtworzony", IF(COUNTIF(Arkusz2!A:A, B1364)&gt;0, "odtworzony", "brak"))</f>
        <v>brak</v>
      </c>
      <c r="H1364" s="7" t="s">
        <v>17</v>
      </c>
    </row>
    <row r="1365">
      <c r="A1365" s="12" t="s">
        <v>5132</v>
      </c>
      <c r="B1365" s="12">
        <v>1.7170919E7</v>
      </c>
      <c r="C1365" s="7" t="s">
        <v>5133</v>
      </c>
      <c r="D1365" s="7" t="s">
        <v>5134</v>
      </c>
      <c r="E1365" s="7" t="s">
        <v>5135</v>
      </c>
      <c r="F1365" s="1" t="str">
        <f t="shared" si="1"/>
        <v>jest na zero</v>
      </c>
      <c r="G1365" s="2" t="str">
        <f>IF(COUNTIF(Arkusz2!A:A, A1365)&gt;0, "odtworzony", IF(COUNTIF(Arkusz2!A:A, B1365)&gt;0, "odtworzony", "brak"))</f>
        <v>brak</v>
      </c>
      <c r="H1365" s="7" t="s">
        <v>17</v>
      </c>
    </row>
    <row r="1366">
      <c r="A1366" s="12" t="s">
        <v>5136</v>
      </c>
      <c r="B1366" s="12">
        <v>1.1101315E7</v>
      </c>
      <c r="C1366" s="7" t="s">
        <v>5137</v>
      </c>
      <c r="D1366" s="7" t="s">
        <v>5138</v>
      </c>
      <c r="E1366" s="7" t="s">
        <v>5139</v>
      </c>
      <c r="F1366" s="1" t="str">
        <f t="shared" si="1"/>
        <v>jest na zero</v>
      </c>
      <c r="G1366" s="2" t="str">
        <f>IF(COUNTIF(Arkusz2!A:A, A1366)&gt;0, "odtworzony", IF(COUNTIF(Arkusz2!A:A, B1366)&gt;0, "odtworzony", "brak"))</f>
        <v>brak</v>
      </c>
      <c r="H1366" s="7" t="s">
        <v>17</v>
      </c>
    </row>
    <row r="1367">
      <c r="A1367" s="12" t="s">
        <v>5140</v>
      </c>
      <c r="B1367" s="12">
        <v>1.1100936E7</v>
      </c>
      <c r="C1367" s="7" t="s">
        <v>5141</v>
      </c>
      <c r="D1367" s="7" t="s">
        <v>5142</v>
      </c>
      <c r="E1367" s="7" t="s">
        <v>5143</v>
      </c>
      <c r="F1367" s="1" t="str">
        <f t="shared" si="1"/>
        <v>jest na zero</v>
      </c>
      <c r="G1367" s="2" t="str">
        <f>IF(COUNTIF(Arkusz2!A:A, A1367)&gt;0, "odtworzony", IF(COUNTIF(Arkusz2!A:A, B1367)&gt;0, "odtworzony", "brak"))</f>
        <v>brak</v>
      </c>
      <c r="H1367" s="7" t="s">
        <v>17</v>
      </c>
    </row>
    <row r="1368">
      <c r="A1368" s="12" t="s">
        <v>5144</v>
      </c>
      <c r="B1368" s="12">
        <v>1.1100729E7</v>
      </c>
      <c r="C1368" s="7" t="s">
        <v>5145</v>
      </c>
      <c r="D1368" s="7" t="s">
        <v>5146</v>
      </c>
      <c r="E1368" s="7" t="s">
        <v>5147</v>
      </c>
      <c r="F1368" s="1" t="str">
        <f t="shared" si="1"/>
        <v>jest na zero</v>
      </c>
      <c r="G1368" s="2" t="str">
        <f>IF(COUNTIF(Arkusz2!A:A, A1368)&gt;0, "odtworzony", IF(COUNTIF(Arkusz2!A:A, B1368)&gt;0, "odtworzony", "brak"))</f>
        <v>brak</v>
      </c>
      <c r="H1368" s="7" t="s">
        <v>17</v>
      </c>
    </row>
    <row r="1369">
      <c r="A1369" s="12" t="s">
        <v>5148</v>
      </c>
      <c r="B1369" s="12">
        <v>1.1101321E7</v>
      </c>
      <c r="C1369" s="7" t="s">
        <v>5149</v>
      </c>
      <c r="D1369" s="7" t="s">
        <v>5150</v>
      </c>
      <c r="E1369" s="7" t="s">
        <v>5151</v>
      </c>
      <c r="F1369" s="1" t="str">
        <f t="shared" si="1"/>
        <v>jest na zero</v>
      </c>
      <c r="G1369" s="2" t="str">
        <f>IF(COUNTIF(Arkusz2!A:A, A1369)&gt;0, "odtworzony", IF(COUNTIF(Arkusz2!A:A, B1369)&gt;0, "odtworzony", "brak"))</f>
        <v>brak</v>
      </c>
      <c r="H1369" s="7" t="s">
        <v>17</v>
      </c>
    </row>
    <row r="1370">
      <c r="A1370" s="12" t="s">
        <v>5152</v>
      </c>
      <c r="B1370" s="12">
        <v>1.110093E7</v>
      </c>
      <c r="C1370" s="7" t="s">
        <v>5153</v>
      </c>
      <c r="D1370" s="7" t="s">
        <v>5154</v>
      </c>
      <c r="E1370" s="7" t="s">
        <v>5155</v>
      </c>
      <c r="F1370" s="1" t="str">
        <f t="shared" si="1"/>
        <v>jest na zero</v>
      </c>
      <c r="G1370" s="2" t="str">
        <f>IF(COUNTIF(Arkusz2!A:A, A1370)&gt;0, "odtworzony", IF(COUNTIF(Arkusz2!A:A, B1370)&gt;0, "odtworzony", "brak"))</f>
        <v>brak</v>
      </c>
      <c r="H1370" s="7" t="s">
        <v>17</v>
      </c>
    </row>
    <row r="1371">
      <c r="A1371" s="12" t="s">
        <v>5156</v>
      </c>
      <c r="B1371" s="12">
        <v>1.7170613E7</v>
      </c>
      <c r="C1371" s="7" t="s">
        <v>5157</v>
      </c>
      <c r="D1371" s="7" t="s">
        <v>5158</v>
      </c>
      <c r="E1371" s="7" t="s">
        <v>5159</v>
      </c>
      <c r="F1371" s="1" t="str">
        <f t="shared" si="1"/>
        <v>jest na zero</v>
      </c>
      <c r="G1371" s="2" t="str">
        <f>IF(COUNTIF(Arkusz2!A:A, A1371)&gt;0, "odtworzony", IF(COUNTIF(Arkusz2!A:A, B1371)&gt;0, "odtworzony", "brak"))</f>
        <v>brak</v>
      </c>
      <c r="H1371" s="7" t="s">
        <v>17</v>
      </c>
    </row>
    <row r="1372">
      <c r="A1372" s="12" t="s">
        <v>5160</v>
      </c>
      <c r="B1372" s="12">
        <v>1.1101319E7</v>
      </c>
      <c r="C1372" s="7" t="s">
        <v>5161</v>
      </c>
      <c r="D1372" s="7" t="s">
        <v>5162</v>
      </c>
      <c r="E1372" s="7" t="s">
        <v>5163</v>
      </c>
      <c r="F1372" s="1" t="str">
        <f t="shared" si="1"/>
        <v>jest na zero</v>
      </c>
      <c r="G1372" s="2" t="str">
        <f>IF(COUNTIF(Arkusz2!A:A, A1372)&gt;0, "odtworzony", IF(COUNTIF(Arkusz2!A:A, B1372)&gt;0, "odtworzony", "brak"))</f>
        <v>brak</v>
      </c>
      <c r="H1372" s="7" t="s">
        <v>17</v>
      </c>
    </row>
    <row r="1373">
      <c r="A1373" s="12" t="s">
        <v>5164</v>
      </c>
      <c r="B1373" s="12">
        <v>1.7170831E7</v>
      </c>
      <c r="C1373" s="7" t="s">
        <v>5165</v>
      </c>
      <c r="D1373" s="7" t="s">
        <v>5166</v>
      </c>
      <c r="E1373" s="7" t="s">
        <v>5167</v>
      </c>
      <c r="F1373" s="1" t="str">
        <f t="shared" si="1"/>
        <v>jest na zero</v>
      </c>
      <c r="G1373" s="2" t="str">
        <f>IF(COUNTIF(Arkusz2!A:A, A1373)&gt;0, "odtworzony", IF(COUNTIF(Arkusz2!A:A, B1373)&gt;0, "odtworzony", "brak"))</f>
        <v>brak</v>
      </c>
      <c r="H1373" s="7" t="s">
        <v>17</v>
      </c>
    </row>
    <row r="1374">
      <c r="A1374" s="12" t="s">
        <v>5168</v>
      </c>
      <c r="B1374" s="12">
        <v>1.1100927E7</v>
      </c>
      <c r="C1374" s="7" t="s">
        <v>5169</v>
      </c>
      <c r="D1374" s="7" t="s">
        <v>5170</v>
      </c>
      <c r="E1374" s="7" t="s">
        <v>5171</v>
      </c>
      <c r="F1374" s="1" t="str">
        <f t="shared" si="1"/>
        <v>jest na zero</v>
      </c>
      <c r="G1374" s="2" t="str">
        <f>IF(COUNTIF(Arkusz2!A:A, A1374)&gt;0, "odtworzony", IF(COUNTIF(Arkusz2!A:A, B1374)&gt;0, "odtworzony", "brak"))</f>
        <v>brak</v>
      </c>
      <c r="H1374" s="7" t="s">
        <v>17</v>
      </c>
    </row>
    <row r="1375">
      <c r="A1375" s="12" t="s">
        <v>5172</v>
      </c>
      <c r="B1375" s="12">
        <v>1.7170621E7</v>
      </c>
      <c r="C1375" s="7" t="s">
        <v>5173</v>
      </c>
      <c r="D1375" s="7" t="s">
        <v>5174</v>
      </c>
      <c r="E1375" s="7" t="s">
        <v>5175</v>
      </c>
      <c r="F1375" s="1" t="str">
        <f t="shared" si="1"/>
        <v>jest na zero</v>
      </c>
      <c r="G1375" s="2" t="str">
        <f>IF(COUNTIF(Arkusz2!A:A, A1375)&gt;0, "odtworzony", IF(COUNTIF(Arkusz2!A:A, B1375)&gt;0, "odtworzony", "brak"))</f>
        <v>brak</v>
      </c>
      <c r="H1375" s="7" t="s">
        <v>17</v>
      </c>
    </row>
    <row r="1376">
      <c r="A1376" s="12" t="s">
        <v>5176</v>
      </c>
      <c r="B1376" s="12">
        <v>1.7170828E7</v>
      </c>
      <c r="C1376" s="7" t="s">
        <v>5177</v>
      </c>
      <c r="D1376" s="7" t="s">
        <v>5178</v>
      </c>
      <c r="E1376" s="7" t="s">
        <v>5179</v>
      </c>
      <c r="F1376" s="1" t="str">
        <f t="shared" si="1"/>
        <v>jest na zero</v>
      </c>
      <c r="G1376" s="2" t="str">
        <f>IF(COUNTIF(Arkusz2!A:A, A1376)&gt;0, "odtworzony", IF(COUNTIF(Arkusz2!A:A, B1376)&gt;0, "odtworzony", "brak"))</f>
        <v>brak</v>
      </c>
      <c r="H1376" s="7" t="s">
        <v>17</v>
      </c>
    </row>
    <row r="1377">
      <c r="A1377" s="12" t="s">
        <v>5180</v>
      </c>
      <c r="B1377" s="12">
        <v>1.1100922E7</v>
      </c>
      <c r="C1377" s="7" t="s">
        <v>5181</v>
      </c>
      <c r="D1377" s="7" t="s">
        <v>5182</v>
      </c>
      <c r="E1377" s="7" t="s">
        <v>5183</v>
      </c>
      <c r="F1377" s="1" t="str">
        <f t="shared" si="1"/>
        <v>jest na zero</v>
      </c>
      <c r="G1377" s="2" t="str">
        <f>IF(COUNTIF(Arkusz2!A:A, A1377)&gt;0, "odtworzony", IF(COUNTIF(Arkusz2!A:A, B1377)&gt;0, "odtworzony", "brak"))</f>
        <v>brak</v>
      </c>
      <c r="H1377" s="7" t="s">
        <v>17</v>
      </c>
    </row>
    <row r="1378">
      <c r="A1378" s="12" t="s">
        <v>5184</v>
      </c>
      <c r="B1378" s="12">
        <v>1.7170273E7</v>
      </c>
      <c r="C1378" s="7" t="s">
        <v>5185</v>
      </c>
      <c r="D1378" s="7" t="s">
        <v>5186</v>
      </c>
      <c r="E1378" s="7" t="s">
        <v>5187</v>
      </c>
      <c r="F1378" s="1" t="str">
        <f t="shared" si="1"/>
        <v>odtworzony</v>
      </c>
      <c r="G1378" s="2" t="str">
        <f>IF(COUNTIF(Arkusz2!A:A, A1378)&gt;0, "odtworzony", IF(COUNTIF(Arkusz2!A:A, B1378)&gt;0, "odtworzony", "brak"))</f>
        <v>odtworzony</v>
      </c>
      <c r="H1378" s="7" t="s">
        <v>12</v>
      </c>
    </row>
    <row r="1379">
      <c r="A1379" s="12" t="s">
        <v>5188</v>
      </c>
      <c r="B1379" s="12">
        <v>1.7170635E7</v>
      </c>
      <c r="C1379" s="7" t="s">
        <v>5189</v>
      </c>
      <c r="D1379" s="7" t="s">
        <v>5190</v>
      </c>
      <c r="E1379" s="7" t="s">
        <v>5191</v>
      </c>
      <c r="F1379" s="1" t="str">
        <f t="shared" si="1"/>
        <v>jest na zero</v>
      </c>
      <c r="G1379" s="2" t="str">
        <f>IF(COUNTIF(Arkusz2!A:A, A1379)&gt;0, "odtworzony", IF(COUNTIF(Arkusz2!A:A, B1379)&gt;0, "odtworzony", "brak"))</f>
        <v>brak</v>
      </c>
      <c r="H1379" s="7" t="s">
        <v>17</v>
      </c>
    </row>
    <row r="1380">
      <c r="A1380" s="12" t="s">
        <v>5192</v>
      </c>
      <c r="B1380" s="12">
        <v>1.1100921E7</v>
      </c>
      <c r="C1380" s="7" t="s">
        <v>5193</v>
      </c>
      <c r="D1380" s="7" t="s">
        <v>5194</v>
      </c>
      <c r="E1380" s="7" t="s">
        <v>5195</v>
      </c>
      <c r="F1380" s="1" t="str">
        <f t="shared" si="1"/>
        <v>jest na zero</v>
      </c>
      <c r="G1380" s="2" t="str">
        <f>IF(COUNTIF(Arkusz2!A:A, A1380)&gt;0, "odtworzony", IF(COUNTIF(Arkusz2!A:A, B1380)&gt;0, "odtworzony", "brak"))</f>
        <v>brak</v>
      </c>
      <c r="H1380" s="7" t="s">
        <v>17</v>
      </c>
    </row>
    <row r="1381">
      <c r="A1381" s="12" t="s">
        <v>5196</v>
      </c>
      <c r="B1381" s="12">
        <v>1.1100817E7</v>
      </c>
      <c r="C1381" s="7" t="s">
        <v>5197</v>
      </c>
      <c r="D1381" s="7" t="s">
        <v>5198</v>
      </c>
      <c r="E1381" s="7" t="s">
        <v>5199</v>
      </c>
      <c r="F1381" s="1" t="str">
        <f t="shared" si="1"/>
        <v>jest na zero</v>
      </c>
      <c r="G1381" s="2" t="str">
        <f>IF(COUNTIF(Arkusz2!A:A, A1381)&gt;0, "odtworzony", IF(COUNTIF(Arkusz2!A:A, B1381)&gt;0, "odtworzony", "brak"))</f>
        <v>brak</v>
      </c>
      <c r="H1381" s="7" t="s">
        <v>17</v>
      </c>
    </row>
    <row r="1382">
      <c r="A1382" s="12" t="s">
        <v>5200</v>
      </c>
      <c r="B1382" s="12">
        <v>1.717024E7</v>
      </c>
      <c r="C1382" s="7" t="s">
        <v>5201</v>
      </c>
      <c r="D1382" s="7" t="s">
        <v>5202</v>
      </c>
      <c r="E1382" s="7" t="s">
        <v>5203</v>
      </c>
      <c r="F1382" s="1" t="str">
        <f t="shared" si="1"/>
        <v>jest na zero</v>
      </c>
      <c r="G1382" s="2" t="str">
        <f>IF(COUNTIF(Arkusz2!A:A, A1382)&gt;0, "odtworzony", IF(COUNTIF(Arkusz2!A:A, B1382)&gt;0, "odtworzony", "brak"))</f>
        <v>brak</v>
      </c>
      <c r="H1382" s="7" t="s">
        <v>17</v>
      </c>
    </row>
    <row r="1383">
      <c r="A1383" s="12" t="s">
        <v>5204</v>
      </c>
      <c r="B1383" s="12">
        <v>1.1100812E7</v>
      </c>
      <c r="C1383" s="7" t="s">
        <v>5205</v>
      </c>
      <c r="D1383" s="7" t="s">
        <v>5206</v>
      </c>
      <c r="E1383" s="7" t="s">
        <v>5207</v>
      </c>
      <c r="F1383" s="1" t="str">
        <f t="shared" si="1"/>
        <v>jest na zero</v>
      </c>
      <c r="G1383" s="2" t="str">
        <f>IF(COUNTIF(Arkusz2!A:A, A1383)&gt;0, "odtworzony", IF(COUNTIF(Arkusz2!A:A, B1383)&gt;0, "odtworzony", "brak"))</f>
        <v>brak</v>
      </c>
      <c r="H1383" s="7" t="s">
        <v>17</v>
      </c>
    </row>
    <row r="1384">
      <c r="A1384" s="12" t="s">
        <v>5208</v>
      </c>
      <c r="B1384" s="12">
        <v>1.1100814E7</v>
      </c>
      <c r="C1384" s="7" t="s">
        <v>5209</v>
      </c>
      <c r="D1384" s="7" t="s">
        <v>5210</v>
      </c>
      <c r="E1384" s="7" t="s">
        <v>5211</v>
      </c>
      <c r="F1384" s="1" t="str">
        <f t="shared" si="1"/>
        <v>jest na zero</v>
      </c>
      <c r="G1384" s="2" t="str">
        <f>IF(COUNTIF(Arkusz2!A:A, A1384)&gt;0, "odtworzony", IF(COUNTIF(Arkusz2!A:A, B1384)&gt;0, "odtworzony", "brak"))</f>
        <v>brak</v>
      </c>
      <c r="H1384" s="7" t="s">
        <v>17</v>
      </c>
    </row>
    <row r="1385">
      <c r="A1385" s="12" t="s">
        <v>5212</v>
      </c>
      <c r="B1385" s="12">
        <v>1.7170802E7</v>
      </c>
      <c r="C1385" s="7" t="s">
        <v>5213</v>
      </c>
      <c r="D1385" s="7" t="s">
        <v>5214</v>
      </c>
      <c r="E1385" s="7" t="s">
        <v>5215</v>
      </c>
      <c r="F1385" s="1" t="str">
        <f t="shared" si="1"/>
        <v>jest na zero</v>
      </c>
      <c r="G1385" s="2" t="str">
        <f>IF(COUNTIF(Arkusz2!A:A, A1385)&gt;0, "odtworzony", IF(COUNTIF(Arkusz2!A:A, B1385)&gt;0, "odtworzony", "brak"))</f>
        <v>brak</v>
      </c>
      <c r="H1385" s="7" t="s">
        <v>17</v>
      </c>
    </row>
    <row r="1386">
      <c r="A1386" s="12" t="s">
        <v>5216</v>
      </c>
      <c r="B1386" s="12">
        <v>1.7170809E7</v>
      </c>
      <c r="C1386" s="7" t="s">
        <v>5217</v>
      </c>
      <c r="D1386" s="7" t="s">
        <v>5218</v>
      </c>
      <c r="E1386" s="7" t="s">
        <v>5219</v>
      </c>
      <c r="F1386" s="1" t="str">
        <f t="shared" si="1"/>
        <v>odtworzony</v>
      </c>
      <c r="G1386" s="2" t="str">
        <f>IF(COUNTIF(Arkusz2!A:A, A1386)&gt;0, "odtworzony", IF(COUNTIF(Arkusz2!A:A, B1386)&gt;0, "odtworzony", "brak"))</f>
        <v>odtworzony</v>
      </c>
      <c r="H1386" s="7" t="s">
        <v>12</v>
      </c>
    </row>
    <row r="1387">
      <c r="A1387" s="12" t="s">
        <v>5220</v>
      </c>
      <c r="B1387" s="12">
        <v>1.110082E7</v>
      </c>
      <c r="C1387" s="7" t="s">
        <v>5221</v>
      </c>
      <c r="D1387" s="7" t="s">
        <v>5222</v>
      </c>
      <c r="E1387" s="7" t="s">
        <v>64</v>
      </c>
      <c r="F1387" s="1" t="str">
        <f t="shared" si="1"/>
        <v>jest na zero</v>
      </c>
      <c r="G1387" s="2" t="str">
        <f>IF(COUNTIF(Arkusz2!A:A, A1387)&gt;0, "odtworzony", IF(COUNTIF(Arkusz2!A:A, B1387)&gt;0, "odtworzony", "brak"))</f>
        <v>brak</v>
      </c>
      <c r="H1387" s="7" t="s">
        <v>17</v>
      </c>
    </row>
    <row r="1388">
      <c r="A1388" s="12" t="s">
        <v>5223</v>
      </c>
      <c r="B1388" s="12">
        <v>1.1100334E7</v>
      </c>
      <c r="C1388" s="7" t="s">
        <v>5224</v>
      </c>
      <c r="D1388" s="7" t="s">
        <v>5225</v>
      </c>
      <c r="E1388" s="7" t="s">
        <v>5226</v>
      </c>
      <c r="F1388" s="1" t="str">
        <f t="shared" si="1"/>
        <v>jest na zero</v>
      </c>
      <c r="G1388" s="2" t="str">
        <f>IF(COUNTIF(Arkusz2!A:A, A1388)&gt;0, "odtworzony", IF(COUNTIF(Arkusz2!A:A, B1388)&gt;0, "odtworzony", "brak"))</f>
        <v>brak</v>
      </c>
      <c r="H1388" s="7" t="s">
        <v>17</v>
      </c>
    </row>
    <row r="1389">
      <c r="A1389" s="12" t="s">
        <v>5227</v>
      </c>
      <c r="B1389" s="12">
        <v>1.1100546E7</v>
      </c>
      <c r="C1389" s="7" t="s">
        <v>5228</v>
      </c>
      <c r="D1389" s="7" t="s">
        <v>5229</v>
      </c>
      <c r="E1389" s="7" t="s">
        <v>172</v>
      </c>
      <c r="F1389" s="1" t="str">
        <f t="shared" si="1"/>
        <v>odtworzony</v>
      </c>
      <c r="G1389" s="2" t="str">
        <f>IF(COUNTIF(Arkusz2!A:A, A1389)&gt;0, "odtworzony", IF(COUNTIF(Arkusz2!A:A, B1389)&gt;0, "odtworzony", "brak"))</f>
        <v>odtworzony</v>
      </c>
      <c r="H1389" s="7" t="s">
        <v>12</v>
      </c>
    </row>
    <row r="1390">
      <c r="A1390" s="12" t="s">
        <v>5230</v>
      </c>
      <c r="B1390" s="12">
        <v>1.7170634E7</v>
      </c>
      <c r="C1390" s="7" t="s">
        <v>5231</v>
      </c>
      <c r="D1390" s="7" t="s">
        <v>5232</v>
      </c>
      <c r="E1390" s="7" t="s">
        <v>5233</v>
      </c>
      <c r="F1390" s="1" t="str">
        <f t="shared" si="1"/>
        <v>jest na zero</v>
      </c>
      <c r="G1390" s="2" t="str">
        <f>IF(COUNTIF(Arkusz2!A:A, A1390)&gt;0, "odtworzony", IF(COUNTIF(Arkusz2!A:A, B1390)&gt;0, "odtworzony", "brak"))</f>
        <v>brak</v>
      </c>
      <c r="H1390" s="7" t="s">
        <v>17</v>
      </c>
    </row>
    <row r="1391">
      <c r="A1391" s="12" t="s">
        <v>5234</v>
      </c>
      <c r="B1391" s="12">
        <v>1.7170701E7</v>
      </c>
      <c r="C1391" s="7" t="s">
        <v>5235</v>
      </c>
      <c r="D1391" s="7" t="s">
        <v>5236</v>
      </c>
      <c r="E1391" s="7" t="s">
        <v>5237</v>
      </c>
      <c r="F1391" s="1" t="str">
        <f t="shared" si="1"/>
        <v>jest na zero</v>
      </c>
      <c r="G1391" s="2" t="str">
        <f>IF(COUNTIF(Arkusz2!A:A, A1391)&gt;0, "odtworzony", IF(COUNTIF(Arkusz2!A:A, B1391)&gt;0, "odtworzony", "brak"))</f>
        <v>brak</v>
      </c>
      <c r="H1391" s="7" t="s">
        <v>17</v>
      </c>
    </row>
    <row r="1392">
      <c r="A1392" s="12" t="s">
        <v>5238</v>
      </c>
      <c r="B1392" s="12">
        <v>1.1100341E7</v>
      </c>
      <c r="C1392" s="7" t="s">
        <v>5239</v>
      </c>
      <c r="D1392" s="7" t="s">
        <v>5240</v>
      </c>
      <c r="E1392" s="7" t="s">
        <v>5241</v>
      </c>
      <c r="F1392" s="1" t="str">
        <f t="shared" si="1"/>
        <v>odtworzony</v>
      </c>
      <c r="G1392" s="2" t="str">
        <f>IF(COUNTIF(Arkusz2!A:A, A1392)&gt;0, "odtworzony", IF(COUNTIF(Arkusz2!A:A, B1392)&gt;0, "odtworzony", "brak"))</f>
        <v>odtworzony</v>
      </c>
      <c r="H1392" s="7" t="s">
        <v>12</v>
      </c>
    </row>
    <row r="1393">
      <c r="A1393" s="12" t="s">
        <v>5242</v>
      </c>
      <c r="B1393" s="12">
        <v>1.7170724E7</v>
      </c>
      <c r="C1393" s="7" t="s">
        <v>5243</v>
      </c>
      <c r="D1393" s="7" t="s">
        <v>5244</v>
      </c>
      <c r="E1393" s="7" t="s">
        <v>5245</v>
      </c>
      <c r="F1393" s="1" t="str">
        <f t="shared" si="1"/>
        <v>jest na zero</v>
      </c>
      <c r="G1393" s="2" t="str">
        <f>IF(COUNTIF(Arkusz2!A:A, A1393)&gt;0, "odtworzony", IF(COUNTIF(Arkusz2!A:A, B1393)&gt;0, "odtworzony", "brak"))</f>
        <v>brak</v>
      </c>
      <c r="H1393" s="7" t="s">
        <v>17</v>
      </c>
    </row>
    <row r="1394">
      <c r="A1394" s="12" t="s">
        <v>5246</v>
      </c>
      <c r="B1394" s="12">
        <v>1.1100144E7</v>
      </c>
      <c r="C1394" s="7" t="s">
        <v>5247</v>
      </c>
      <c r="D1394" s="7" t="s">
        <v>5248</v>
      </c>
      <c r="E1394" s="7" t="s">
        <v>5249</v>
      </c>
      <c r="F1394" s="1" t="str">
        <f t="shared" si="1"/>
        <v>odtworzony</v>
      </c>
      <c r="G1394" s="2" t="str">
        <f>IF(COUNTIF(Arkusz2!A:A, A1394)&gt;0, "odtworzony", IF(COUNTIF(Arkusz2!A:A, B1394)&gt;0, "odtworzony", "brak"))</f>
        <v>odtworzony</v>
      </c>
      <c r="H1394" s="7" t="s">
        <v>12</v>
      </c>
    </row>
    <row r="1395">
      <c r="A1395" s="12" t="s">
        <v>5250</v>
      </c>
      <c r="B1395" s="12">
        <v>1.7170706E7</v>
      </c>
      <c r="C1395" s="7" t="s">
        <v>5251</v>
      </c>
      <c r="D1395" s="7" t="s">
        <v>5252</v>
      </c>
      <c r="E1395" s="7" t="s">
        <v>5253</v>
      </c>
      <c r="F1395" s="1" t="str">
        <f t="shared" si="1"/>
        <v>jest na zero</v>
      </c>
      <c r="G1395" s="2" t="str">
        <f>IF(COUNTIF(Arkusz2!A:A, A1395)&gt;0, "odtworzony", IF(COUNTIF(Arkusz2!A:A, B1395)&gt;0, "odtworzony", "brak"))</f>
        <v>brak</v>
      </c>
      <c r="H1395" s="7" t="s">
        <v>17</v>
      </c>
    </row>
    <row r="1396">
      <c r="A1396" s="12" t="s">
        <v>5254</v>
      </c>
      <c r="B1396" s="12">
        <v>1.1100515E7</v>
      </c>
      <c r="C1396" s="7" t="s">
        <v>5255</v>
      </c>
      <c r="D1396" s="7" t="s">
        <v>5256</v>
      </c>
      <c r="E1396" s="7" t="s">
        <v>1053</v>
      </c>
      <c r="F1396" s="1" t="str">
        <f t="shared" si="1"/>
        <v>odtworzony</v>
      </c>
      <c r="G1396" s="2" t="str">
        <f>IF(COUNTIF(Arkusz2!A:A, A1396)&gt;0, "odtworzony", IF(COUNTIF(Arkusz2!A:A, B1396)&gt;0, "odtworzony", "brak"))</f>
        <v>odtworzony</v>
      </c>
      <c r="H1396" s="7" t="s">
        <v>12</v>
      </c>
    </row>
    <row r="1397">
      <c r="A1397" s="12" t="s">
        <v>5257</v>
      </c>
      <c r="B1397" s="12">
        <v>1.1100135E7</v>
      </c>
      <c r="C1397" s="7" t="s">
        <v>5258</v>
      </c>
      <c r="D1397" s="7" t="s">
        <v>5259</v>
      </c>
      <c r="E1397" s="7" t="s">
        <v>5260</v>
      </c>
      <c r="F1397" s="1" t="str">
        <f t="shared" si="1"/>
        <v>jest na zero</v>
      </c>
      <c r="G1397" s="2" t="str">
        <f>IF(COUNTIF(Arkusz2!A:A, A1397)&gt;0, "odtworzony", IF(COUNTIF(Arkusz2!A:A, B1397)&gt;0, "odtworzony", "brak"))</f>
        <v>brak</v>
      </c>
      <c r="H1397" s="7" t="s">
        <v>17</v>
      </c>
    </row>
    <row r="1398">
      <c r="A1398" s="12" t="s">
        <v>5261</v>
      </c>
      <c r="B1398" s="12">
        <v>1.1100339E7</v>
      </c>
      <c r="C1398" s="7" t="s">
        <v>5262</v>
      </c>
      <c r="D1398" s="7" t="s">
        <v>5263</v>
      </c>
      <c r="E1398" s="7" t="s">
        <v>5264</v>
      </c>
      <c r="F1398" s="1" t="str">
        <f t="shared" si="1"/>
        <v>odtworzony</v>
      </c>
      <c r="G1398" s="2" t="str">
        <f>IF(COUNTIF(Arkusz2!A:A, A1398)&gt;0, "odtworzony", IF(COUNTIF(Arkusz2!A:A, B1398)&gt;0, "odtworzony", "brak"))</f>
        <v>odtworzony</v>
      </c>
      <c r="H1398" s="7" t="s">
        <v>12</v>
      </c>
    </row>
    <row r="1399">
      <c r="A1399" s="12" t="s">
        <v>5265</v>
      </c>
      <c r="B1399" s="12">
        <v>1.1100336E7</v>
      </c>
      <c r="C1399" s="7" t="s">
        <v>5266</v>
      </c>
      <c r="D1399" s="7" t="s">
        <v>5267</v>
      </c>
      <c r="E1399" s="7" t="s">
        <v>5268</v>
      </c>
      <c r="F1399" s="1" t="str">
        <f t="shared" si="1"/>
        <v>odtworzony</v>
      </c>
      <c r="G1399" s="2" t="str">
        <f>IF(COUNTIF(Arkusz2!A:A, A1399)&gt;0, "odtworzony", IF(COUNTIF(Arkusz2!A:A, B1399)&gt;0, "odtworzony", "brak"))</f>
        <v>odtworzony</v>
      </c>
      <c r="H1399" s="7" t="s">
        <v>12</v>
      </c>
    </row>
    <row r="1400">
      <c r="A1400" s="12" t="s">
        <v>5269</v>
      </c>
      <c r="B1400" s="12">
        <v>1.110054E7</v>
      </c>
      <c r="C1400" s="7" t="s">
        <v>5270</v>
      </c>
      <c r="D1400" s="7" t="s">
        <v>5271</v>
      </c>
      <c r="E1400" s="7" t="s">
        <v>5272</v>
      </c>
      <c r="F1400" s="1" t="str">
        <f t="shared" si="1"/>
        <v>odtworzony</v>
      </c>
      <c r="G1400" s="2" t="str">
        <f>IF(COUNTIF(Arkusz2!A:A, A1400)&gt;0, "odtworzony", IF(COUNTIF(Arkusz2!A:A, B1400)&gt;0, "odtworzony", "brak"))</f>
        <v>brak</v>
      </c>
      <c r="H1400" s="7" t="s">
        <v>12</v>
      </c>
    </row>
    <row r="1401">
      <c r="A1401" s="12" t="s">
        <v>5273</v>
      </c>
      <c r="B1401" s="12">
        <v>1.1100902E7</v>
      </c>
      <c r="C1401" s="7" t="s">
        <v>5274</v>
      </c>
      <c r="D1401" s="7" t="s">
        <v>5275</v>
      </c>
      <c r="E1401" s="7" t="s">
        <v>5276</v>
      </c>
      <c r="F1401" s="1" t="str">
        <f t="shared" si="1"/>
        <v>odtworzony</v>
      </c>
      <c r="G1401" s="2" t="str">
        <f>IF(COUNTIF(Arkusz2!A:A, A1401)&gt;0, "odtworzony", IF(COUNTIF(Arkusz2!A:A, B1401)&gt;0, "odtworzony", "brak"))</f>
        <v>odtworzony</v>
      </c>
      <c r="H1401" s="7" t="s">
        <v>12</v>
      </c>
    </row>
    <row r="1402">
      <c r="A1402" s="12" t="s">
        <v>5277</v>
      </c>
      <c r="B1402" s="12">
        <v>1.1100112E7</v>
      </c>
      <c r="C1402" s="7" t="s">
        <v>5278</v>
      </c>
      <c r="D1402" s="7" t="s">
        <v>5279</v>
      </c>
      <c r="E1402" s="7" t="s">
        <v>5280</v>
      </c>
      <c r="F1402" s="1" t="str">
        <f t="shared" si="1"/>
        <v>jest na zero</v>
      </c>
      <c r="G1402" s="2" t="str">
        <f>IF(COUNTIF(Arkusz2!A:A, A1402)&gt;0, "odtworzony", IF(COUNTIF(Arkusz2!A:A, B1402)&gt;0, "odtworzony", "brak"))</f>
        <v>brak</v>
      </c>
      <c r="H1402" s="7" t="s">
        <v>17</v>
      </c>
    </row>
    <row r="1403">
      <c r="A1403" s="12" t="s">
        <v>5281</v>
      </c>
      <c r="B1403" s="12">
        <v>1.1100331E7</v>
      </c>
      <c r="C1403" s="7" t="s">
        <v>5282</v>
      </c>
      <c r="D1403" s="7" t="s">
        <v>5283</v>
      </c>
      <c r="E1403" s="7" t="s">
        <v>5284</v>
      </c>
      <c r="F1403" s="1" t="str">
        <f t="shared" si="1"/>
        <v>jest na zero</v>
      </c>
      <c r="G1403" s="2" t="str">
        <f>IF(COUNTIF(Arkusz2!A:A, A1403)&gt;0, "odtworzony", IF(COUNTIF(Arkusz2!A:A, B1403)&gt;0, "odtworzony", "brak"))</f>
        <v>brak</v>
      </c>
      <c r="H1403" s="7" t="s">
        <v>17</v>
      </c>
    </row>
    <row r="1404">
      <c r="A1404" s="12" t="s">
        <v>5285</v>
      </c>
      <c r="B1404" s="12">
        <v>1.1101702E7</v>
      </c>
      <c r="C1404" s="7" t="s">
        <v>5286</v>
      </c>
      <c r="D1404" s="7" t="s">
        <v>5287</v>
      </c>
      <c r="E1404" s="7" t="s">
        <v>5288</v>
      </c>
      <c r="F1404" s="1" t="str">
        <f t="shared" si="1"/>
        <v>odtworzony</v>
      </c>
      <c r="G1404" s="2" t="str">
        <f>IF(COUNTIF(Arkusz2!A:A, A1404)&gt;0, "odtworzony", IF(COUNTIF(Arkusz2!A:A, B1404)&gt;0, "odtworzony", "brak"))</f>
        <v>odtworzony</v>
      </c>
      <c r="H1404" s="7" t="s">
        <v>12</v>
      </c>
    </row>
    <row r="1405">
      <c r="A1405" s="12" t="s">
        <v>5289</v>
      </c>
      <c r="B1405" s="12">
        <v>1.1101708E7</v>
      </c>
      <c r="C1405" s="7" t="s">
        <v>5290</v>
      </c>
      <c r="D1405" s="7" t="s">
        <v>5291</v>
      </c>
      <c r="E1405" s="7" t="s">
        <v>5292</v>
      </c>
      <c r="F1405" s="1" t="str">
        <f t="shared" si="1"/>
        <v>odtworzony</v>
      </c>
      <c r="G1405" s="2" t="str">
        <f>IF(COUNTIF(Arkusz2!A:A, A1405)&gt;0, "odtworzony", IF(COUNTIF(Arkusz2!A:A, B1405)&gt;0, "odtworzony", "brak"))</f>
        <v>odtworzony</v>
      </c>
      <c r="H1405" s="7" t="s">
        <v>12</v>
      </c>
    </row>
    <row r="1406">
      <c r="A1406" s="12" t="s">
        <v>5293</v>
      </c>
      <c r="B1406" s="12">
        <v>1.1100105E7</v>
      </c>
      <c r="C1406" s="7" t="s">
        <v>5294</v>
      </c>
      <c r="D1406" s="7" t="s">
        <v>5295</v>
      </c>
      <c r="E1406" s="7" t="s">
        <v>5030</v>
      </c>
      <c r="F1406" s="1" t="str">
        <f t="shared" si="1"/>
        <v>odtworzony</v>
      </c>
      <c r="G1406" s="2" t="str">
        <f>IF(COUNTIF(Arkusz2!A:A, A1406)&gt;0, "odtworzony", IF(COUNTIF(Arkusz2!A:A, B1406)&gt;0, "odtworzony", "brak"))</f>
        <v>odtworzony</v>
      </c>
      <c r="H1406" s="7" t="s">
        <v>12</v>
      </c>
    </row>
    <row r="1407">
      <c r="A1407" s="12" t="s">
        <v>5296</v>
      </c>
      <c r="B1407" s="12">
        <v>1.1101106E7</v>
      </c>
      <c r="C1407" s="7" t="s">
        <v>5297</v>
      </c>
      <c r="D1407" s="7" t="s">
        <v>5298</v>
      </c>
      <c r="E1407" s="7" t="s">
        <v>5299</v>
      </c>
      <c r="F1407" s="1" t="str">
        <f t="shared" si="1"/>
        <v>jest na zero</v>
      </c>
      <c r="G1407" s="2" t="str">
        <f>IF(COUNTIF(Arkusz2!A:A, A1407)&gt;0, "odtworzony", IF(COUNTIF(Arkusz2!A:A, B1407)&gt;0, "odtworzony", "brak"))</f>
        <v>brak</v>
      </c>
      <c r="H1407" s="7" t="s">
        <v>17</v>
      </c>
    </row>
    <row r="1408">
      <c r="A1408" s="12" t="s">
        <v>5300</v>
      </c>
      <c r="B1408" s="12">
        <v>1.1100923E7</v>
      </c>
      <c r="C1408" s="7" t="s">
        <v>5301</v>
      </c>
      <c r="D1408" s="7" t="s">
        <v>5302</v>
      </c>
      <c r="E1408" s="7" t="s">
        <v>5303</v>
      </c>
      <c r="F1408" s="1" t="str">
        <f t="shared" si="1"/>
        <v>jest na zero</v>
      </c>
      <c r="G1408" s="2" t="str">
        <f>IF(COUNTIF(Arkusz2!A:A, A1408)&gt;0, "odtworzony", IF(COUNTIF(Arkusz2!A:A, B1408)&gt;0, "odtworzony", "brak"))</f>
        <v>brak</v>
      </c>
      <c r="H1408" s="7" t="s">
        <v>17</v>
      </c>
    </row>
    <row r="1409">
      <c r="A1409" s="12" t="s">
        <v>5304</v>
      </c>
      <c r="B1409" s="12">
        <v>1.1101717E7</v>
      </c>
      <c r="C1409" s="7" t="s">
        <v>5305</v>
      </c>
      <c r="D1409" s="7" t="s">
        <v>5306</v>
      </c>
      <c r="E1409" s="7" t="s">
        <v>5307</v>
      </c>
      <c r="F1409" s="1" t="str">
        <f t="shared" si="1"/>
        <v>adapter</v>
      </c>
      <c r="G1409" s="2" t="str">
        <f>IF(COUNTIF(Arkusz2!A:A, A1409)&gt;0, "odtworzony", IF(COUNTIF(Arkusz2!A:A, B1409)&gt;0, "odtworzony", "brak"))</f>
        <v>brak</v>
      </c>
      <c r="H1409" s="7" t="s">
        <v>1624</v>
      </c>
    </row>
    <row r="1410">
      <c r="A1410" s="12" t="s">
        <v>5308</v>
      </c>
      <c r="B1410" s="12">
        <v>1.6050305E7</v>
      </c>
      <c r="C1410" s="7" t="s">
        <v>5309</v>
      </c>
      <c r="D1410" s="7" t="s">
        <v>5310</v>
      </c>
      <c r="E1410" s="7" t="s">
        <v>5311</v>
      </c>
      <c r="F1410" s="1" t="str">
        <f t="shared" si="1"/>
        <v>jest na zero</v>
      </c>
      <c r="G1410" s="2" t="str">
        <f>IF(COUNTIF(Arkusz2!A:A, A1410)&gt;0, "odtworzony", IF(COUNTIF(Arkusz2!A:A, B1410)&gt;0, "odtworzony", "brak"))</f>
        <v>brak</v>
      </c>
      <c r="H1410" s="7" t="s">
        <v>17</v>
      </c>
    </row>
    <row r="1411">
      <c r="A1411" s="12" t="s">
        <v>5312</v>
      </c>
      <c r="B1411" s="12">
        <v>1.1101432E7</v>
      </c>
      <c r="C1411" s="7" t="s">
        <v>5313</v>
      </c>
      <c r="D1411" s="7" t="s">
        <v>5314</v>
      </c>
      <c r="E1411" s="7" t="s">
        <v>5288</v>
      </c>
      <c r="F1411" s="1" t="str">
        <f t="shared" si="1"/>
        <v>jest na zero</v>
      </c>
      <c r="G1411" s="2" t="str">
        <f>IF(COUNTIF(Arkusz2!A:A, A1411)&gt;0, "odtworzony", IF(COUNTIF(Arkusz2!A:A, B1411)&gt;0, "odtworzony", "brak"))</f>
        <v>brak</v>
      </c>
      <c r="H1411" s="7" t="s">
        <v>17</v>
      </c>
    </row>
    <row r="1412">
      <c r="A1412" s="19" t="s">
        <v>5315</v>
      </c>
      <c r="B1412" s="20">
        <v>1.1100402E7</v>
      </c>
      <c r="C1412" s="21" t="s">
        <v>5316</v>
      </c>
      <c r="D1412" s="21" t="s">
        <v>5317</v>
      </c>
      <c r="E1412" s="21" t="s">
        <v>5318</v>
      </c>
      <c r="F1412" s="1" t="str">
        <f t="shared" si="1"/>
        <v>wyrwany do odtworzenia</v>
      </c>
      <c r="G1412" s="2" t="str">
        <f>IF(COUNTIF(Arkusz2!A:A, A1412)&gt;0, "odtworzony", IF(COUNTIF(Arkusz2!A:A, B1412)&gt;0, "odtworzony", "brak"))</f>
        <v>brak</v>
      </c>
      <c r="H1412" s="7" t="s">
        <v>22</v>
      </c>
    </row>
    <row r="1413">
      <c r="A1413" s="22">
        <v>1.7170204E7</v>
      </c>
      <c r="B1413" s="23" t="s">
        <v>5319</v>
      </c>
      <c r="C1413" s="23" t="s">
        <v>5320</v>
      </c>
      <c r="D1413" s="23" t="s">
        <v>5321</v>
      </c>
      <c r="E1413" s="23" t="s">
        <v>5322</v>
      </c>
      <c r="F1413" s="1" t="str">
        <f t="shared" si="1"/>
        <v>jest na zero</v>
      </c>
      <c r="G1413" s="2" t="str">
        <f>IF(COUNTIF(Arkusz2!A:A, A1413)&gt;0, "odtworzony", IF(COUNTIF(Arkusz2!A:A, B1413)&gt;0, "odtworzony", "brak"))</f>
        <v>brak</v>
      </c>
      <c r="H1413" s="7" t="s">
        <v>17</v>
      </c>
    </row>
    <row r="1414">
      <c r="A1414" s="24">
        <v>1.1100304E7</v>
      </c>
      <c r="B1414" s="25" t="s">
        <v>5323</v>
      </c>
      <c r="C1414" s="25" t="s">
        <v>5324</v>
      </c>
      <c r="D1414" s="25" t="s">
        <v>5325</v>
      </c>
      <c r="E1414" s="25" t="s">
        <v>4312</v>
      </c>
      <c r="F1414" s="1" t="str">
        <f t="shared" si="1"/>
        <v>odtworzony</v>
      </c>
      <c r="G1414" s="2" t="str">
        <f>IF(COUNTIF(Arkusz2!A:A, A1414)&gt;0, "odtworzony", IF(COUNTIF(Arkusz2!A:A, B1414)&gt;0, "odtworzony", "brak"))</f>
        <v>odtworzony</v>
      </c>
      <c r="H1414" s="7" t="s">
        <v>12</v>
      </c>
    </row>
    <row r="1415">
      <c r="A1415" s="26" t="s">
        <v>5326</v>
      </c>
      <c r="B1415" s="27">
        <v>1.1100147E7</v>
      </c>
      <c r="C1415" s="19" t="s">
        <v>5327</v>
      </c>
      <c r="D1415" s="19" t="s">
        <v>5328</v>
      </c>
      <c r="E1415" s="21" t="s">
        <v>5329</v>
      </c>
      <c r="F1415" s="1" t="str">
        <f t="shared" si="1"/>
        <v>odtworzony</v>
      </c>
      <c r="G1415" s="2" t="str">
        <f>IF(COUNTIF(Arkusz2!A:A, A1415)&gt;0, "odtworzony", IF(COUNTIF(Arkusz2!A:A, B1415)&gt;0, "odtworzony", "brak"))</f>
        <v>odtworzony</v>
      </c>
      <c r="H1415" s="7" t="s">
        <v>12</v>
      </c>
    </row>
    <row r="1416">
      <c r="A1416" s="14" t="s">
        <v>5330</v>
      </c>
      <c r="B1416" s="13">
        <v>1.1100207E7</v>
      </c>
      <c r="C1416" s="14" t="s">
        <v>5331</v>
      </c>
      <c r="D1416" s="14" t="s">
        <v>5332</v>
      </c>
      <c r="E1416" s="14" t="s">
        <v>5333</v>
      </c>
      <c r="F1416" s="1" t="str">
        <f t="shared" si="1"/>
        <v>odtworzony</v>
      </c>
      <c r="G1416" s="2" t="str">
        <f>IF(COUNTIF(Arkusz2!A:A, A1416)&gt;0, "odtworzony", IF(COUNTIF(Arkusz2!A:A, B1416)&gt;0, "odtworzony", "brak"))</f>
        <v>odtworzony</v>
      </c>
      <c r="H1416" s="7" t="s">
        <v>17</v>
      </c>
    </row>
    <row r="1417">
      <c r="A1417" s="14" t="s">
        <v>5334</v>
      </c>
      <c r="B1417" s="13">
        <v>1.1100209E7</v>
      </c>
      <c r="C1417" s="14" t="s">
        <v>5335</v>
      </c>
      <c r="D1417" s="14" t="s">
        <v>5336</v>
      </c>
      <c r="E1417" s="14" t="s">
        <v>5337</v>
      </c>
      <c r="F1417" s="1" t="str">
        <f t="shared" si="1"/>
        <v>odtworzony</v>
      </c>
      <c r="G1417" s="2" t="str">
        <f>IF(COUNTIF(Arkusz2!A:A, A1417)&gt;0, "odtworzony", IF(COUNTIF(Arkusz2!A:A, B1417)&gt;0, "odtworzony", "brak"))</f>
        <v>odtworzony</v>
      </c>
      <c r="H1417" s="7" t="s">
        <v>17</v>
      </c>
    </row>
    <row r="1418">
      <c r="A1418" s="28" t="s">
        <v>5338</v>
      </c>
      <c r="B1418" s="29">
        <v>1.1100224E7</v>
      </c>
      <c r="C1418" s="28" t="s">
        <v>5339</v>
      </c>
      <c r="D1418" s="28" t="s">
        <v>5340</v>
      </c>
      <c r="E1418" s="28" t="s">
        <v>5341</v>
      </c>
      <c r="F1418" s="30" t="str">
        <f t="shared" si="1"/>
        <v>jest na zero</v>
      </c>
      <c r="G1418" s="2" t="str">
        <f>IF(COUNTIF(Arkusz2!A:A, A1418)&gt;0, "odtworzony", IF(COUNTIF(Arkusz2!A:A, B1418)&gt;0, "odtworzony", "brak"))</f>
        <v>brak</v>
      </c>
      <c r="H1418" s="7" t="s">
        <v>17</v>
      </c>
    </row>
    <row r="1419">
      <c r="A1419" s="31"/>
      <c r="B1419" s="32">
        <v>1.1100228E7</v>
      </c>
      <c r="C1419" s="33" t="s">
        <v>5342</v>
      </c>
      <c r="D1419" s="33" t="s">
        <v>5343</v>
      </c>
      <c r="E1419" s="33" t="s">
        <v>5344</v>
      </c>
      <c r="F1419" s="34" t="str">
        <f t="shared" si="1"/>
        <v>odtworzony</v>
      </c>
      <c r="G1419" s="2" t="str">
        <f>IF(COUNTIF(Arkusz2!A:A, A1419)&gt;0, "odtworzony", IF(COUNTIF(Arkusz2!A:A, B1419)&gt;0, "odtworzony", "brak"))</f>
        <v>odtworzony</v>
      </c>
      <c r="H1419" s="7" t="s">
        <v>12</v>
      </c>
    </row>
    <row r="1420">
      <c r="A1420" s="28" t="s">
        <v>5345</v>
      </c>
      <c r="B1420" s="29">
        <v>1.110034E7</v>
      </c>
      <c r="C1420" s="28" t="s">
        <v>5346</v>
      </c>
      <c r="D1420" s="28" t="s">
        <v>5347</v>
      </c>
      <c r="E1420" s="28" t="s">
        <v>5348</v>
      </c>
      <c r="F1420" s="30" t="str">
        <f t="shared" si="1"/>
        <v>odtworzony</v>
      </c>
      <c r="G1420" s="2" t="str">
        <f>IF(COUNTIF(Arkusz2!A:A, A1420)&gt;0, "odtworzony", IF(COUNTIF(Arkusz2!A:A, B1420)&gt;0, "odtworzony", "brak"))</f>
        <v>odtworzony</v>
      </c>
      <c r="H1420" s="7" t="s">
        <v>12</v>
      </c>
    </row>
    <row r="1421">
      <c r="A1421" s="14" t="s">
        <v>5349</v>
      </c>
      <c r="B1421" s="13">
        <v>1.1100345E7</v>
      </c>
      <c r="C1421" s="14" t="s">
        <v>5350</v>
      </c>
      <c r="D1421" s="14" t="s">
        <v>5351</v>
      </c>
      <c r="E1421" s="14" t="s">
        <v>5352</v>
      </c>
      <c r="F1421" s="1" t="str">
        <f t="shared" si="1"/>
        <v>jest na zero</v>
      </c>
      <c r="G1421" s="2" t="str">
        <f>IF(COUNTIF(Arkusz2!A:A, A1421)&gt;0, "odtworzony", IF(COUNTIF(Arkusz2!A:A, B1421)&gt;0, "odtworzony", "brak"))</f>
        <v>brak</v>
      </c>
      <c r="H1421" s="7" t="s">
        <v>17</v>
      </c>
    </row>
    <row r="1422">
      <c r="A1422" s="14" t="s">
        <v>5353</v>
      </c>
      <c r="B1422" s="13">
        <v>1.1100352E7</v>
      </c>
      <c r="C1422" s="14" t="s">
        <v>5354</v>
      </c>
      <c r="D1422" s="14" t="s">
        <v>5355</v>
      </c>
      <c r="E1422" s="14" t="s">
        <v>5356</v>
      </c>
      <c r="F1422" s="1" t="str">
        <f t="shared" si="1"/>
        <v>jest na zero</v>
      </c>
      <c r="G1422" s="2" t="str">
        <f>IF(COUNTIF(Arkusz2!A:A, A1422)&gt;0, "odtworzony", IF(COUNTIF(Arkusz2!A:A, B1422)&gt;0, "odtworzony", "brak"))</f>
        <v>brak</v>
      </c>
      <c r="H1422" s="7" t="s">
        <v>17</v>
      </c>
    </row>
    <row r="1423">
      <c r="A1423" s="14" t="s">
        <v>5357</v>
      </c>
      <c r="B1423" s="13">
        <v>1.1100419E7</v>
      </c>
      <c r="C1423" s="14" t="s">
        <v>5358</v>
      </c>
      <c r="D1423" s="14" t="s">
        <v>5359</v>
      </c>
      <c r="E1423" s="14" t="s">
        <v>5030</v>
      </c>
      <c r="F1423" s="1" t="str">
        <f t="shared" si="1"/>
        <v>jest na zero</v>
      </c>
      <c r="G1423" s="2" t="str">
        <f>IF(COUNTIF(Arkusz2!A:A, A1423)&gt;0, "odtworzony", IF(COUNTIF(Arkusz2!A:A, B1423)&gt;0, "odtworzony", "brak"))</f>
        <v>brak</v>
      </c>
      <c r="H1423" s="7" t="s">
        <v>17</v>
      </c>
    </row>
    <row r="1424">
      <c r="A1424" s="14" t="s">
        <v>5360</v>
      </c>
      <c r="B1424" s="13">
        <v>1.1100516E7</v>
      </c>
      <c r="C1424" s="14" t="s">
        <v>5361</v>
      </c>
      <c r="D1424" s="14" t="s">
        <v>5362</v>
      </c>
      <c r="E1424" s="14" t="s">
        <v>5363</v>
      </c>
      <c r="F1424" s="1" t="str">
        <f t="shared" si="1"/>
        <v>odtworzony</v>
      </c>
      <c r="G1424" s="2" t="str">
        <f>IF(COUNTIF(Arkusz2!A:A, A1424)&gt;0, "odtworzony", IF(COUNTIF(Arkusz2!A:A, B1424)&gt;0, "odtworzony", "brak"))</f>
        <v>odtworzony</v>
      </c>
      <c r="H1424" s="7" t="s">
        <v>12</v>
      </c>
    </row>
    <row r="1425">
      <c r="A1425" s="14" t="s">
        <v>5364</v>
      </c>
      <c r="B1425" s="13">
        <v>1.1100624E7</v>
      </c>
      <c r="C1425" s="14" t="s">
        <v>5365</v>
      </c>
      <c r="D1425" s="14" t="s">
        <v>5366</v>
      </c>
      <c r="E1425" s="14" t="s">
        <v>5367</v>
      </c>
      <c r="F1425" s="1" t="str">
        <f t="shared" si="1"/>
        <v>jest na zero</v>
      </c>
      <c r="G1425" s="2" t="str">
        <f>IF(COUNTIF(Arkusz2!A:A, A1425)&gt;0, "odtworzony", IF(COUNTIF(Arkusz2!A:A, B1425)&gt;0, "odtworzony", "brak"))</f>
        <v>brak</v>
      </c>
      <c r="H1425" s="7" t="s">
        <v>17</v>
      </c>
    </row>
    <row r="1426">
      <c r="A1426" s="14" t="s">
        <v>5368</v>
      </c>
      <c r="B1426" s="13">
        <v>1.1100912E7</v>
      </c>
      <c r="C1426" s="14" t="s">
        <v>5369</v>
      </c>
      <c r="D1426" s="14" t="s">
        <v>5370</v>
      </c>
      <c r="E1426" s="14" t="s">
        <v>5371</v>
      </c>
      <c r="F1426" s="1" t="str">
        <f t="shared" si="1"/>
        <v>jest na zero</v>
      </c>
      <c r="G1426" s="2" t="str">
        <f>IF(COUNTIF(Arkusz2!A:A, A1426)&gt;0, "odtworzony", IF(COUNTIF(Arkusz2!A:A, B1426)&gt;0, "odtworzony", "brak"))</f>
        <v>brak</v>
      </c>
      <c r="H1426" s="7" t="s">
        <v>17</v>
      </c>
    </row>
    <row r="1427">
      <c r="A1427" s="14" t="s">
        <v>5372</v>
      </c>
      <c r="B1427" s="13">
        <v>1.1100944E7</v>
      </c>
      <c r="C1427" s="14" t="s">
        <v>5373</v>
      </c>
      <c r="D1427" s="14" t="s">
        <v>5374</v>
      </c>
      <c r="E1427" s="14" t="s">
        <v>4536</v>
      </c>
      <c r="F1427" s="1" t="str">
        <f t="shared" si="1"/>
        <v>jest na zero</v>
      </c>
      <c r="G1427" s="2" t="str">
        <f>IF(COUNTIF(Arkusz2!A:A, A1427)&gt;0, "odtworzony", IF(COUNTIF(Arkusz2!A:A, B1427)&gt;0, "odtworzony", "brak"))</f>
        <v>brak</v>
      </c>
      <c r="H1427" s="7" t="s">
        <v>17</v>
      </c>
    </row>
    <row r="1428">
      <c r="A1428" s="14" t="s">
        <v>5375</v>
      </c>
      <c r="B1428" s="13">
        <v>1.1101728E7</v>
      </c>
      <c r="C1428" s="14" t="s">
        <v>5376</v>
      </c>
      <c r="D1428" s="14" t="s">
        <v>5377</v>
      </c>
      <c r="E1428" s="14" t="s">
        <v>5378</v>
      </c>
      <c r="F1428" s="1" t="str">
        <f t="shared" si="1"/>
        <v>odtworzony</v>
      </c>
      <c r="G1428" s="2" t="str">
        <f>IF(COUNTIF(Arkusz2!A:A, A1428)&gt;0, "odtworzony", IF(COUNTIF(Arkusz2!A:A, B1428)&gt;0, "odtworzony", "brak"))</f>
        <v>odtworzony</v>
      </c>
      <c r="H1428" s="7" t="s">
        <v>12</v>
      </c>
    </row>
    <row r="1429">
      <c r="A1429" s="14" t="s">
        <v>5379</v>
      </c>
      <c r="B1429" s="13">
        <v>1.1101732E7</v>
      </c>
      <c r="C1429" s="14" t="s">
        <v>5380</v>
      </c>
      <c r="D1429" s="14" t="s">
        <v>5381</v>
      </c>
      <c r="E1429" s="14" t="s">
        <v>5382</v>
      </c>
      <c r="F1429" s="1" t="str">
        <f t="shared" si="1"/>
        <v>jest na zero</v>
      </c>
      <c r="G1429" s="2" t="str">
        <f>IF(COUNTIF(Arkusz2!A:A, A1429)&gt;0, "odtworzony", IF(COUNTIF(Arkusz2!A:A, B1429)&gt;0, "odtworzony", "brak"))</f>
        <v>brak</v>
      </c>
      <c r="H1429" s="7" t="s">
        <v>17</v>
      </c>
    </row>
    <row r="1430">
      <c r="A1430" s="14" t="s">
        <v>5383</v>
      </c>
      <c r="B1430" s="13">
        <v>1.1101733E7</v>
      </c>
      <c r="C1430" s="14" t="s">
        <v>5384</v>
      </c>
      <c r="D1430" s="14" t="s">
        <v>5385</v>
      </c>
      <c r="E1430" s="14" t="s">
        <v>5386</v>
      </c>
      <c r="F1430" s="1" t="str">
        <f t="shared" si="1"/>
        <v>jest na zero</v>
      </c>
      <c r="G1430" s="2" t="str">
        <f>IF(COUNTIF(Arkusz2!A:A, A1430)&gt;0, "odtworzony", IF(COUNTIF(Arkusz2!A:A, B1430)&gt;0, "odtworzony", "brak"))</f>
        <v>brak</v>
      </c>
      <c r="H1430" s="7" t="s">
        <v>17</v>
      </c>
    </row>
    <row r="1431">
      <c r="A1431" s="14" t="s">
        <v>5387</v>
      </c>
      <c r="B1431" s="13">
        <v>1.1101815E7</v>
      </c>
      <c r="C1431" s="14" t="s">
        <v>5388</v>
      </c>
      <c r="D1431" s="14" t="s">
        <v>5389</v>
      </c>
      <c r="E1431" s="14" t="s">
        <v>4304</v>
      </c>
      <c r="F1431" s="1">
        <f t="shared" si="1"/>
        <v>0</v>
      </c>
      <c r="G1431" s="2" t="str">
        <f>IF(COUNTIF(Arkusz2!A:A, A1431)&gt;0, "odtworzony", IF(COUNTIF(Arkusz2!A:A, B1431)&gt;0, "odtworzony", "brak"))</f>
        <v>brak</v>
      </c>
      <c r="H1431" s="7">
        <v>0.0</v>
      </c>
    </row>
    <row r="1432">
      <c r="A1432" s="14" t="s">
        <v>5390</v>
      </c>
      <c r="B1432" s="13">
        <v>1.2180216E7</v>
      </c>
      <c r="C1432" s="14" t="s">
        <v>5391</v>
      </c>
      <c r="D1432" s="14" t="s">
        <v>5392</v>
      </c>
      <c r="E1432" s="14" t="s">
        <v>5393</v>
      </c>
      <c r="F1432" s="1" t="str">
        <f t="shared" si="1"/>
        <v>odtworzony</v>
      </c>
      <c r="G1432" s="2" t="str">
        <f>IF(COUNTIF(Arkusz2!A:A, A1432)&gt;0, "odtworzony", IF(COUNTIF(Arkusz2!A:A, B1432)&gt;0, "odtworzony", "brak"))</f>
        <v>odtworzony</v>
      </c>
      <c r="H1432" s="7" t="s">
        <v>12</v>
      </c>
    </row>
    <row r="1433">
      <c r="A1433" s="14" t="s">
        <v>5394</v>
      </c>
      <c r="B1433" s="13">
        <v>1.3070207E7</v>
      </c>
      <c r="C1433" s="14" t="s">
        <v>5395</v>
      </c>
      <c r="D1433" s="14" t="s">
        <v>5396</v>
      </c>
      <c r="E1433" s="14" t="s">
        <v>5397</v>
      </c>
      <c r="F1433" s="1">
        <f t="shared" si="1"/>
        <v>0</v>
      </c>
      <c r="G1433" s="2" t="str">
        <f>IF(COUNTIF(Arkusz2!A:A, A1433)&gt;0, "odtworzony", IF(COUNTIF(Arkusz2!A:A, B1433)&gt;0, "odtworzony", "brak"))</f>
        <v>brak</v>
      </c>
      <c r="H1433" s="7">
        <v>0.0</v>
      </c>
    </row>
    <row r="1434">
      <c r="A1434" s="14" t="s">
        <v>5398</v>
      </c>
      <c r="B1434" s="13">
        <v>1.3070818E7</v>
      </c>
      <c r="C1434" s="14" t="s">
        <v>5399</v>
      </c>
      <c r="D1434" s="14" t="s">
        <v>5400</v>
      </c>
      <c r="E1434" s="14" t="s">
        <v>5401</v>
      </c>
      <c r="F1434" s="1" t="str">
        <f t="shared" si="1"/>
        <v>odtworzony</v>
      </c>
      <c r="G1434" s="2" t="str">
        <f>IF(COUNTIF(Arkusz2!A:A, A1434)&gt;0, "odtworzony", IF(COUNTIF(Arkusz2!A:A, B1434)&gt;0, "odtworzony", "brak"))</f>
        <v>odtworzony</v>
      </c>
      <c r="H1434" s="7" t="s">
        <v>12</v>
      </c>
    </row>
    <row r="1435">
      <c r="A1435" s="14" t="s">
        <v>5402</v>
      </c>
      <c r="B1435" s="13">
        <v>1.605011E7</v>
      </c>
      <c r="C1435" s="14" t="s">
        <v>5403</v>
      </c>
      <c r="D1435" s="14" t="s">
        <v>5404</v>
      </c>
      <c r="E1435" s="14" t="s">
        <v>5405</v>
      </c>
      <c r="F1435" s="1" t="str">
        <f t="shared" si="1"/>
        <v>jest na zero</v>
      </c>
      <c r="G1435" s="2" t="str">
        <f>IF(COUNTIF(Arkusz2!A:A, A1435)&gt;0, "odtworzony", IF(COUNTIF(Arkusz2!A:A, B1435)&gt;0, "odtworzony", "brak"))</f>
        <v>brak</v>
      </c>
      <c r="H1435" s="7" t="s">
        <v>17</v>
      </c>
    </row>
    <row r="1436">
      <c r="A1436" s="14" t="s">
        <v>5406</v>
      </c>
      <c r="B1436" s="13">
        <v>1.605012E7</v>
      </c>
      <c r="C1436" s="14" t="s">
        <v>5407</v>
      </c>
      <c r="D1436" s="14" t="s">
        <v>5408</v>
      </c>
      <c r="E1436" s="14" t="s">
        <v>5409</v>
      </c>
      <c r="F1436" s="1" t="str">
        <f t="shared" si="1"/>
        <v>odtworzony</v>
      </c>
      <c r="G1436" s="2" t="str">
        <f>IF(COUNTIF(Arkusz2!A:A, A1436)&gt;0, "odtworzony", IF(COUNTIF(Arkusz2!A:A, B1436)&gt;0, "odtworzony", "brak"))</f>
        <v>odtworzony</v>
      </c>
      <c r="H1436" s="7" t="s">
        <v>12</v>
      </c>
    </row>
    <row r="1437">
      <c r="A1437" s="14" t="s">
        <v>5410</v>
      </c>
      <c r="B1437" s="13">
        <v>1.6050206E7</v>
      </c>
      <c r="C1437" s="14" t="s">
        <v>5411</v>
      </c>
      <c r="D1437" s="14" t="s">
        <v>5412</v>
      </c>
      <c r="E1437" s="14" t="s">
        <v>5413</v>
      </c>
      <c r="F1437" s="1" t="str">
        <f t="shared" si="1"/>
        <v>jest na zero</v>
      </c>
      <c r="G1437" s="2" t="str">
        <f>IF(COUNTIF(Arkusz2!A:A, A1437)&gt;0, "odtworzony", IF(COUNTIF(Arkusz2!A:A, B1437)&gt;0, "odtworzony", "brak"))</f>
        <v>brak</v>
      </c>
      <c r="H1437" s="7" t="s">
        <v>17</v>
      </c>
    </row>
    <row r="1438">
      <c r="A1438" s="14" t="s">
        <v>5414</v>
      </c>
      <c r="B1438" s="13">
        <v>1.717023E7</v>
      </c>
      <c r="C1438" s="14" t="s">
        <v>5415</v>
      </c>
      <c r="D1438" s="14" t="s">
        <v>5416</v>
      </c>
      <c r="E1438" s="14" t="s">
        <v>5417</v>
      </c>
      <c r="F1438" s="1" t="str">
        <f t="shared" si="1"/>
        <v>jest na zero</v>
      </c>
      <c r="G1438" s="2" t="str">
        <f>IF(COUNTIF(Arkusz2!A:A, A1438)&gt;0, "odtworzony", IF(COUNTIF(Arkusz2!A:A, B1438)&gt;0, "odtworzony", "brak"))</f>
        <v>brak</v>
      </c>
      <c r="H1438" s="7" t="s">
        <v>17</v>
      </c>
    </row>
    <row r="1439">
      <c r="A1439" s="14" t="s">
        <v>5418</v>
      </c>
      <c r="B1439" s="13">
        <v>1.7170524E7</v>
      </c>
      <c r="C1439" s="14" t="s">
        <v>5419</v>
      </c>
      <c r="D1439" s="14" t="s">
        <v>5420</v>
      </c>
      <c r="E1439" s="14" t="s">
        <v>5421</v>
      </c>
      <c r="F1439" s="1" t="str">
        <f t="shared" si="1"/>
        <v>odtworzony</v>
      </c>
      <c r="G1439" s="2" t="str">
        <f>IF(COUNTIF(Arkusz2!A:A, A1439)&gt;0, "odtworzony", IF(COUNTIF(Arkusz2!A:A, B1439)&gt;0, "odtworzony", "brak"))</f>
        <v>odtworzony</v>
      </c>
      <c r="H1439" s="2" t="str">
        <f>IF(COUNTIF(#REF!, #REF!)&gt;0, "odtworzony", IF(COUNTIF(#REF!, C1439)&gt;0, "odtworzony", "brak"))</f>
        <v>odtworzony</v>
      </c>
    </row>
    <row r="1440">
      <c r="A1440" s="14" t="s">
        <v>5422</v>
      </c>
      <c r="B1440" s="13">
        <v>1.7170533E7</v>
      </c>
      <c r="C1440" s="14" t="s">
        <v>5423</v>
      </c>
      <c r="D1440" s="14" t="s">
        <v>5424</v>
      </c>
      <c r="E1440" s="14" t="s">
        <v>5425</v>
      </c>
      <c r="F1440" s="1" t="str">
        <f t="shared" si="1"/>
        <v>odtworzony</v>
      </c>
      <c r="G1440" s="2" t="str">
        <f>IF(COUNTIF(Arkusz2!A:A, A1440)&gt;0, "odtworzony", IF(COUNTIF(Arkusz2!A:A, B1440)&gt;0, "odtworzony", "brak"))</f>
        <v>odtworzony</v>
      </c>
      <c r="H1440" s="7" t="s">
        <v>12</v>
      </c>
    </row>
    <row r="1441">
      <c r="A1441" s="14"/>
      <c r="B1441" s="13"/>
      <c r="C1441" s="14"/>
      <c r="D1441" s="14"/>
      <c r="E1441" s="14"/>
      <c r="F1441" s="7"/>
      <c r="G1441" s="14"/>
    </row>
    <row r="1442">
      <c r="A1442" s="35"/>
      <c r="B1442" s="35"/>
      <c r="C1442" s="36"/>
      <c r="D1442" s="36"/>
      <c r="E1442" s="36"/>
      <c r="F1442" s="36"/>
      <c r="G1442" s="14"/>
    </row>
    <row r="1443">
      <c r="A1443" s="35"/>
      <c r="B1443" s="35"/>
      <c r="C1443" s="36"/>
      <c r="D1443" s="36"/>
      <c r="E1443" s="36"/>
      <c r="F1443" s="36"/>
      <c r="G1443" s="14"/>
    </row>
    <row r="1444">
      <c r="A1444" s="35"/>
      <c r="B1444" s="35"/>
      <c r="C1444" s="36"/>
      <c r="D1444" s="36"/>
      <c r="E1444" s="36"/>
      <c r="F1444" s="36"/>
      <c r="G1444" s="14"/>
    </row>
    <row r="1445">
      <c r="A1445" s="35"/>
      <c r="B1445" s="35"/>
      <c r="C1445" s="36"/>
      <c r="D1445" s="36"/>
      <c r="E1445" s="36"/>
      <c r="F1445" s="36"/>
      <c r="G1445" s="14"/>
    </row>
    <row r="1446">
      <c r="A1446" s="35"/>
      <c r="B1446" s="35"/>
      <c r="C1446" s="36"/>
      <c r="D1446" s="36"/>
      <c r="E1446" s="36"/>
      <c r="F1446" s="36"/>
      <c r="G1446" s="14"/>
    </row>
    <row r="1447">
      <c r="A1447" s="35"/>
      <c r="B1447" s="35"/>
      <c r="C1447" s="36"/>
      <c r="D1447" s="36"/>
      <c r="E1447" s="36"/>
      <c r="F1447" s="36"/>
      <c r="G1447" s="14"/>
    </row>
    <row r="1448">
      <c r="A1448" s="35"/>
      <c r="B1448" s="35"/>
      <c r="C1448" s="36"/>
      <c r="D1448" s="36"/>
      <c r="E1448" s="36"/>
      <c r="F1448" s="36"/>
      <c r="G1448" s="14"/>
    </row>
    <row r="1449">
      <c r="A1449" s="35"/>
      <c r="B1449" s="35"/>
      <c r="C1449" s="36"/>
      <c r="D1449" s="36"/>
      <c r="E1449" s="36"/>
      <c r="F1449" s="36"/>
      <c r="G1449" s="14"/>
    </row>
    <row r="1450">
      <c r="A1450" s="35"/>
      <c r="B1450" s="35"/>
      <c r="C1450" s="36"/>
      <c r="D1450" s="36"/>
      <c r="E1450" s="36"/>
      <c r="F1450" s="36"/>
      <c r="G1450" s="14"/>
    </row>
    <row r="1451">
      <c r="A1451" s="35"/>
      <c r="B1451" s="35"/>
      <c r="C1451" s="36"/>
      <c r="D1451" s="36"/>
      <c r="E1451" s="36"/>
      <c r="F1451" s="36"/>
      <c r="G1451" s="14"/>
    </row>
    <row r="1452">
      <c r="A1452" s="35"/>
      <c r="B1452" s="35"/>
      <c r="C1452" s="36"/>
      <c r="D1452" s="36"/>
      <c r="E1452" s="36"/>
      <c r="F1452" s="36"/>
      <c r="G1452" s="14"/>
    </row>
    <row r="1453">
      <c r="A1453" s="35"/>
      <c r="B1453" s="35"/>
      <c r="C1453" s="36"/>
      <c r="D1453" s="36"/>
      <c r="E1453" s="36"/>
      <c r="F1453" s="36"/>
      <c r="G1453" s="14"/>
    </row>
    <row r="1454">
      <c r="A1454" s="35"/>
      <c r="B1454" s="35"/>
      <c r="C1454" s="36"/>
      <c r="D1454" s="36"/>
      <c r="E1454" s="36"/>
      <c r="F1454" s="36"/>
      <c r="G1454" s="14"/>
    </row>
    <row r="1455">
      <c r="A1455" s="35"/>
      <c r="B1455" s="35"/>
      <c r="C1455" s="36"/>
      <c r="D1455" s="36"/>
      <c r="E1455" s="36"/>
      <c r="F1455" s="36"/>
      <c r="G1455" s="14"/>
    </row>
    <row r="1456">
      <c r="A1456" s="35"/>
      <c r="B1456" s="35"/>
      <c r="C1456" s="36"/>
      <c r="D1456" s="36"/>
      <c r="E1456" s="36"/>
      <c r="F1456" s="36"/>
      <c r="G1456" s="14"/>
    </row>
    <row r="1457">
      <c r="A1457" s="35"/>
      <c r="B1457" s="35"/>
      <c r="C1457" s="36"/>
      <c r="D1457" s="36"/>
      <c r="E1457" s="36"/>
      <c r="F1457" s="36"/>
      <c r="G1457" s="14"/>
    </row>
    <row r="1458">
      <c r="A1458" s="35"/>
      <c r="B1458" s="35"/>
      <c r="C1458" s="36"/>
      <c r="D1458" s="36"/>
      <c r="E1458" s="36"/>
      <c r="F1458" s="36"/>
      <c r="G1458" s="14"/>
    </row>
    <row r="1459">
      <c r="A1459" s="12"/>
      <c r="B1459" s="12"/>
      <c r="C1459" s="37"/>
      <c r="D1459" s="37"/>
      <c r="E1459" s="37"/>
      <c r="F1459" s="37"/>
      <c r="G1459" s="14"/>
    </row>
    <row r="1460">
      <c r="A1460" s="12"/>
      <c r="B1460" s="12"/>
      <c r="C1460" s="37"/>
      <c r="D1460" s="37"/>
      <c r="E1460" s="37"/>
      <c r="F1460" s="37"/>
      <c r="G1460" s="14"/>
    </row>
    <row r="1461">
      <c r="A1461" s="12"/>
      <c r="B1461" s="12"/>
      <c r="C1461" s="37"/>
      <c r="D1461" s="37"/>
      <c r="E1461" s="37"/>
      <c r="F1461" s="37"/>
      <c r="G1461" s="14"/>
    </row>
    <row r="1462">
      <c r="A1462" s="12"/>
      <c r="B1462" s="12"/>
      <c r="C1462" s="37"/>
      <c r="D1462" s="37"/>
      <c r="E1462" s="37"/>
      <c r="F1462" s="37"/>
      <c r="G1462" s="14"/>
    </row>
    <row r="1463">
      <c r="A1463" s="12"/>
      <c r="B1463" s="12"/>
      <c r="C1463" s="37"/>
      <c r="D1463" s="37"/>
      <c r="E1463" s="37"/>
      <c r="F1463" s="37"/>
      <c r="G1463" s="14"/>
    </row>
    <row r="1464">
      <c r="A1464" s="12"/>
      <c r="B1464" s="12"/>
      <c r="C1464" s="37"/>
      <c r="D1464" s="37"/>
      <c r="E1464" s="37"/>
      <c r="F1464" s="37"/>
      <c r="G1464" s="14"/>
    </row>
    <row r="1465">
      <c r="A1465" s="12"/>
      <c r="B1465" s="12"/>
      <c r="C1465" s="37"/>
      <c r="D1465" s="37"/>
      <c r="E1465" s="37"/>
      <c r="F1465" s="37"/>
      <c r="G1465" s="14"/>
    </row>
    <row r="1466">
      <c r="A1466" s="12"/>
      <c r="B1466" s="12"/>
      <c r="C1466" s="37"/>
      <c r="D1466" s="37"/>
      <c r="E1466" s="37"/>
      <c r="F1466" s="37"/>
      <c r="G1466" s="14"/>
    </row>
    <row r="1467">
      <c r="A1467" s="12"/>
      <c r="B1467" s="12"/>
      <c r="C1467" s="37"/>
      <c r="D1467" s="37"/>
      <c r="E1467" s="37"/>
      <c r="F1467" s="37"/>
      <c r="G1467" s="14"/>
    </row>
    <row r="1468">
      <c r="A1468" s="12"/>
      <c r="B1468" s="12"/>
      <c r="C1468" s="37"/>
      <c r="D1468" s="37"/>
      <c r="E1468" s="37"/>
      <c r="F1468" s="37"/>
      <c r="G1468" s="14"/>
    </row>
    <row r="1469">
      <c r="A1469" s="12"/>
      <c r="B1469" s="12"/>
      <c r="C1469" s="37"/>
      <c r="D1469" s="37"/>
      <c r="E1469" s="37"/>
      <c r="F1469" s="37"/>
      <c r="G1469" s="14"/>
    </row>
    <row r="1470">
      <c r="A1470" s="12"/>
      <c r="B1470" s="12"/>
      <c r="C1470" s="37"/>
      <c r="D1470" s="37"/>
      <c r="E1470" s="37"/>
      <c r="F1470" s="37"/>
      <c r="G1470" s="14"/>
    </row>
    <row r="1471">
      <c r="A1471" s="12"/>
      <c r="B1471" s="12"/>
      <c r="C1471" s="37"/>
      <c r="D1471" s="37"/>
      <c r="E1471" s="37"/>
      <c r="F1471" s="37"/>
      <c r="G1471" s="14"/>
    </row>
    <row r="1472">
      <c r="A1472" s="12"/>
      <c r="B1472" s="12"/>
      <c r="C1472" s="37"/>
      <c r="D1472" s="37"/>
      <c r="E1472" s="37"/>
      <c r="F1472" s="37"/>
      <c r="G1472" s="14"/>
    </row>
    <row r="1473">
      <c r="A1473" s="12"/>
      <c r="B1473" s="12"/>
      <c r="C1473" s="37"/>
      <c r="D1473" s="37"/>
      <c r="E1473" s="37"/>
      <c r="F1473" s="37"/>
      <c r="G1473" s="14"/>
    </row>
    <row r="1474">
      <c r="A1474" s="12"/>
      <c r="B1474" s="12"/>
      <c r="C1474" s="37"/>
      <c r="D1474" s="37"/>
      <c r="E1474" s="37"/>
      <c r="F1474" s="37"/>
      <c r="G1474" s="14"/>
    </row>
    <row r="1475">
      <c r="A1475" s="12"/>
      <c r="B1475" s="12"/>
      <c r="C1475" s="37"/>
      <c r="D1475" s="37"/>
      <c r="E1475" s="37"/>
      <c r="F1475" s="37"/>
      <c r="G1475" s="14"/>
    </row>
    <row r="1476">
      <c r="A1476" s="12"/>
      <c r="B1476" s="12"/>
      <c r="C1476" s="37"/>
      <c r="D1476" s="37"/>
      <c r="E1476" s="37"/>
      <c r="F1476" s="37"/>
      <c r="G1476" s="14"/>
    </row>
    <row r="1477">
      <c r="A1477" s="12"/>
      <c r="B1477" s="12"/>
      <c r="C1477" s="37"/>
      <c r="D1477" s="37"/>
      <c r="E1477" s="37"/>
      <c r="F1477" s="37"/>
      <c r="G1477" s="14"/>
    </row>
    <row r="1478">
      <c r="A1478" s="12"/>
      <c r="B1478" s="12"/>
      <c r="C1478" s="37"/>
      <c r="D1478" s="37"/>
      <c r="E1478" s="37"/>
      <c r="F1478" s="37"/>
      <c r="G1478" s="14"/>
    </row>
    <row r="1479">
      <c r="A1479" s="12"/>
      <c r="B1479" s="12"/>
      <c r="C1479" s="37"/>
      <c r="D1479" s="37"/>
      <c r="E1479" s="37"/>
      <c r="F1479" s="37"/>
      <c r="G1479" s="14"/>
    </row>
    <row r="1480">
      <c r="A1480" s="12"/>
      <c r="B1480" s="12"/>
      <c r="C1480" s="37"/>
      <c r="D1480" s="37"/>
      <c r="E1480" s="37"/>
      <c r="F1480" s="37"/>
      <c r="G1480" s="14"/>
    </row>
    <row r="1481">
      <c r="A1481" s="12"/>
      <c r="B1481" s="12"/>
      <c r="C1481" s="37"/>
      <c r="D1481" s="37"/>
      <c r="E1481" s="37"/>
      <c r="F1481" s="37"/>
      <c r="G1481" s="14"/>
    </row>
    <row r="1482">
      <c r="A1482" s="12"/>
      <c r="B1482" s="12"/>
      <c r="C1482" s="37"/>
      <c r="D1482" s="37"/>
      <c r="E1482" s="37"/>
      <c r="F1482" s="37"/>
      <c r="G1482" s="14"/>
    </row>
    <row r="1483">
      <c r="A1483" s="12"/>
      <c r="B1483" s="12"/>
      <c r="C1483" s="37"/>
      <c r="D1483" s="37"/>
      <c r="E1483" s="37"/>
      <c r="F1483" s="37"/>
      <c r="G1483" s="14"/>
    </row>
    <row r="1484">
      <c r="A1484" s="12"/>
      <c r="B1484" s="12"/>
      <c r="C1484" s="37"/>
      <c r="D1484" s="37"/>
      <c r="E1484" s="37"/>
      <c r="F1484" s="37"/>
      <c r="G1484" s="14"/>
    </row>
    <row r="1485">
      <c r="A1485" s="12"/>
      <c r="B1485" s="12"/>
      <c r="C1485" s="37"/>
      <c r="D1485" s="37"/>
      <c r="E1485" s="37"/>
      <c r="F1485" s="37"/>
      <c r="G1485" s="14"/>
    </row>
    <row r="1486">
      <c r="A1486" s="12"/>
      <c r="B1486" s="12"/>
      <c r="C1486" s="37"/>
      <c r="D1486" s="37"/>
      <c r="E1486" s="37"/>
      <c r="F1486" s="37"/>
      <c r="G1486" s="14"/>
    </row>
    <row r="1487">
      <c r="A1487" s="12"/>
      <c r="B1487" s="12"/>
      <c r="C1487" s="37"/>
      <c r="D1487" s="37"/>
      <c r="E1487" s="37"/>
      <c r="F1487" s="37"/>
      <c r="G1487" s="14"/>
    </row>
    <row r="1488">
      <c r="A1488" s="12"/>
      <c r="B1488" s="12"/>
      <c r="C1488" s="37"/>
      <c r="D1488" s="37"/>
      <c r="E1488" s="37"/>
      <c r="F1488" s="37"/>
      <c r="G1488" s="14"/>
    </row>
    <row r="1489">
      <c r="A1489" s="12"/>
      <c r="B1489" s="12"/>
      <c r="C1489" s="37"/>
      <c r="D1489" s="37"/>
      <c r="E1489" s="37"/>
      <c r="F1489" s="37"/>
      <c r="G1489" s="14"/>
    </row>
    <row r="1490">
      <c r="A1490" s="12"/>
      <c r="B1490" s="12"/>
      <c r="C1490" s="37"/>
      <c r="D1490" s="37"/>
      <c r="E1490" s="37"/>
      <c r="F1490" s="37"/>
      <c r="G1490" s="14"/>
    </row>
    <row r="1491">
      <c r="A1491" s="12"/>
      <c r="B1491" s="12"/>
      <c r="C1491" s="37"/>
      <c r="D1491" s="37"/>
      <c r="E1491" s="37"/>
      <c r="F1491" s="37"/>
      <c r="G1491" s="14"/>
    </row>
    <row r="1492">
      <c r="A1492" s="12"/>
      <c r="B1492" s="12"/>
      <c r="C1492" s="37"/>
      <c r="D1492" s="37"/>
      <c r="E1492" s="37"/>
      <c r="F1492" s="37"/>
      <c r="G1492" s="14"/>
    </row>
    <row r="1493">
      <c r="A1493" s="12"/>
      <c r="B1493" s="12"/>
      <c r="C1493" s="37"/>
      <c r="D1493" s="37"/>
      <c r="E1493" s="37"/>
      <c r="F1493" s="37"/>
      <c r="G1493" s="14"/>
    </row>
    <row r="1494">
      <c r="A1494" s="12"/>
      <c r="B1494" s="12"/>
      <c r="C1494" s="37"/>
      <c r="D1494" s="37"/>
      <c r="E1494" s="37"/>
      <c r="F1494" s="37"/>
      <c r="G1494" s="14"/>
    </row>
    <row r="1495">
      <c r="A1495" s="12"/>
      <c r="B1495" s="12"/>
      <c r="C1495" s="37"/>
      <c r="D1495" s="37"/>
      <c r="E1495" s="37"/>
      <c r="F1495" s="37"/>
      <c r="G1495" s="14"/>
    </row>
    <row r="1496">
      <c r="A1496" s="12"/>
      <c r="B1496" s="12"/>
      <c r="C1496" s="37"/>
      <c r="D1496" s="37"/>
      <c r="E1496" s="37"/>
      <c r="F1496" s="37"/>
      <c r="G1496" s="14"/>
    </row>
    <row r="1497">
      <c r="A1497" s="12"/>
      <c r="B1497" s="12"/>
      <c r="C1497" s="37"/>
      <c r="D1497" s="37"/>
      <c r="E1497" s="37"/>
      <c r="F1497" s="37"/>
      <c r="G1497" s="14"/>
    </row>
    <row r="1498">
      <c r="A1498" s="12"/>
      <c r="B1498" s="12"/>
      <c r="C1498" s="37"/>
      <c r="D1498" s="37"/>
      <c r="E1498" s="37"/>
      <c r="F1498" s="37"/>
      <c r="G1498" s="14"/>
    </row>
    <row r="1499">
      <c r="A1499" s="12"/>
      <c r="B1499" s="12"/>
      <c r="C1499" s="37"/>
      <c r="D1499" s="37"/>
      <c r="E1499" s="37"/>
      <c r="F1499" s="37"/>
      <c r="G1499" s="14"/>
    </row>
    <row r="1500">
      <c r="A1500" s="12"/>
      <c r="B1500" s="12"/>
      <c r="C1500" s="37"/>
      <c r="D1500" s="37"/>
      <c r="E1500" s="37"/>
      <c r="F1500" s="37"/>
      <c r="G1500" s="14"/>
    </row>
    <row r="1501">
      <c r="A1501" s="12"/>
      <c r="B1501" s="12"/>
      <c r="C1501" s="37"/>
      <c r="D1501" s="37"/>
      <c r="E1501" s="37"/>
      <c r="F1501" s="37"/>
      <c r="G1501" s="14"/>
    </row>
    <row r="1502">
      <c r="A1502" s="12"/>
      <c r="B1502" s="12"/>
      <c r="C1502" s="37"/>
      <c r="D1502" s="37"/>
      <c r="E1502" s="37"/>
      <c r="F1502" s="37"/>
      <c r="G1502" s="14"/>
    </row>
    <row r="1503">
      <c r="A1503" s="12"/>
      <c r="B1503" s="12"/>
      <c r="C1503" s="37"/>
      <c r="D1503" s="37"/>
      <c r="E1503" s="37"/>
      <c r="F1503" s="37"/>
      <c r="G1503" s="14"/>
    </row>
    <row r="1504">
      <c r="A1504" s="12"/>
      <c r="B1504" s="12"/>
      <c r="C1504" s="37"/>
      <c r="D1504" s="37"/>
      <c r="E1504" s="37"/>
      <c r="F1504" s="37"/>
      <c r="G1504" s="14"/>
    </row>
    <row r="1505">
      <c r="A1505" s="12"/>
      <c r="B1505" s="12"/>
      <c r="C1505" s="37"/>
      <c r="D1505" s="37"/>
      <c r="E1505" s="37"/>
      <c r="F1505" s="37"/>
      <c r="G1505" s="14"/>
    </row>
    <row r="1506">
      <c r="A1506" s="12"/>
      <c r="B1506" s="12"/>
      <c r="C1506" s="37"/>
      <c r="D1506" s="37"/>
      <c r="E1506" s="37"/>
      <c r="F1506" s="37"/>
      <c r="G1506" s="14"/>
    </row>
    <row r="1507">
      <c r="A1507" s="12"/>
      <c r="B1507" s="12"/>
      <c r="C1507" s="37"/>
      <c r="D1507" s="37"/>
      <c r="E1507" s="37"/>
      <c r="F1507" s="37"/>
      <c r="G1507" s="14"/>
    </row>
    <row r="1508">
      <c r="A1508" s="12"/>
      <c r="B1508" s="12"/>
      <c r="C1508" s="37"/>
      <c r="D1508" s="37"/>
      <c r="E1508" s="37"/>
      <c r="F1508" s="37"/>
      <c r="G1508" s="14"/>
    </row>
    <row r="1509">
      <c r="A1509" s="12"/>
      <c r="B1509" s="12"/>
      <c r="C1509" s="37"/>
      <c r="D1509" s="37"/>
      <c r="E1509" s="37"/>
      <c r="F1509" s="37"/>
      <c r="G1509" s="14"/>
    </row>
    <row r="1510">
      <c r="A1510" s="12"/>
      <c r="B1510" s="12"/>
      <c r="C1510" s="37"/>
      <c r="D1510" s="37"/>
      <c r="E1510" s="37"/>
      <c r="F1510" s="37"/>
      <c r="G1510" s="14"/>
    </row>
    <row r="1511">
      <c r="A1511" s="12"/>
      <c r="B1511" s="12"/>
      <c r="C1511" s="37"/>
      <c r="D1511" s="37"/>
      <c r="E1511" s="37"/>
      <c r="F1511" s="37"/>
      <c r="G1511" s="14"/>
    </row>
    <row r="1512">
      <c r="A1512" s="12"/>
      <c r="B1512" s="12"/>
      <c r="C1512" s="37"/>
      <c r="D1512" s="37"/>
      <c r="E1512" s="37"/>
      <c r="F1512" s="37"/>
      <c r="G1512" s="14"/>
    </row>
    <row r="1513">
      <c r="A1513" s="12"/>
      <c r="B1513" s="12"/>
      <c r="C1513" s="37"/>
      <c r="D1513" s="37"/>
      <c r="E1513" s="37"/>
      <c r="F1513" s="37"/>
      <c r="G1513" s="14"/>
    </row>
    <row r="1514">
      <c r="A1514" s="12"/>
      <c r="B1514" s="12"/>
      <c r="C1514" s="37"/>
      <c r="D1514" s="37"/>
      <c r="E1514" s="37"/>
      <c r="F1514" s="37"/>
      <c r="G1514" s="14"/>
    </row>
    <row r="1515">
      <c r="A1515" s="12"/>
      <c r="B1515" s="12"/>
      <c r="C1515" s="37"/>
      <c r="D1515" s="37"/>
      <c r="E1515" s="37"/>
      <c r="F1515" s="37"/>
      <c r="G1515" s="14"/>
    </row>
    <row r="1516">
      <c r="A1516" s="12"/>
      <c r="B1516" s="12"/>
      <c r="C1516" s="37"/>
      <c r="D1516" s="37"/>
      <c r="E1516" s="37"/>
      <c r="F1516" s="37"/>
      <c r="G1516" s="14"/>
    </row>
    <row r="1517">
      <c r="A1517" s="12"/>
      <c r="B1517" s="12"/>
      <c r="C1517" s="37"/>
      <c r="D1517" s="37"/>
      <c r="E1517" s="37"/>
      <c r="F1517" s="37"/>
      <c r="G1517" s="14"/>
    </row>
    <row r="1518">
      <c r="A1518" s="12"/>
      <c r="B1518" s="12"/>
      <c r="C1518" s="37"/>
      <c r="D1518" s="37"/>
      <c r="E1518" s="37"/>
      <c r="F1518" s="37"/>
      <c r="G1518" s="14"/>
    </row>
    <row r="1519">
      <c r="A1519" s="12"/>
      <c r="B1519" s="12"/>
      <c r="C1519" s="37"/>
      <c r="D1519" s="37"/>
      <c r="E1519" s="37"/>
      <c r="F1519" s="37"/>
      <c r="G1519" s="14"/>
    </row>
    <row r="1520">
      <c r="A1520" s="12"/>
      <c r="B1520" s="12"/>
      <c r="C1520" s="37"/>
      <c r="D1520" s="37"/>
      <c r="E1520" s="37"/>
      <c r="F1520" s="37"/>
      <c r="G1520" s="14"/>
    </row>
    <row r="1521">
      <c r="A1521" s="12"/>
      <c r="B1521" s="12"/>
      <c r="C1521" s="37"/>
      <c r="D1521" s="37"/>
      <c r="E1521" s="37"/>
      <c r="F1521" s="37"/>
      <c r="G1521" s="14"/>
    </row>
    <row r="1522">
      <c r="A1522" s="12"/>
      <c r="B1522" s="12"/>
      <c r="C1522" s="37"/>
      <c r="D1522" s="37"/>
      <c r="E1522" s="37"/>
      <c r="F1522" s="37"/>
      <c r="G1522" s="14"/>
    </row>
    <row r="1523">
      <c r="A1523" s="12"/>
      <c r="B1523" s="12"/>
      <c r="C1523" s="37"/>
      <c r="D1523" s="37"/>
      <c r="E1523" s="37"/>
      <c r="F1523" s="37"/>
      <c r="G1523" s="14"/>
    </row>
    <row r="1524">
      <c r="A1524" s="12"/>
      <c r="B1524" s="12"/>
      <c r="C1524" s="37"/>
      <c r="D1524" s="37"/>
      <c r="E1524" s="37"/>
      <c r="F1524" s="37"/>
      <c r="G1524" s="14"/>
    </row>
    <row r="1525">
      <c r="A1525" s="12"/>
      <c r="B1525" s="12"/>
      <c r="C1525" s="37"/>
      <c r="D1525" s="37"/>
      <c r="E1525" s="37"/>
      <c r="F1525" s="37"/>
      <c r="G1525" s="14"/>
    </row>
    <row r="1526">
      <c r="A1526" s="12"/>
      <c r="B1526" s="12"/>
      <c r="C1526" s="37"/>
      <c r="D1526" s="37"/>
      <c r="E1526" s="37"/>
      <c r="F1526" s="37"/>
      <c r="G1526" s="14"/>
    </row>
    <row r="1527">
      <c r="A1527" s="12"/>
      <c r="B1527" s="12"/>
      <c r="C1527" s="37"/>
      <c r="D1527" s="37"/>
      <c r="E1527" s="37"/>
      <c r="F1527" s="37"/>
      <c r="G1527" s="14"/>
    </row>
    <row r="1528">
      <c r="A1528" s="12"/>
      <c r="B1528" s="12"/>
      <c r="C1528" s="37"/>
      <c r="D1528" s="37"/>
      <c r="E1528" s="37"/>
      <c r="F1528" s="37"/>
      <c r="G1528" s="14"/>
    </row>
    <row r="1529">
      <c r="A1529" s="12"/>
      <c r="B1529" s="12"/>
      <c r="C1529" s="37"/>
      <c r="D1529" s="37"/>
      <c r="E1529" s="37"/>
      <c r="F1529" s="37"/>
      <c r="G1529" s="14"/>
    </row>
    <row r="1530">
      <c r="A1530" s="12"/>
      <c r="B1530" s="12"/>
      <c r="C1530" s="37"/>
      <c r="D1530" s="37"/>
      <c r="E1530" s="37"/>
      <c r="F1530" s="37"/>
      <c r="G1530" s="14"/>
    </row>
    <row r="1531">
      <c r="A1531" s="12"/>
      <c r="B1531" s="12"/>
      <c r="C1531" s="37"/>
      <c r="D1531" s="37"/>
      <c r="E1531" s="37"/>
      <c r="F1531" s="37"/>
      <c r="G1531" s="14"/>
    </row>
    <row r="1532">
      <c r="A1532" s="12"/>
      <c r="B1532" s="12"/>
      <c r="C1532" s="37"/>
      <c r="D1532" s="37"/>
      <c r="E1532" s="37"/>
      <c r="F1532" s="37"/>
      <c r="G1532" s="14"/>
    </row>
    <row r="1533">
      <c r="A1533" s="12"/>
      <c r="B1533" s="12"/>
      <c r="C1533" s="37"/>
      <c r="D1533" s="37"/>
      <c r="E1533" s="37"/>
      <c r="F1533" s="37"/>
      <c r="G1533" s="14"/>
    </row>
    <row r="1534">
      <c r="A1534" s="12"/>
      <c r="B1534" s="12"/>
      <c r="C1534" s="37"/>
      <c r="D1534" s="37"/>
      <c r="E1534" s="37"/>
      <c r="F1534" s="37"/>
      <c r="G1534" s="14"/>
    </row>
    <row r="1535">
      <c r="A1535" s="12"/>
      <c r="B1535" s="12"/>
      <c r="C1535" s="37"/>
      <c r="D1535" s="37"/>
      <c r="E1535" s="37"/>
      <c r="F1535" s="37"/>
      <c r="G1535" s="14"/>
    </row>
    <row r="1536">
      <c r="A1536" s="12"/>
      <c r="B1536" s="12"/>
      <c r="C1536" s="37"/>
      <c r="D1536" s="37"/>
      <c r="E1536" s="37"/>
      <c r="F1536" s="37"/>
      <c r="G1536" s="14"/>
    </row>
    <row r="1537">
      <c r="A1537" s="12"/>
      <c r="B1537" s="12"/>
      <c r="C1537" s="37"/>
      <c r="D1537" s="37"/>
      <c r="E1537" s="37"/>
      <c r="F1537" s="37"/>
      <c r="G1537" s="14"/>
    </row>
    <row r="1538">
      <c r="A1538" s="12"/>
      <c r="B1538" s="12"/>
      <c r="C1538" s="37"/>
      <c r="D1538" s="37"/>
      <c r="E1538" s="37"/>
      <c r="F1538" s="37"/>
      <c r="G1538" s="14"/>
    </row>
    <row r="1539">
      <c r="A1539" s="12"/>
      <c r="B1539" s="12"/>
      <c r="C1539" s="37"/>
      <c r="D1539" s="37"/>
      <c r="E1539" s="37"/>
      <c r="F1539" s="37"/>
      <c r="G1539" s="14"/>
    </row>
    <row r="1540">
      <c r="A1540" s="12"/>
      <c r="B1540" s="12"/>
      <c r="C1540" s="37"/>
      <c r="D1540" s="37"/>
      <c r="E1540" s="37"/>
      <c r="F1540" s="37"/>
      <c r="G1540" s="14"/>
    </row>
    <row r="1541">
      <c r="A1541" s="12"/>
      <c r="B1541" s="12"/>
      <c r="C1541" s="37"/>
      <c r="D1541" s="37"/>
      <c r="E1541" s="37"/>
      <c r="F1541" s="37"/>
      <c r="G1541" s="14"/>
    </row>
    <row r="1542">
      <c r="A1542" s="12"/>
      <c r="B1542" s="12"/>
      <c r="C1542" s="37"/>
      <c r="D1542" s="37"/>
      <c r="E1542" s="37"/>
      <c r="F1542" s="37"/>
      <c r="G1542" s="14"/>
    </row>
    <row r="1543">
      <c r="A1543" s="12"/>
      <c r="B1543" s="12"/>
      <c r="C1543" s="37"/>
      <c r="D1543" s="37"/>
      <c r="E1543" s="37"/>
      <c r="F1543" s="37"/>
      <c r="G1543" s="14"/>
    </row>
    <row r="1544">
      <c r="A1544" s="12"/>
      <c r="B1544" s="12"/>
      <c r="C1544" s="37"/>
      <c r="D1544" s="37"/>
      <c r="E1544" s="37"/>
      <c r="F1544" s="37"/>
      <c r="G1544" s="14"/>
    </row>
    <row r="1545">
      <c r="A1545" s="12"/>
      <c r="B1545" s="12"/>
      <c r="C1545" s="37"/>
      <c r="D1545" s="37"/>
      <c r="E1545" s="37"/>
      <c r="F1545" s="37"/>
      <c r="G1545" s="14"/>
    </row>
    <row r="1546">
      <c r="A1546" s="12"/>
      <c r="B1546" s="12"/>
      <c r="C1546" s="37"/>
      <c r="D1546" s="37"/>
      <c r="E1546" s="37"/>
      <c r="F1546" s="37"/>
      <c r="G1546" s="14"/>
    </row>
    <row r="1547">
      <c r="A1547" s="12"/>
      <c r="B1547" s="12"/>
      <c r="C1547" s="37"/>
      <c r="D1547" s="37"/>
      <c r="E1547" s="37"/>
      <c r="F1547" s="37"/>
      <c r="G1547" s="14"/>
    </row>
    <row r="1548">
      <c r="A1548" s="12"/>
      <c r="B1548" s="12"/>
      <c r="C1548" s="37"/>
      <c r="D1548" s="37"/>
      <c r="E1548" s="37"/>
      <c r="F1548" s="37"/>
      <c r="G1548" s="14"/>
    </row>
    <row r="1549">
      <c r="A1549" s="12"/>
      <c r="B1549" s="12"/>
      <c r="C1549" s="37"/>
      <c r="D1549" s="37"/>
      <c r="E1549" s="37"/>
      <c r="F1549" s="37"/>
      <c r="G1549" s="14"/>
    </row>
    <row r="1550">
      <c r="A1550" s="12"/>
      <c r="B1550" s="12"/>
      <c r="C1550" s="37"/>
      <c r="D1550" s="37"/>
      <c r="E1550" s="37"/>
      <c r="F1550" s="37"/>
      <c r="G1550" s="14"/>
    </row>
    <row r="1551">
      <c r="A1551" s="12"/>
      <c r="B1551" s="12"/>
      <c r="C1551" s="37"/>
      <c r="D1551" s="37"/>
      <c r="E1551" s="37"/>
      <c r="F1551" s="37"/>
      <c r="G1551" s="14"/>
    </row>
    <row r="1552">
      <c r="A1552" s="12"/>
      <c r="B1552" s="12"/>
      <c r="C1552" s="37"/>
      <c r="D1552" s="37"/>
      <c r="E1552" s="37"/>
      <c r="F1552" s="37"/>
      <c r="G1552" s="14"/>
    </row>
    <row r="1553">
      <c r="A1553" s="12"/>
      <c r="B1553" s="12"/>
      <c r="C1553" s="37"/>
      <c r="D1553" s="37"/>
      <c r="E1553" s="37"/>
      <c r="F1553" s="37"/>
      <c r="G1553" s="14"/>
    </row>
    <row r="1554">
      <c r="A1554" s="12"/>
      <c r="B1554" s="12"/>
      <c r="C1554" s="37"/>
      <c r="D1554" s="37"/>
      <c r="E1554" s="37"/>
      <c r="F1554" s="37"/>
      <c r="G1554" s="14"/>
    </row>
    <row r="1555">
      <c r="A1555" s="12"/>
      <c r="B1555" s="12"/>
      <c r="C1555" s="37"/>
      <c r="D1555" s="37"/>
      <c r="E1555" s="37"/>
      <c r="F1555" s="37"/>
      <c r="G1555" s="14"/>
    </row>
    <row r="1556">
      <c r="A1556" s="12"/>
      <c r="B1556" s="12"/>
      <c r="C1556" s="37"/>
      <c r="D1556" s="37"/>
      <c r="E1556" s="37"/>
      <c r="F1556" s="37"/>
      <c r="G1556" s="14"/>
    </row>
    <row r="1557">
      <c r="A1557" s="12"/>
      <c r="B1557" s="12"/>
      <c r="C1557" s="37"/>
      <c r="D1557" s="37"/>
      <c r="E1557" s="37"/>
      <c r="F1557" s="37"/>
      <c r="G1557" s="14"/>
    </row>
    <row r="1558">
      <c r="A1558" s="12"/>
      <c r="B1558" s="12"/>
      <c r="C1558" s="37"/>
      <c r="D1558" s="37"/>
      <c r="E1558" s="37"/>
      <c r="F1558" s="37"/>
      <c r="G1558" s="14"/>
    </row>
    <row r="1559">
      <c r="A1559" s="12"/>
      <c r="B1559" s="12"/>
      <c r="C1559" s="37"/>
      <c r="D1559" s="37"/>
      <c r="E1559" s="37"/>
      <c r="F1559" s="37"/>
      <c r="G1559" s="14"/>
    </row>
    <row r="1560">
      <c r="A1560" s="12"/>
      <c r="B1560" s="12"/>
      <c r="C1560" s="37"/>
      <c r="D1560" s="37"/>
      <c r="E1560" s="37"/>
      <c r="F1560" s="37"/>
      <c r="G1560" s="14"/>
    </row>
    <row r="1561">
      <c r="A1561" s="12"/>
      <c r="B1561" s="12"/>
      <c r="C1561" s="37"/>
      <c r="D1561" s="37"/>
      <c r="E1561" s="37"/>
      <c r="F1561" s="37"/>
      <c r="G1561" s="14"/>
    </row>
    <row r="1562">
      <c r="A1562" s="12"/>
      <c r="B1562" s="12"/>
      <c r="C1562" s="37"/>
      <c r="D1562" s="37"/>
      <c r="E1562" s="37"/>
      <c r="F1562" s="37"/>
      <c r="G1562" s="14"/>
    </row>
    <row r="1563">
      <c r="A1563" s="12"/>
      <c r="B1563" s="12"/>
      <c r="C1563" s="37"/>
      <c r="D1563" s="37"/>
      <c r="E1563" s="37"/>
      <c r="F1563" s="37"/>
      <c r="G1563" s="14"/>
    </row>
    <row r="1564">
      <c r="A1564" s="12"/>
      <c r="B1564" s="12"/>
      <c r="C1564" s="37"/>
      <c r="D1564" s="37"/>
      <c r="E1564" s="37"/>
      <c r="F1564" s="37"/>
      <c r="G1564" s="14"/>
    </row>
    <row r="1565">
      <c r="A1565" s="12"/>
      <c r="B1565" s="12"/>
      <c r="C1565" s="37"/>
      <c r="D1565" s="37"/>
      <c r="E1565" s="37"/>
      <c r="F1565" s="37"/>
      <c r="G1565" s="14"/>
    </row>
    <row r="1566">
      <c r="A1566" s="12"/>
      <c r="B1566" s="12"/>
      <c r="C1566" s="37"/>
      <c r="D1566" s="37"/>
      <c r="E1566" s="37"/>
      <c r="F1566" s="37"/>
      <c r="G1566" s="14"/>
    </row>
    <row r="1567">
      <c r="A1567" s="12"/>
      <c r="B1567" s="12"/>
      <c r="C1567" s="37"/>
      <c r="D1567" s="37"/>
      <c r="E1567" s="37"/>
      <c r="F1567" s="37"/>
      <c r="G1567" s="14"/>
    </row>
    <row r="1568">
      <c r="A1568" s="12"/>
      <c r="B1568" s="12"/>
      <c r="C1568" s="37"/>
      <c r="D1568" s="37"/>
      <c r="E1568" s="37"/>
      <c r="F1568" s="37"/>
      <c r="G1568" s="14"/>
    </row>
    <row r="1569">
      <c r="A1569" s="12"/>
      <c r="B1569" s="12"/>
      <c r="C1569" s="37"/>
      <c r="D1569" s="37"/>
      <c r="E1569" s="37"/>
      <c r="F1569" s="37"/>
      <c r="G1569" s="14"/>
    </row>
    <row r="1570">
      <c r="A1570" s="12"/>
      <c r="B1570" s="12"/>
      <c r="C1570" s="37"/>
      <c r="D1570" s="37"/>
      <c r="E1570" s="37"/>
      <c r="F1570" s="37"/>
      <c r="G1570" s="14"/>
    </row>
    <row r="1571">
      <c r="A1571" s="12"/>
      <c r="B1571" s="12"/>
      <c r="C1571" s="37"/>
      <c r="D1571" s="37"/>
      <c r="E1571" s="37"/>
      <c r="F1571" s="37"/>
      <c r="G1571" s="14"/>
    </row>
    <row r="1572">
      <c r="A1572" s="12"/>
      <c r="B1572" s="12"/>
      <c r="C1572" s="37"/>
      <c r="D1572" s="37"/>
      <c r="E1572" s="37"/>
      <c r="F1572" s="37"/>
      <c r="G1572" s="14"/>
    </row>
    <row r="1573">
      <c r="A1573" s="12"/>
      <c r="B1573" s="12"/>
      <c r="C1573" s="37"/>
      <c r="D1573" s="37"/>
      <c r="E1573" s="37"/>
      <c r="F1573" s="37"/>
      <c r="G1573" s="14"/>
    </row>
    <row r="1574">
      <c r="A1574" s="12"/>
      <c r="B1574" s="12"/>
      <c r="C1574" s="37"/>
      <c r="D1574" s="37"/>
      <c r="E1574" s="37"/>
      <c r="F1574" s="37"/>
      <c r="G1574" s="14"/>
    </row>
    <row r="1575">
      <c r="A1575" s="12"/>
      <c r="B1575" s="12"/>
      <c r="C1575" s="37"/>
      <c r="D1575" s="37"/>
      <c r="E1575" s="37"/>
      <c r="F1575" s="37"/>
      <c r="G1575" s="14"/>
    </row>
    <row r="1576">
      <c r="A1576" s="12"/>
      <c r="B1576" s="12"/>
      <c r="C1576" s="37"/>
      <c r="D1576" s="37"/>
      <c r="E1576" s="37"/>
      <c r="F1576" s="37"/>
      <c r="G1576" s="14"/>
    </row>
    <row r="1577">
      <c r="A1577" s="12"/>
      <c r="B1577" s="12"/>
      <c r="C1577" s="37"/>
      <c r="D1577" s="37"/>
      <c r="E1577" s="37"/>
      <c r="F1577" s="37"/>
      <c r="G1577" s="14"/>
    </row>
    <row r="1578">
      <c r="A1578" s="12"/>
      <c r="B1578" s="12"/>
      <c r="C1578" s="37"/>
      <c r="D1578" s="37"/>
      <c r="E1578" s="37"/>
      <c r="F1578" s="37"/>
      <c r="G1578" s="14"/>
    </row>
    <row r="1579">
      <c r="A1579" s="12"/>
      <c r="B1579" s="12"/>
      <c r="C1579" s="37"/>
      <c r="D1579" s="37"/>
      <c r="E1579" s="37"/>
      <c r="F1579" s="37"/>
      <c r="G1579" s="14"/>
    </row>
    <row r="1580">
      <c r="A1580" s="12"/>
      <c r="B1580" s="12"/>
      <c r="C1580" s="37"/>
      <c r="D1580" s="37"/>
      <c r="E1580" s="37"/>
      <c r="F1580" s="37"/>
      <c r="G1580" s="14"/>
    </row>
    <row r="1581">
      <c r="A1581" s="12"/>
      <c r="B1581" s="12"/>
      <c r="C1581" s="37"/>
      <c r="D1581" s="37"/>
      <c r="E1581" s="37"/>
      <c r="F1581" s="37"/>
      <c r="G1581" s="14"/>
    </row>
    <row r="1582">
      <c r="A1582" s="12"/>
      <c r="B1582" s="12"/>
      <c r="C1582" s="37"/>
      <c r="D1582" s="37"/>
      <c r="E1582" s="37"/>
      <c r="F1582" s="37"/>
      <c r="G1582" s="14"/>
    </row>
    <row r="1583">
      <c r="A1583" s="12"/>
      <c r="B1583" s="12"/>
      <c r="C1583" s="37"/>
      <c r="D1583" s="37"/>
      <c r="E1583" s="37"/>
      <c r="F1583" s="37"/>
      <c r="G1583" s="14"/>
    </row>
    <row r="1584">
      <c r="A1584" s="12"/>
      <c r="B1584" s="12"/>
      <c r="C1584" s="37"/>
      <c r="D1584" s="37"/>
      <c r="E1584" s="37"/>
      <c r="F1584" s="37"/>
      <c r="G1584" s="14"/>
    </row>
    <row r="1585">
      <c r="A1585" s="12"/>
      <c r="B1585" s="12"/>
      <c r="C1585" s="37"/>
      <c r="D1585" s="37"/>
      <c r="E1585" s="37"/>
      <c r="F1585" s="37"/>
      <c r="G1585" s="14"/>
    </row>
    <row r="1586">
      <c r="A1586" s="12"/>
      <c r="B1586" s="12"/>
      <c r="C1586" s="37"/>
      <c r="D1586" s="37"/>
      <c r="E1586" s="37"/>
      <c r="F1586" s="37"/>
      <c r="G1586" s="14"/>
    </row>
    <row r="1587">
      <c r="A1587" s="12"/>
      <c r="B1587" s="12"/>
      <c r="C1587" s="37"/>
      <c r="D1587" s="37"/>
      <c r="E1587" s="37"/>
      <c r="F1587" s="37"/>
      <c r="G1587" s="14"/>
    </row>
    <row r="1588">
      <c r="A1588" s="12"/>
      <c r="B1588" s="12"/>
      <c r="C1588" s="37"/>
      <c r="D1588" s="37"/>
      <c r="E1588" s="37"/>
      <c r="F1588" s="37"/>
      <c r="G1588" s="14"/>
    </row>
    <row r="1589">
      <c r="A1589" s="12"/>
      <c r="B1589" s="12"/>
      <c r="C1589" s="37"/>
      <c r="D1589" s="37"/>
      <c r="E1589" s="37"/>
      <c r="F1589" s="37"/>
      <c r="G1589" s="14"/>
    </row>
    <row r="1590">
      <c r="A1590" s="12"/>
      <c r="B1590" s="12"/>
      <c r="C1590" s="37"/>
      <c r="D1590" s="37"/>
      <c r="E1590" s="37"/>
      <c r="F1590" s="37"/>
      <c r="G1590" s="14"/>
    </row>
    <row r="1591">
      <c r="A1591" s="12"/>
      <c r="B1591" s="12"/>
      <c r="C1591" s="37"/>
      <c r="D1591" s="37"/>
      <c r="E1591" s="37"/>
      <c r="F1591" s="37"/>
      <c r="G1591" s="14"/>
    </row>
    <row r="1592">
      <c r="A1592" s="12"/>
      <c r="B1592" s="12"/>
      <c r="C1592" s="37"/>
      <c r="D1592" s="37"/>
      <c r="E1592" s="37"/>
      <c r="F1592" s="37"/>
      <c r="G1592" s="14"/>
    </row>
    <row r="1593">
      <c r="A1593" s="12"/>
      <c r="B1593" s="12"/>
      <c r="C1593" s="37"/>
      <c r="D1593" s="37"/>
      <c r="E1593" s="37"/>
      <c r="F1593" s="37"/>
      <c r="G1593" s="14"/>
    </row>
    <row r="1594">
      <c r="A1594" s="12"/>
      <c r="B1594" s="12"/>
      <c r="C1594" s="37"/>
      <c r="D1594" s="37"/>
      <c r="E1594" s="37"/>
      <c r="F1594" s="37"/>
      <c r="G1594" s="14"/>
    </row>
    <row r="1595">
      <c r="A1595" s="12"/>
      <c r="B1595" s="12"/>
      <c r="C1595" s="37"/>
      <c r="D1595" s="37"/>
      <c r="E1595" s="37"/>
      <c r="F1595" s="37"/>
      <c r="G1595" s="14"/>
    </row>
    <row r="1596">
      <c r="A1596" s="12"/>
      <c r="B1596" s="12"/>
      <c r="C1596" s="37"/>
      <c r="D1596" s="37"/>
      <c r="E1596" s="37"/>
      <c r="F1596" s="37"/>
      <c r="G1596" s="14"/>
    </row>
    <row r="1597">
      <c r="A1597" s="12"/>
      <c r="B1597" s="12"/>
      <c r="C1597" s="37"/>
      <c r="D1597" s="37"/>
      <c r="E1597" s="37"/>
      <c r="F1597" s="37"/>
      <c r="G1597" s="14"/>
    </row>
    <row r="1598">
      <c r="A1598" s="12"/>
      <c r="B1598" s="12"/>
      <c r="C1598" s="37"/>
      <c r="D1598" s="37"/>
      <c r="E1598" s="37"/>
      <c r="F1598" s="37"/>
      <c r="G1598" s="14"/>
    </row>
    <row r="1599">
      <c r="A1599" s="12"/>
      <c r="B1599" s="12"/>
      <c r="C1599" s="37"/>
      <c r="D1599" s="37"/>
      <c r="E1599" s="37"/>
      <c r="F1599" s="37"/>
      <c r="G1599" s="14"/>
    </row>
    <row r="1600">
      <c r="A1600" s="12"/>
      <c r="B1600" s="12"/>
      <c r="C1600" s="37"/>
      <c r="D1600" s="37"/>
      <c r="E1600" s="37"/>
      <c r="F1600" s="37"/>
      <c r="G1600" s="14"/>
    </row>
    <row r="1601">
      <c r="A1601" s="12"/>
      <c r="B1601" s="12"/>
      <c r="C1601" s="37"/>
      <c r="D1601" s="37"/>
      <c r="E1601" s="37"/>
      <c r="F1601" s="37"/>
      <c r="G1601" s="14"/>
    </row>
    <row r="1602">
      <c r="A1602" s="12"/>
      <c r="B1602" s="12"/>
      <c r="C1602" s="37"/>
      <c r="D1602" s="37"/>
      <c r="E1602" s="37"/>
      <c r="F1602" s="37"/>
      <c r="G1602" s="14"/>
    </row>
    <row r="1603">
      <c r="A1603" s="12"/>
      <c r="B1603" s="12"/>
      <c r="C1603" s="37"/>
      <c r="D1603" s="37"/>
      <c r="E1603" s="37"/>
      <c r="F1603" s="37"/>
      <c r="G1603" s="14"/>
    </row>
    <row r="1604">
      <c r="A1604" s="12"/>
      <c r="B1604" s="12"/>
      <c r="C1604" s="37"/>
      <c r="D1604" s="37"/>
      <c r="E1604" s="37"/>
      <c r="F1604" s="37"/>
      <c r="G1604" s="14"/>
    </row>
    <row r="1605">
      <c r="A1605" s="12"/>
      <c r="B1605" s="12"/>
      <c r="C1605" s="37"/>
      <c r="D1605" s="37"/>
      <c r="E1605" s="37"/>
      <c r="F1605" s="37"/>
      <c r="G1605" s="14"/>
    </row>
    <row r="1606">
      <c r="A1606" s="12"/>
      <c r="B1606" s="12"/>
      <c r="C1606" s="37"/>
      <c r="D1606" s="37"/>
      <c r="E1606" s="37"/>
      <c r="F1606" s="37"/>
      <c r="G1606" s="14"/>
    </row>
    <row r="1607">
      <c r="A1607" s="12"/>
      <c r="B1607" s="12"/>
      <c r="C1607" s="37"/>
      <c r="D1607" s="37"/>
      <c r="E1607" s="37"/>
      <c r="F1607" s="37"/>
      <c r="G1607" s="14"/>
    </row>
    <row r="1608">
      <c r="A1608" s="12"/>
      <c r="B1608" s="12"/>
      <c r="C1608" s="37"/>
      <c r="D1608" s="37"/>
      <c r="E1608" s="37"/>
      <c r="F1608" s="37"/>
      <c r="G1608" s="14"/>
    </row>
    <row r="1609">
      <c r="A1609" s="12"/>
      <c r="B1609" s="12"/>
      <c r="C1609" s="37"/>
      <c r="D1609" s="37"/>
      <c r="E1609" s="37"/>
      <c r="F1609" s="37"/>
      <c r="G1609" s="14"/>
    </row>
    <row r="1610">
      <c r="A1610" s="12"/>
      <c r="B1610" s="12"/>
      <c r="C1610" s="37"/>
      <c r="D1610" s="37"/>
      <c r="E1610" s="37"/>
      <c r="F1610" s="37"/>
      <c r="G1610" s="14"/>
    </row>
    <row r="1611">
      <c r="A1611" s="12"/>
      <c r="B1611" s="12"/>
      <c r="C1611" s="37"/>
      <c r="D1611" s="37"/>
      <c r="E1611" s="37"/>
      <c r="F1611" s="37"/>
      <c r="G1611" s="14"/>
    </row>
    <row r="1612">
      <c r="A1612" s="12"/>
      <c r="B1612" s="12"/>
      <c r="C1612" s="37"/>
      <c r="D1612" s="37"/>
      <c r="E1612" s="37"/>
      <c r="F1612" s="37"/>
      <c r="G1612" s="14"/>
    </row>
    <row r="1613">
      <c r="A1613" s="12"/>
      <c r="B1613" s="12"/>
      <c r="C1613" s="37"/>
      <c r="D1613" s="37"/>
      <c r="E1613" s="37"/>
      <c r="F1613" s="37"/>
      <c r="G1613" s="14"/>
    </row>
    <row r="1614">
      <c r="A1614" s="12"/>
      <c r="B1614" s="12"/>
      <c r="C1614" s="37"/>
      <c r="D1614" s="37"/>
      <c r="E1614" s="37"/>
      <c r="F1614" s="37"/>
      <c r="G1614" s="14"/>
    </row>
    <row r="1615">
      <c r="A1615" s="12"/>
      <c r="B1615" s="12"/>
      <c r="C1615" s="37"/>
      <c r="D1615" s="37"/>
      <c r="E1615" s="37"/>
      <c r="F1615" s="37"/>
      <c r="G1615" s="14"/>
    </row>
    <row r="1616">
      <c r="A1616" s="12"/>
      <c r="B1616" s="12"/>
      <c r="C1616" s="37"/>
      <c r="D1616" s="37"/>
      <c r="E1616" s="37"/>
      <c r="F1616" s="37"/>
      <c r="G1616" s="14"/>
    </row>
    <row r="1617">
      <c r="A1617" s="12"/>
      <c r="B1617" s="12"/>
      <c r="C1617" s="37"/>
      <c r="D1617" s="37"/>
      <c r="E1617" s="37"/>
      <c r="F1617" s="37"/>
      <c r="G1617" s="14"/>
    </row>
    <row r="1618">
      <c r="A1618" s="12"/>
      <c r="B1618" s="12"/>
      <c r="C1618" s="37"/>
      <c r="D1618" s="37"/>
      <c r="E1618" s="37"/>
      <c r="F1618" s="37"/>
      <c r="G1618" s="14"/>
    </row>
    <row r="1619">
      <c r="A1619" s="12"/>
      <c r="B1619" s="12"/>
      <c r="C1619" s="37"/>
      <c r="D1619" s="37"/>
      <c r="E1619" s="37"/>
      <c r="F1619" s="37"/>
      <c r="G1619" s="14"/>
    </row>
    <row r="1620">
      <c r="A1620" s="12"/>
      <c r="B1620" s="12"/>
      <c r="C1620" s="37"/>
      <c r="D1620" s="37"/>
      <c r="E1620" s="37"/>
      <c r="F1620" s="37"/>
      <c r="G1620" s="14"/>
    </row>
    <row r="1621">
      <c r="A1621" s="12"/>
      <c r="B1621" s="12"/>
      <c r="C1621" s="37"/>
      <c r="D1621" s="37"/>
      <c r="E1621" s="37"/>
      <c r="F1621" s="37"/>
      <c r="G1621" s="14"/>
    </row>
    <row r="1622">
      <c r="A1622" s="12"/>
      <c r="B1622" s="12"/>
      <c r="C1622" s="37"/>
      <c r="D1622" s="37"/>
      <c r="E1622" s="37"/>
      <c r="F1622" s="37"/>
      <c r="G1622" s="14"/>
    </row>
    <row r="1623">
      <c r="A1623" s="12"/>
      <c r="B1623" s="12"/>
      <c r="C1623" s="37"/>
      <c r="D1623" s="37"/>
      <c r="E1623" s="37"/>
      <c r="F1623" s="37"/>
      <c r="G1623" s="14"/>
    </row>
    <row r="1624">
      <c r="A1624" s="12"/>
      <c r="B1624" s="12"/>
      <c r="C1624" s="37"/>
      <c r="D1624" s="37"/>
      <c r="E1624" s="37"/>
      <c r="F1624" s="37"/>
      <c r="G1624" s="14"/>
    </row>
    <row r="1625">
      <c r="A1625" s="12"/>
      <c r="B1625" s="12"/>
      <c r="C1625" s="37"/>
      <c r="D1625" s="37"/>
      <c r="E1625" s="37"/>
      <c r="F1625" s="37"/>
      <c r="G1625" s="14"/>
    </row>
    <row r="1626">
      <c r="A1626" s="12"/>
      <c r="B1626" s="12"/>
      <c r="C1626" s="37"/>
      <c r="D1626" s="37"/>
      <c r="E1626" s="37"/>
      <c r="F1626" s="37"/>
      <c r="G1626" s="14"/>
    </row>
    <row r="1627">
      <c r="A1627" s="12"/>
      <c r="B1627" s="12"/>
      <c r="C1627" s="37"/>
      <c r="D1627" s="37"/>
      <c r="E1627" s="37"/>
      <c r="F1627" s="37"/>
      <c r="G1627" s="14"/>
    </row>
    <row r="1628">
      <c r="A1628" s="12"/>
      <c r="B1628" s="12"/>
      <c r="C1628" s="37"/>
      <c r="D1628" s="37"/>
      <c r="E1628" s="37"/>
      <c r="F1628" s="37"/>
      <c r="G1628" s="14"/>
    </row>
    <row r="1629">
      <c r="A1629" s="12"/>
      <c r="B1629" s="12"/>
      <c r="C1629" s="37"/>
      <c r="D1629" s="37"/>
      <c r="E1629" s="37"/>
      <c r="F1629" s="37"/>
      <c r="G1629" s="14"/>
    </row>
    <row r="1630">
      <c r="A1630" s="12"/>
      <c r="B1630" s="12"/>
      <c r="C1630" s="37"/>
      <c r="D1630" s="37"/>
      <c r="E1630" s="37"/>
      <c r="F1630" s="37"/>
      <c r="G1630" s="14"/>
    </row>
    <row r="1631">
      <c r="A1631" s="12"/>
      <c r="B1631" s="12"/>
      <c r="C1631" s="37"/>
      <c r="D1631" s="37"/>
      <c r="E1631" s="37"/>
      <c r="F1631" s="37"/>
      <c r="G1631" s="14"/>
    </row>
    <row r="1632">
      <c r="A1632" s="12"/>
      <c r="B1632" s="12"/>
      <c r="C1632" s="37"/>
      <c r="D1632" s="37"/>
      <c r="E1632" s="37"/>
      <c r="F1632" s="37"/>
      <c r="G1632" s="14"/>
    </row>
    <row r="1633">
      <c r="A1633" s="12"/>
      <c r="B1633" s="12"/>
      <c r="C1633" s="37"/>
      <c r="D1633" s="37"/>
      <c r="E1633" s="37"/>
      <c r="F1633" s="37"/>
      <c r="G1633" s="14"/>
    </row>
    <row r="1634">
      <c r="A1634" s="12"/>
      <c r="B1634" s="12"/>
      <c r="C1634" s="37"/>
      <c r="D1634" s="37"/>
      <c r="E1634" s="37"/>
      <c r="F1634" s="37"/>
      <c r="G1634" s="14"/>
    </row>
    <row r="1635">
      <c r="A1635" s="12"/>
      <c r="B1635" s="12"/>
      <c r="C1635" s="37"/>
      <c r="D1635" s="37"/>
      <c r="E1635" s="37"/>
      <c r="F1635" s="37"/>
      <c r="G1635" s="14"/>
    </row>
    <row r="1636">
      <c r="A1636" s="12"/>
      <c r="B1636" s="12"/>
      <c r="C1636" s="37"/>
      <c r="D1636" s="37"/>
      <c r="E1636" s="37"/>
      <c r="F1636" s="37"/>
      <c r="G1636" s="14"/>
    </row>
    <row r="1637">
      <c r="A1637" s="12"/>
      <c r="B1637" s="12"/>
      <c r="C1637" s="37"/>
      <c r="D1637" s="37"/>
      <c r="E1637" s="37"/>
      <c r="F1637" s="37"/>
      <c r="G1637" s="14"/>
    </row>
    <row r="1638">
      <c r="A1638" s="12"/>
      <c r="B1638" s="12"/>
      <c r="C1638" s="37"/>
      <c r="D1638" s="37"/>
      <c r="E1638" s="37"/>
      <c r="F1638" s="37"/>
      <c r="G1638" s="14"/>
    </row>
    <row r="1639">
      <c r="A1639" s="12"/>
      <c r="B1639" s="12"/>
      <c r="C1639" s="37"/>
      <c r="D1639" s="37"/>
      <c r="E1639" s="37"/>
      <c r="F1639" s="37"/>
      <c r="G1639" s="14"/>
    </row>
    <row r="1640">
      <c r="A1640" s="12"/>
      <c r="B1640" s="12"/>
      <c r="C1640" s="37"/>
      <c r="D1640" s="37"/>
      <c r="E1640" s="37"/>
      <c r="F1640" s="37"/>
      <c r="G1640" s="14"/>
    </row>
    <row r="1641">
      <c r="A1641" s="12"/>
      <c r="B1641" s="12"/>
      <c r="C1641" s="37"/>
      <c r="D1641" s="37"/>
      <c r="E1641" s="37"/>
      <c r="F1641" s="37"/>
      <c r="G1641" s="14"/>
    </row>
    <row r="1642">
      <c r="A1642" s="12"/>
      <c r="B1642" s="12"/>
      <c r="C1642" s="37"/>
      <c r="D1642" s="37"/>
      <c r="E1642" s="37"/>
      <c r="F1642" s="37"/>
      <c r="G1642" s="14"/>
    </row>
    <row r="1643">
      <c r="A1643" s="12"/>
      <c r="B1643" s="12"/>
      <c r="C1643" s="37"/>
      <c r="D1643" s="37"/>
      <c r="E1643" s="37"/>
      <c r="F1643" s="37"/>
      <c r="G1643" s="14"/>
    </row>
    <row r="1644">
      <c r="A1644" s="12"/>
      <c r="B1644" s="12"/>
      <c r="C1644" s="37"/>
      <c r="D1644" s="37"/>
      <c r="E1644" s="37"/>
      <c r="F1644" s="37"/>
      <c r="G1644" s="14"/>
    </row>
    <row r="1645">
      <c r="A1645" s="12"/>
      <c r="B1645" s="12"/>
      <c r="C1645" s="37"/>
      <c r="D1645" s="37"/>
      <c r="E1645" s="37"/>
      <c r="F1645" s="37"/>
      <c r="G1645" s="14"/>
    </row>
    <row r="1646">
      <c r="A1646" s="12"/>
      <c r="B1646" s="12"/>
      <c r="C1646" s="37"/>
      <c r="D1646" s="37"/>
      <c r="E1646" s="37"/>
      <c r="F1646" s="37"/>
      <c r="G1646" s="14"/>
    </row>
    <row r="1647">
      <c r="A1647" s="12"/>
      <c r="B1647" s="12"/>
      <c r="C1647" s="37"/>
      <c r="D1647" s="37"/>
      <c r="E1647" s="37"/>
      <c r="F1647" s="37"/>
      <c r="G1647" s="14"/>
    </row>
    <row r="1648">
      <c r="A1648" s="12"/>
      <c r="B1648" s="12"/>
      <c r="C1648" s="37"/>
      <c r="D1648" s="37"/>
      <c r="E1648" s="37"/>
      <c r="F1648" s="37"/>
      <c r="G1648" s="14"/>
    </row>
    <row r="1649">
      <c r="A1649" s="12"/>
      <c r="B1649" s="12"/>
      <c r="C1649" s="37"/>
      <c r="D1649" s="37"/>
      <c r="E1649" s="37"/>
      <c r="F1649" s="37"/>
      <c r="G1649" s="14"/>
    </row>
    <row r="1650">
      <c r="A1650" s="12"/>
      <c r="B1650" s="12"/>
      <c r="C1650" s="37"/>
      <c r="D1650" s="37"/>
      <c r="E1650" s="37"/>
      <c r="F1650" s="37"/>
      <c r="G1650" s="14"/>
    </row>
    <row r="1651">
      <c r="A1651" s="12"/>
      <c r="B1651" s="12"/>
      <c r="C1651" s="37"/>
      <c r="D1651" s="37"/>
      <c r="E1651" s="37"/>
      <c r="F1651" s="37"/>
      <c r="G1651" s="14"/>
    </row>
    <row r="1652">
      <c r="A1652" s="12"/>
      <c r="B1652" s="12"/>
      <c r="C1652" s="37"/>
      <c r="D1652" s="37"/>
      <c r="E1652" s="37"/>
      <c r="F1652" s="37"/>
      <c r="G1652" s="14"/>
    </row>
    <row r="1653">
      <c r="A1653" s="12"/>
      <c r="B1653" s="12"/>
      <c r="C1653" s="37"/>
      <c r="D1653" s="37"/>
      <c r="E1653" s="37"/>
      <c r="F1653" s="37"/>
      <c r="G1653" s="14"/>
    </row>
    <row r="1654">
      <c r="A1654" s="12"/>
      <c r="B1654" s="12"/>
      <c r="C1654" s="37"/>
      <c r="D1654" s="37"/>
      <c r="E1654" s="37"/>
      <c r="F1654" s="37"/>
      <c r="G1654" s="14"/>
    </row>
    <row r="1655">
      <c r="A1655" s="12"/>
      <c r="B1655" s="12"/>
      <c r="C1655" s="37"/>
      <c r="D1655" s="37"/>
      <c r="E1655" s="37"/>
      <c r="F1655" s="37"/>
      <c r="G1655" s="14"/>
    </row>
    <row r="1656">
      <c r="A1656" s="12"/>
      <c r="B1656" s="12"/>
      <c r="C1656" s="37"/>
      <c r="D1656" s="37"/>
      <c r="E1656" s="37"/>
      <c r="F1656" s="37"/>
      <c r="G1656" s="14"/>
    </row>
    <row r="1657">
      <c r="A1657" s="12"/>
      <c r="B1657" s="12"/>
      <c r="C1657" s="37"/>
      <c r="D1657" s="37"/>
      <c r="E1657" s="37"/>
      <c r="F1657" s="37"/>
      <c r="G1657" s="14"/>
    </row>
    <row r="1658">
      <c r="A1658" s="12"/>
      <c r="B1658" s="12"/>
      <c r="C1658" s="37"/>
      <c r="D1658" s="37"/>
      <c r="E1658" s="37"/>
      <c r="F1658" s="37"/>
      <c r="G1658" s="14"/>
    </row>
    <row r="1659">
      <c r="A1659" s="12"/>
      <c r="B1659" s="12"/>
      <c r="C1659" s="37"/>
      <c r="D1659" s="37"/>
      <c r="E1659" s="37"/>
      <c r="F1659" s="37"/>
      <c r="G1659" s="14"/>
    </row>
    <row r="1660">
      <c r="A1660" s="12"/>
      <c r="B1660" s="12"/>
      <c r="C1660" s="37"/>
      <c r="D1660" s="37"/>
      <c r="E1660" s="37"/>
      <c r="F1660" s="37"/>
      <c r="G1660" s="14"/>
    </row>
    <row r="1661">
      <c r="A1661" s="12"/>
      <c r="B1661" s="12"/>
      <c r="C1661" s="37"/>
      <c r="D1661" s="37"/>
      <c r="E1661" s="37"/>
      <c r="F1661" s="37"/>
      <c r="G1661" s="14"/>
    </row>
    <row r="1662">
      <c r="A1662" s="12"/>
      <c r="B1662" s="12"/>
      <c r="C1662" s="37"/>
      <c r="D1662" s="37"/>
      <c r="E1662" s="37"/>
      <c r="F1662" s="37"/>
      <c r="G1662" s="14"/>
    </row>
    <row r="1663">
      <c r="A1663" s="12"/>
      <c r="B1663" s="12"/>
      <c r="C1663" s="37"/>
      <c r="D1663" s="37"/>
      <c r="E1663" s="37"/>
      <c r="F1663" s="37"/>
      <c r="G1663" s="14"/>
    </row>
    <row r="1664">
      <c r="A1664" s="12"/>
      <c r="B1664" s="12"/>
      <c r="C1664" s="37"/>
      <c r="D1664" s="37"/>
      <c r="E1664" s="37"/>
      <c r="F1664" s="37"/>
      <c r="G1664" s="14"/>
    </row>
    <row r="1665">
      <c r="A1665" s="12"/>
      <c r="B1665" s="12"/>
      <c r="C1665" s="37"/>
      <c r="D1665" s="37"/>
      <c r="E1665" s="37"/>
      <c r="F1665" s="37"/>
      <c r="G1665" s="14"/>
    </row>
    <row r="1666">
      <c r="A1666" s="12"/>
      <c r="B1666" s="12"/>
      <c r="C1666" s="37"/>
      <c r="D1666" s="37"/>
      <c r="E1666" s="37"/>
      <c r="F1666" s="37"/>
      <c r="G1666" s="14"/>
    </row>
    <row r="1667">
      <c r="A1667" s="12"/>
      <c r="B1667" s="12"/>
      <c r="C1667" s="37"/>
      <c r="D1667" s="37"/>
      <c r="E1667" s="37"/>
      <c r="F1667" s="37"/>
      <c r="G1667" s="14"/>
    </row>
    <row r="1668">
      <c r="A1668" s="12"/>
      <c r="B1668" s="12"/>
      <c r="C1668" s="37"/>
      <c r="D1668" s="37"/>
      <c r="E1668" s="37"/>
      <c r="F1668" s="37"/>
      <c r="G1668" s="14"/>
    </row>
    <row r="1669">
      <c r="A1669" s="12"/>
      <c r="B1669" s="12"/>
      <c r="C1669" s="37"/>
      <c r="D1669" s="37"/>
      <c r="E1669" s="37"/>
      <c r="F1669" s="37"/>
      <c r="G1669" s="14"/>
    </row>
    <row r="1670">
      <c r="A1670" s="12"/>
      <c r="B1670" s="12"/>
      <c r="C1670" s="37"/>
      <c r="D1670" s="37"/>
      <c r="E1670" s="37"/>
      <c r="F1670" s="37"/>
      <c r="G1670" s="14"/>
    </row>
    <row r="1671">
      <c r="A1671" s="12"/>
      <c r="B1671" s="12"/>
      <c r="C1671" s="37"/>
      <c r="D1671" s="37"/>
      <c r="E1671" s="37"/>
      <c r="F1671" s="37"/>
      <c r="G1671" s="14"/>
    </row>
    <row r="1672">
      <c r="A1672" s="12"/>
      <c r="B1672" s="12"/>
      <c r="C1672" s="37"/>
      <c r="D1672" s="37"/>
      <c r="E1672" s="37"/>
      <c r="F1672" s="37"/>
      <c r="G1672" s="14"/>
    </row>
    <row r="1673">
      <c r="A1673" s="12"/>
      <c r="B1673" s="12"/>
      <c r="C1673" s="37"/>
      <c r="D1673" s="37"/>
      <c r="E1673" s="37"/>
      <c r="F1673" s="37"/>
      <c r="G1673" s="14"/>
    </row>
    <row r="1674">
      <c r="A1674" s="12"/>
      <c r="B1674" s="12"/>
      <c r="C1674" s="37"/>
      <c r="D1674" s="37"/>
      <c r="E1674" s="37"/>
      <c r="F1674" s="37"/>
      <c r="G1674" s="14"/>
    </row>
    <row r="1675">
      <c r="A1675" s="12"/>
      <c r="B1675" s="12"/>
      <c r="C1675" s="37"/>
      <c r="D1675" s="37"/>
      <c r="E1675" s="37"/>
      <c r="F1675" s="37"/>
      <c r="G1675" s="14"/>
    </row>
    <row r="1676">
      <c r="A1676" s="12"/>
      <c r="B1676" s="12"/>
      <c r="C1676" s="37"/>
      <c r="D1676" s="37"/>
      <c r="E1676" s="37"/>
      <c r="F1676" s="37"/>
      <c r="G1676" s="14"/>
    </row>
    <row r="1677">
      <c r="A1677" s="12"/>
      <c r="B1677" s="12"/>
      <c r="C1677" s="37"/>
      <c r="D1677" s="37"/>
      <c r="E1677" s="37"/>
      <c r="F1677" s="37"/>
      <c r="G1677" s="14"/>
    </row>
    <row r="1678">
      <c r="A1678" s="12"/>
      <c r="B1678" s="12"/>
      <c r="C1678" s="37"/>
      <c r="D1678" s="37"/>
      <c r="E1678" s="37"/>
      <c r="F1678" s="37"/>
      <c r="G1678" s="14"/>
    </row>
    <row r="1679">
      <c r="A1679" s="12"/>
      <c r="B1679" s="12"/>
      <c r="C1679" s="37"/>
      <c r="D1679" s="37"/>
      <c r="E1679" s="37"/>
      <c r="F1679" s="37"/>
      <c r="G1679" s="14"/>
    </row>
    <row r="1680">
      <c r="A1680" s="12"/>
      <c r="B1680" s="12"/>
      <c r="C1680" s="37"/>
      <c r="D1680" s="37"/>
      <c r="E1680" s="37"/>
      <c r="F1680" s="37"/>
      <c r="G1680" s="14"/>
    </row>
    <row r="1681">
      <c r="A1681" s="12"/>
      <c r="B1681" s="12"/>
      <c r="C1681" s="37"/>
      <c r="D1681" s="37"/>
      <c r="E1681" s="37"/>
      <c r="F1681" s="37"/>
      <c r="G1681" s="14"/>
    </row>
    <row r="1682">
      <c r="A1682" s="12"/>
      <c r="B1682" s="12"/>
      <c r="C1682" s="37"/>
      <c r="D1682" s="37"/>
      <c r="E1682" s="37"/>
      <c r="F1682" s="37"/>
      <c r="G1682" s="14"/>
    </row>
    <row r="1683">
      <c r="A1683" s="12"/>
      <c r="B1683" s="12"/>
      <c r="C1683" s="37"/>
      <c r="D1683" s="37"/>
      <c r="E1683" s="37"/>
      <c r="F1683" s="37"/>
      <c r="G1683" s="14"/>
    </row>
    <row r="1684">
      <c r="A1684" s="12"/>
      <c r="B1684" s="12"/>
      <c r="C1684" s="37"/>
      <c r="D1684" s="37"/>
      <c r="E1684" s="37"/>
      <c r="F1684" s="37"/>
      <c r="G1684" s="14"/>
    </row>
    <row r="1685">
      <c r="A1685" s="12"/>
      <c r="B1685" s="12"/>
      <c r="C1685" s="37"/>
      <c r="D1685" s="37"/>
      <c r="E1685" s="37"/>
      <c r="F1685" s="37"/>
      <c r="G1685" s="14"/>
    </row>
    <row r="1686">
      <c r="A1686" s="12"/>
      <c r="B1686" s="12"/>
      <c r="C1686" s="37"/>
      <c r="D1686" s="37"/>
      <c r="E1686" s="37"/>
      <c r="F1686" s="37"/>
      <c r="G1686" s="14"/>
    </row>
    <row r="1687">
      <c r="A1687" s="12"/>
      <c r="B1687" s="12"/>
      <c r="C1687" s="37"/>
      <c r="D1687" s="37"/>
      <c r="E1687" s="37"/>
      <c r="F1687" s="37"/>
      <c r="G1687" s="14"/>
    </row>
    <row r="1688">
      <c r="A1688" s="12"/>
      <c r="B1688" s="12"/>
      <c r="C1688" s="37"/>
      <c r="D1688" s="37"/>
      <c r="E1688" s="37"/>
      <c r="F1688" s="37"/>
      <c r="G1688" s="14"/>
    </row>
    <row r="1689">
      <c r="A1689" s="12"/>
      <c r="B1689" s="12"/>
      <c r="C1689" s="37"/>
      <c r="D1689" s="37"/>
      <c r="E1689" s="37"/>
      <c r="F1689" s="37"/>
      <c r="G1689" s="14"/>
    </row>
    <row r="1690">
      <c r="A1690" s="12"/>
      <c r="B1690" s="12"/>
      <c r="C1690" s="37"/>
      <c r="D1690" s="37"/>
      <c r="E1690" s="37"/>
      <c r="F1690" s="37"/>
      <c r="G1690" s="14"/>
    </row>
    <row r="1691">
      <c r="A1691" s="12"/>
      <c r="B1691" s="12"/>
      <c r="C1691" s="37"/>
      <c r="D1691" s="37"/>
      <c r="E1691" s="37"/>
      <c r="F1691" s="37"/>
      <c r="G1691" s="14"/>
    </row>
    <row r="1692">
      <c r="A1692" s="12"/>
      <c r="B1692" s="12"/>
      <c r="C1692" s="37"/>
      <c r="D1692" s="37"/>
      <c r="E1692" s="37"/>
      <c r="F1692" s="37"/>
      <c r="G1692" s="14"/>
    </row>
    <row r="1693">
      <c r="A1693" s="12"/>
      <c r="B1693" s="12"/>
      <c r="C1693" s="37"/>
      <c r="D1693" s="37"/>
      <c r="E1693" s="37"/>
      <c r="F1693" s="37"/>
      <c r="G1693" s="14"/>
    </row>
    <row r="1694">
      <c r="A1694" s="12"/>
      <c r="B1694" s="12"/>
      <c r="C1694" s="37"/>
      <c r="D1694" s="37"/>
      <c r="E1694" s="37"/>
      <c r="F1694" s="37"/>
      <c r="G1694" s="14"/>
    </row>
    <row r="1695">
      <c r="A1695" s="12"/>
      <c r="B1695" s="12"/>
      <c r="C1695" s="37"/>
      <c r="D1695" s="37"/>
      <c r="E1695" s="37"/>
      <c r="F1695" s="37"/>
      <c r="G1695" s="14"/>
    </row>
    <row r="1696">
      <c r="A1696" s="12"/>
      <c r="B1696" s="12"/>
      <c r="C1696" s="37"/>
      <c r="D1696" s="37"/>
      <c r="E1696" s="37"/>
      <c r="F1696" s="37"/>
      <c r="G1696" s="14"/>
    </row>
    <row r="1697">
      <c r="A1697" s="12"/>
      <c r="B1697" s="12"/>
      <c r="C1697" s="37"/>
      <c r="D1697" s="37"/>
      <c r="E1697" s="37"/>
      <c r="F1697" s="37"/>
      <c r="G1697" s="14"/>
    </row>
    <row r="1698">
      <c r="A1698" s="12"/>
      <c r="B1698" s="12"/>
      <c r="C1698" s="37"/>
      <c r="D1698" s="37"/>
      <c r="E1698" s="37"/>
      <c r="F1698" s="37"/>
      <c r="G1698" s="14"/>
    </row>
    <row r="1699">
      <c r="A1699" s="12"/>
      <c r="B1699" s="12"/>
      <c r="C1699" s="37"/>
      <c r="D1699" s="37"/>
      <c r="E1699" s="37"/>
      <c r="F1699" s="37"/>
      <c r="G1699" s="14"/>
    </row>
    <row r="1700">
      <c r="A1700" s="12"/>
      <c r="B1700" s="12"/>
      <c r="C1700" s="37"/>
      <c r="D1700" s="37"/>
      <c r="E1700" s="37"/>
      <c r="F1700" s="37"/>
      <c r="G1700" s="14"/>
    </row>
    <row r="1701">
      <c r="A1701" s="12"/>
      <c r="B1701" s="12"/>
      <c r="C1701" s="37"/>
      <c r="D1701" s="37"/>
      <c r="E1701" s="37"/>
      <c r="F1701" s="37"/>
      <c r="G1701" s="14"/>
    </row>
    <row r="1702">
      <c r="A1702" s="12"/>
      <c r="B1702" s="12"/>
      <c r="C1702" s="37"/>
      <c r="D1702" s="37"/>
      <c r="E1702" s="37"/>
      <c r="F1702" s="37"/>
      <c r="G1702" s="14"/>
    </row>
    <row r="1703">
      <c r="A1703" s="12"/>
      <c r="B1703" s="12"/>
      <c r="C1703" s="37"/>
      <c r="D1703" s="37"/>
      <c r="E1703" s="37"/>
      <c r="F1703" s="37"/>
      <c r="G1703" s="14"/>
    </row>
    <row r="1704">
      <c r="A1704" s="12"/>
      <c r="B1704" s="12"/>
      <c r="C1704" s="37"/>
      <c r="D1704" s="37"/>
      <c r="E1704" s="37"/>
      <c r="F1704" s="37"/>
      <c r="G1704" s="14"/>
    </row>
    <row r="1705">
      <c r="A1705" s="12"/>
      <c r="B1705" s="12"/>
      <c r="C1705" s="37"/>
      <c r="D1705" s="37"/>
      <c r="E1705" s="37"/>
      <c r="F1705" s="37"/>
      <c r="G1705" s="14"/>
    </row>
    <row r="1706">
      <c r="A1706" s="12"/>
      <c r="B1706" s="12"/>
      <c r="C1706" s="37"/>
      <c r="D1706" s="37"/>
      <c r="E1706" s="37"/>
      <c r="F1706" s="37"/>
      <c r="G1706" s="14"/>
    </row>
    <row r="1707">
      <c r="A1707" s="12"/>
      <c r="B1707" s="12"/>
      <c r="C1707" s="37"/>
      <c r="D1707" s="37"/>
      <c r="E1707" s="37"/>
      <c r="F1707" s="37"/>
      <c r="G1707" s="14"/>
    </row>
    <row r="1708">
      <c r="A1708" s="12"/>
      <c r="B1708" s="12"/>
      <c r="C1708" s="37"/>
      <c r="D1708" s="37"/>
      <c r="E1708" s="37"/>
      <c r="F1708" s="37"/>
      <c r="G1708" s="14"/>
    </row>
    <row r="1709">
      <c r="A1709" s="12"/>
      <c r="B1709" s="12"/>
      <c r="C1709" s="37"/>
      <c r="D1709" s="37"/>
      <c r="E1709" s="37"/>
      <c r="F1709" s="37"/>
      <c r="G1709" s="14"/>
    </row>
    <row r="1710">
      <c r="A1710" s="12"/>
      <c r="B1710" s="12"/>
      <c r="C1710" s="37"/>
      <c r="D1710" s="37"/>
      <c r="E1710" s="37"/>
      <c r="F1710" s="37"/>
      <c r="G1710" s="14"/>
    </row>
    <row r="1711">
      <c r="A1711" s="12"/>
      <c r="B1711" s="12"/>
      <c r="C1711" s="37"/>
      <c r="D1711" s="37"/>
      <c r="E1711" s="37"/>
      <c r="F1711" s="37"/>
      <c r="G1711" s="14"/>
    </row>
    <row r="1712">
      <c r="A1712" s="12"/>
      <c r="B1712" s="12"/>
      <c r="C1712" s="37"/>
      <c r="D1712" s="37"/>
      <c r="E1712" s="37"/>
      <c r="F1712" s="37"/>
      <c r="G1712" s="14"/>
    </row>
    <row r="1713">
      <c r="A1713" s="12"/>
      <c r="B1713" s="12"/>
      <c r="C1713" s="37"/>
      <c r="D1713" s="37"/>
      <c r="E1713" s="37"/>
      <c r="F1713" s="37"/>
      <c r="G1713" s="14"/>
    </row>
    <row r="1714">
      <c r="A1714" s="12"/>
      <c r="B1714" s="12"/>
      <c r="C1714" s="37"/>
      <c r="D1714" s="37"/>
      <c r="E1714" s="37"/>
      <c r="F1714" s="37"/>
      <c r="G1714" s="14"/>
    </row>
    <row r="1715">
      <c r="A1715" s="12"/>
      <c r="B1715" s="12"/>
      <c r="C1715" s="37"/>
      <c r="D1715" s="37"/>
      <c r="E1715" s="37"/>
      <c r="F1715" s="37"/>
      <c r="G1715" s="14"/>
    </row>
    <row r="1716">
      <c r="A1716" s="12"/>
      <c r="B1716" s="12"/>
      <c r="C1716" s="37"/>
      <c r="D1716" s="37"/>
      <c r="E1716" s="37"/>
      <c r="F1716" s="37"/>
      <c r="G1716" s="14"/>
    </row>
    <row r="1717">
      <c r="A1717" s="12"/>
      <c r="B1717" s="12"/>
      <c r="C1717" s="37"/>
      <c r="D1717" s="37"/>
      <c r="E1717" s="37"/>
      <c r="F1717" s="37"/>
      <c r="G1717" s="14"/>
    </row>
    <row r="1718">
      <c r="A1718" s="12"/>
      <c r="B1718" s="12"/>
      <c r="C1718" s="37"/>
      <c r="D1718" s="37"/>
      <c r="E1718" s="37"/>
      <c r="F1718" s="37"/>
      <c r="G1718" s="14"/>
    </row>
    <row r="1719">
      <c r="A1719" s="12"/>
      <c r="B1719" s="12"/>
      <c r="C1719" s="37"/>
      <c r="D1719" s="37"/>
      <c r="E1719" s="37"/>
      <c r="F1719" s="37"/>
      <c r="G1719" s="14"/>
    </row>
    <row r="1720">
      <c r="A1720" s="12"/>
      <c r="B1720" s="12"/>
      <c r="C1720" s="37"/>
      <c r="D1720" s="37"/>
      <c r="E1720" s="37"/>
      <c r="F1720" s="37"/>
      <c r="G1720" s="14"/>
    </row>
    <row r="1721">
      <c r="A1721" s="12"/>
      <c r="B1721" s="12"/>
      <c r="C1721" s="37"/>
      <c r="D1721" s="37"/>
      <c r="E1721" s="37"/>
      <c r="F1721" s="37"/>
      <c r="G1721" s="14"/>
    </row>
    <row r="1722">
      <c r="A1722" s="12"/>
      <c r="B1722" s="12"/>
      <c r="C1722" s="37"/>
      <c r="D1722" s="37"/>
      <c r="E1722" s="37"/>
      <c r="F1722" s="37"/>
      <c r="G1722" s="14"/>
    </row>
    <row r="1723">
      <c r="A1723" s="12"/>
      <c r="B1723" s="12"/>
      <c r="C1723" s="37"/>
      <c r="D1723" s="37"/>
      <c r="E1723" s="37"/>
      <c r="F1723" s="37"/>
      <c r="G1723" s="14"/>
    </row>
    <row r="1724">
      <c r="A1724" s="12"/>
      <c r="B1724" s="12"/>
      <c r="C1724" s="37"/>
      <c r="D1724" s="37"/>
      <c r="E1724" s="37"/>
      <c r="F1724" s="37"/>
      <c r="G1724" s="14"/>
    </row>
    <row r="1725">
      <c r="A1725" s="12"/>
      <c r="B1725" s="12"/>
      <c r="C1725" s="37"/>
      <c r="D1725" s="37"/>
      <c r="E1725" s="37"/>
      <c r="F1725" s="37"/>
      <c r="G1725" s="14"/>
    </row>
    <row r="1726">
      <c r="A1726" s="12"/>
      <c r="B1726" s="12"/>
      <c r="C1726" s="37"/>
      <c r="D1726" s="37"/>
      <c r="E1726" s="37"/>
      <c r="F1726" s="37"/>
      <c r="G1726" s="14"/>
    </row>
    <row r="1727">
      <c r="A1727" s="12"/>
      <c r="B1727" s="12"/>
      <c r="C1727" s="37"/>
      <c r="D1727" s="37"/>
      <c r="E1727" s="37"/>
      <c r="F1727" s="37"/>
      <c r="G1727" s="14"/>
    </row>
    <row r="1728">
      <c r="A1728" s="12"/>
      <c r="B1728" s="12"/>
      <c r="C1728" s="37"/>
      <c r="D1728" s="37"/>
      <c r="E1728" s="37"/>
      <c r="F1728" s="37"/>
      <c r="G1728" s="14"/>
    </row>
    <row r="1729">
      <c r="A1729" s="12"/>
      <c r="B1729" s="12"/>
      <c r="C1729" s="37"/>
      <c r="D1729" s="37"/>
      <c r="E1729" s="37"/>
      <c r="F1729" s="37"/>
      <c r="G1729" s="14"/>
    </row>
    <row r="1730">
      <c r="A1730" s="12"/>
      <c r="B1730" s="12"/>
      <c r="C1730" s="37"/>
      <c r="D1730" s="37"/>
      <c r="E1730" s="37"/>
      <c r="F1730" s="37"/>
      <c r="G1730" s="14"/>
    </row>
    <row r="1731">
      <c r="A1731" s="12"/>
      <c r="B1731" s="12"/>
      <c r="C1731" s="37"/>
      <c r="D1731" s="37"/>
      <c r="E1731" s="37"/>
      <c r="F1731" s="37"/>
      <c r="G1731" s="14"/>
    </row>
    <row r="1732">
      <c r="A1732" s="12"/>
      <c r="B1732" s="12"/>
      <c r="C1732" s="37"/>
      <c r="D1732" s="37"/>
      <c r="E1732" s="37"/>
      <c r="F1732" s="37"/>
      <c r="G1732" s="14"/>
    </row>
    <row r="1733">
      <c r="A1733" s="12"/>
      <c r="B1733" s="12"/>
      <c r="C1733" s="37"/>
      <c r="D1733" s="37"/>
      <c r="E1733" s="37"/>
      <c r="F1733" s="37"/>
      <c r="G1733" s="14"/>
    </row>
    <row r="1734">
      <c r="A1734" s="12"/>
      <c r="B1734" s="12"/>
      <c r="C1734" s="37"/>
      <c r="D1734" s="37"/>
      <c r="E1734" s="37"/>
      <c r="F1734" s="37"/>
      <c r="G1734" s="14"/>
    </row>
    <row r="1735">
      <c r="A1735" s="12"/>
      <c r="B1735" s="12"/>
      <c r="C1735" s="37"/>
      <c r="D1735" s="37"/>
      <c r="E1735" s="37"/>
      <c r="F1735" s="37"/>
      <c r="G1735" s="14"/>
    </row>
    <row r="1736">
      <c r="A1736" s="12"/>
      <c r="B1736" s="12"/>
      <c r="C1736" s="37"/>
      <c r="D1736" s="37"/>
      <c r="E1736" s="37"/>
      <c r="F1736" s="37"/>
      <c r="G1736" s="14"/>
    </row>
    <row r="1737">
      <c r="A1737" s="12"/>
      <c r="B1737" s="12"/>
      <c r="C1737" s="37"/>
      <c r="D1737" s="37"/>
      <c r="E1737" s="37"/>
      <c r="F1737" s="37"/>
      <c r="G1737" s="14"/>
    </row>
    <row r="1738">
      <c r="A1738" s="12"/>
      <c r="B1738" s="12"/>
      <c r="C1738" s="37"/>
      <c r="D1738" s="37"/>
      <c r="E1738" s="37"/>
      <c r="F1738" s="37"/>
      <c r="G1738" s="14"/>
    </row>
    <row r="1739">
      <c r="A1739" s="12"/>
      <c r="B1739" s="12"/>
      <c r="C1739" s="37"/>
      <c r="D1739" s="37"/>
      <c r="E1739" s="37"/>
      <c r="F1739" s="37"/>
      <c r="G1739" s="14"/>
    </row>
    <row r="1740">
      <c r="A1740" s="12"/>
      <c r="B1740" s="12"/>
      <c r="C1740" s="37"/>
      <c r="D1740" s="37"/>
      <c r="E1740" s="37"/>
      <c r="F1740" s="37"/>
      <c r="G1740" s="14"/>
    </row>
    <row r="1741">
      <c r="A1741" s="12"/>
      <c r="B1741" s="12"/>
      <c r="C1741" s="37"/>
      <c r="D1741" s="37"/>
      <c r="E1741" s="37"/>
      <c r="F1741" s="37"/>
      <c r="G1741" s="14"/>
    </row>
    <row r="1742">
      <c r="A1742" s="12"/>
      <c r="B1742" s="12"/>
      <c r="C1742" s="37"/>
      <c r="D1742" s="37"/>
      <c r="E1742" s="37"/>
      <c r="F1742" s="37"/>
      <c r="G1742" s="14"/>
    </row>
    <row r="1743">
      <c r="A1743" s="12"/>
      <c r="B1743" s="12"/>
      <c r="C1743" s="37"/>
      <c r="D1743" s="37"/>
      <c r="E1743" s="37"/>
      <c r="F1743" s="37"/>
      <c r="G1743" s="14"/>
    </row>
    <row r="1744">
      <c r="A1744" s="12"/>
      <c r="B1744" s="12"/>
      <c r="C1744" s="37"/>
      <c r="D1744" s="37"/>
      <c r="E1744" s="37"/>
      <c r="F1744" s="37"/>
      <c r="G1744" s="14"/>
    </row>
    <row r="1745">
      <c r="A1745" s="12"/>
      <c r="B1745" s="12"/>
      <c r="C1745" s="37"/>
      <c r="D1745" s="37"/>
      <c r="E1745" s="37"/>
      <c r="F1745" s="37"/>
      <c r="G1745" s="14"/>
    </row>
    <row r="1746">
      <c r="A1746" s="12"/>
      <c r="B1746" s="12"/>
      <c r="C1746" s="37"/>
      <c r="D1746" s="37"/>
      <c r="E1746" s="37"/>
      <c r="F1746" s="37"/>
      <c r="G1746" s="14"/>
    </row>
    <row r="1747">
      <c r="A1747" s="12"/>
      <c r="B1747" s="12"/>
      <c r="C1747" s="37"/>
      <c r="D1747" s="37"/>
      <c r="E1747" s="37"/>
      <c r="F1747" s="37"/>
      <c r="G1747" s="14"/>
    </row>
    <row r="1748">
      <c r="A1748" s="12"/>
      <c r="B1748" s="12"/>
      <c r="C1748" s="37"/>
      <c r="D1748" s="37"/>
      <c r="E1748" s="37"/>
      <c r="F1748" s="37"/>
      <c r="G1748" s="14"/>
    </row>
    <row r="1749">
      <c r="A1749" s="12"/>
      <c r="B1749" s="12"/>
      <c r="C1749" s="37"/>
      <c r="D1749" s="37"/>
      <c r="E1749" s="37"/>
      <c r="F1749" s="37"/>
      <c r="G1749" s="14"/>
    </row>
    <row r="1750">
      <c r="A1750" s="12"/>
      <c r="B1750" s="12"/>
      <c r="C1750" s="37"/>
      <c r="D1750" s="37"/>
      <c r="E1750" s="37"/>
      <c r="F1750" s="37"/>
      <c r="G1750" s="14"/>
    </row>
    <row r="1751">
      <c r="A1751" s="12"/>
      <c r="B1751" s="12"/>
      <c r="C1751" s="37"/>
      <c r="D1751" s="37"/>
      <c r="E1751" s="37"/>
      <c r="F1751" s="37"/>
      <c r="G1751" s="14"/>
    </row>
    <row r="1752">
      <c r="A1752" s="12"/>
      <c r="B1752" s="12"/>
      <c r="C1752" s="37"/>
      <c r="D1752" s="37"/>
      <c r="E1752" s="37"/>
      <c r="F1752" s="37"/>
      <c r="G1752" s="14"/>
    </row>
    <row r="1753">
      <c r="A1753" s="12"/>
      <c r="B1753" s="12"/>
      <c r="C1753" s="37"/>
      <c r="D1753" s="37"/>
      <c r="E1753" s="37"/>
      <c r="F1753" s="37"/>
      <c r="G1753" s="14"/>
    </row>
    <row r="1754">
      <c r="A1754" s="12"/>
      <c r="B1754" s="12"/>
      <c r="C1754" s="37"/>
      <c r="D1754" s="37"/>
      <c r="E1754" s="37"/>
      <c r="F1754" s="37"/>
      <c r="G1754" s="14"/>
    </row>
    <row r="1755">
      <c r="A1755" s="12"/>
      <c r="B1755" s="12"/>
      <c r="C1755" s="37"/>
      <c r="D1755" s="37"/>
      <c r="E1755" s="37"/>
      <c r="F1755" s="37"/>
      <c r="G1755" s="14"/>
    </row>
    <row r="1756">
      <c r="A1756" s="12"/>
      <c r="B1756" s="12"/>
      <c r="C1756" s="37"/>
      <c r="D1756" s="37"/>
      <c r="E1756" s="37"/>
      <c r="F1756" s="37"/>
      <c r="G1756" s="14"/>
    </row>
    <row r="1757">
      <c r="A1757" s="12"/>
      <c r="B1757" s="12"/>
      <c r="C1757" s="37"/>
      <c r="D1757" s="37"/>
      <c r="E1757" s="37"/>
      <c r="F1757" s="37"/>
      <c r="G1757" s="14"/>
    </row>
    <row r="1758">
      <c r="A1758" s="12"/>
      <c r="B1758" s="12"/>
      <c r="C1758" s="37"/>
      <c r="D1758" s="37"/>
      <c r="E1758" s="37"/>
      <c r="F1758" s="37"/>
      <c r="G1758" s="14"/>
    </row>
    <row r="1759">
      <c r="A1759" s="12"/>
      <c r="B1759" s="12"/>
      <c r="C1759" s="37"/>
      <c r="D1759" s="37"/>
      <c r="E1759" s="37"/>
      <c r="F1759" s="37"/>
      <c r="G1759" s="14"/>
    </row>
    <row r="1760">
      <c r="A1760" s="12"/>
      <c r="B1760" s="12"/>
      <c r="C1760" s="37"/>
      <c r="D1760" s="37"/>
      <c r="E1760" s="37"/>
      <c r="F1760" s="37"/>
      <c r="G1760" s="14"/>
    </row>
    <row r="1761">
      <c r="A1761" s="12"/>
      <c r="B1761" s="12"/>
      <c r="C1761" s="37"/>
      <c r="D1761" s="37"/>
      <c r="E1761" s="37"/>
      <c r="F1761" s="37"/>
      <c r="G1761" s="14"/>
    </row>
    <row r="1762">
      <c r="A1762" s="12"/>
      <c r="B1762" s="12"/>
      <c r="C1762" s="37"/>
      <c r="D1762" s="37"/>
      <c r="E1762" s="37"/>
      <c r="F1762" s="37"/>
      <c r="G1762" s="14"/>
    </row>
    <row r="1763">
      <c r="A1763" s="12"/>
      <c r="B1763" s="12"/>
      <c r="C1763" s="37"/>
      <c r="D1763" s="37"/>
      <c r="E1763" s="37"/>
      <c r="F1763" s="37"/>
      <c r="G1763" s="14"/>
    </row>
    <row r="1764">
      <c r="A1764" s="12"/>
      <c r="B1764" s="12"/>
      <c r="C1764" s="37"/>
      <c r="D1764" s="37"/>
      <c r="E1764" s="37"/>
      <c r="F1764" s="37"/>
      <c r="G1764" s="14"/>
    </row>
    <row r="1765">
      <c r="A1765" s="12"/>
      <c r="B1765" s="12"/>
      <c r="C1765" s="37"/>
      <c r="D1765" s="37"/>
      <c r="E1765" s="37"/>
      <c r="F1765" s="37"/>
      <c r="G1765" s="14"/>
    </row>
    <row r="1766">
      <c r="A1766" s="12"/>
      <c r="B1766" s="12"/>
      <c r="C1766" s="37"/>
      <c r="D1766" s="37"/>
      <c r="E1766" s="37"/>
      <c r="F1766" s="37"/>
      <c r="G1766" s="14"/>
    </row>
    <row r="1767">
      <c r="A1767" s="12"/>
      <c r="B1767" s="12"/>
      <c r="C1767" s="37"/>
      <c r="D1767" s="37"/>
      <c r="E1767" s="37"/>
      <c r="F1767" s="37"/>
      <c r="G1767" s="14"/>
    </row>
    <row r="1768">
      <c r="A1768" s="12"/>
      <c r="B1768" s="12"/>
      <c r="C1768" s="37"/>
      <c r="D1768" s="37"/>
      <c r="E1768" s="37"/>
      <c r="F1768" s="37"/>
      <c r="G1768" s="14"/>
    </row>
    <row r="1769">
      <c r="A1769" s="12"/>
      <c r="B1769" s="12"/>
      <c r="C1769" s="37"/>
      <c r="D1769" s="37"/>
      <c r="E1769" s="37"/>
      <c r="F1769" s="37"/>
      <c r="G1769" s="14"/>
    </row>
    <row r="1770">
      <c r="A1770" s="12"/>
      <c r="B1770" s="12"/>
      <c r="C1770" s="37"/>
      <c r="D1770" s="37"/>
      <c r="E1770" s="37"/>
      <c r="F1770" s="37"/>
      <c r="G1770" s="14"/>
    </row>
    <row r="1771">
      <c r="A1771" s="12"/>
      <c r="B1771" s="12"/>
      <c r="C1771" s="37"/>
      <c r="D1771" s="37"/>
      <c r="E1771" s="37"/>
      <c r="F1771" s="37"/>
      <c r="G1771" s="14"/>
    </row>
    <row r="1772">
      <c r="A1772" s="12"/>
      <c r="B1772" s="12"/>
      <c r="C1772" s="37"/>
      <c r="D1772" s="37"/>
      <c r="E1772" s="37"/>
      <c r="F1772" s="37"/>
      <c r="G1772" s="14"/>
    </row>
    <row r="1773">
      <c r="A1773" s="12"/>
      <c r="B1773" s="12"/>
      <c r="C1773" s="37"/>
      <c r="D1773" s="37"/>
      <c r="E1773" s="37"/>
      <c r="F1773" s="37"/>
      <c r="G1773" s="14"/>
    </row>
    <row r="1774">
      <c r="A1774" s="12"/>
      <c r="B1774" s="12"/>
      <c r="C1774" s="37"/>
      <c r="D1774" s="37"/>
      <c r="E1774" s="37"/>
      <c r="F1774" s="37"/>
      <c r="G1774" s="14"/>
    </row>
    <row r="1775">
      <c r="A1775" s="12"/>
      <c r="B1775" s="12"/>
      <c r="C1775" s="37"/>
      <c r="D1775" s="37"/>
      <c r="E1775" s="37"/>
      <c r="F1775" s="37"/>
      <c r="G1775" s="14"/>
    </row>
    <row r="1776">
      <c r="A1776" s="12"/>
      <c r="B1776" s="12"/>
      <c r="C1776" s="37"/>
      <c r="D1776" s="37"/>
      <c r="E1776" s="37"/>
      <c r="F1776" s="37"/>
      <c r="G1776" s="14"/>
    </row>
    <row r="1777">
      <c r="A1777" s="12"/>
      <c r="B1777" s="12"/>
      <c r="C1777" s="37"/>
      <c r="D1777" s="37"/>
      <c r="E1777" s="37"/>
      <c r="F1777" s="37"/>
      <c r="G1777" s="14"/>
    </row>
    <row r="1778">
      <c r="A1778" s="12"/>
      <c r="B1778" s="12"/>
      <c r="C1778" s="37"/>
      <c r="D1778" s="37"/>
      <c r="E1778" s="37"/>
      <c r="F1778" s="37"/>
      <c r="G1778" s="14"/>
    </row>
    <row r="1779">
      <c r="A1779" s="12"/>
      <c r="B1779" s="12"/>
      <c r="C1779" s="37"/>
      <c r="D1779" s="37"/>
      <c r="E1779" s="37"/>
      <c r="F1779" s="37"/>
      <c r="G1779" s="14"/>
    </row>
    <row r="1780">
      <c r="A1780" s="12"/>
      <c r="B1780" s="12"/>
      <c r="C1780" s="37"/>
      <c r="D1780" s="37"/>
      <c r="E1780" s="37"/>
      <c r="F1780" s="37"/>
      <c r="G1780" s="14"/>
    </row>
    <row r="1781">
      <c r="A1781" s="12"/>
      <c r="B1781" s="12"/>
      <c r="C1781" s="37"/>
      <c r="D1781" s="37"/>
      <c r="E1781" s="37"/>
      <c r="F1781" s="37"/>
      <c r="G1781" s="14"/>
    </row>
    <row r="1782">
      <c r="A1782" s="12"/>
      <c r="B1782" s="12"/>
      <c r="C1782" s="37"/>
      <c r="D1782" s="37"/>
      <c r="E1782" s="37"/>
      <c r="F1782" s="37"/>
      <c r="G1782" s="14"/>
    </row>
    <row r="1783">
      <c r="A1783" s="12"/>
      <c r="B1783" s="12"/>
      <c r="C1783" s="37"/>
      <c r="D1783" s="37"/>
      <c r="E1783" s="37"/>
      <c r="F1783" s="37"/>
      <c r="G1783" s="14"/>
    </row>
    <row r="1784">
      <c r="A1784" s="12"/>
      <c r="B1784" s="12"/>
      <c r="C1784" s="37"/>
      <c r="D1784" s="37"/>
      <c r="E1784" s="37"/>
      <c r="F1784" s="37"/>
      <c r="G1784" s="14"/>
    </row>
    <row r="1785">
      <c r="A1785" s="12"/>
      <c r="B1785" s="12"/>
      <c r="C1785" s="37"/>
      <c r="D1785" s="37"/>
      <c r="E1785" s="37"/>
      <c r="F1785" s="37"/>
      <c r="G1785" s="14"/>
    </row>
    <row r="1786">
      <c r="A1786" s="12"/>
      <c r="B1786" s="12"/>
      <c r="C1786" s="37"/>
      <c r="D1786" s="37"/>
      <c r="E1786" s="37"/>
      <c r="F1786" s="37"/>
      <c r="G1786" s="14"/>
    </row>
    <row r="1787">
      <c r="A1787" s="12"/>
      <c r="B1787" s="12"/>
      <c r="C1787" s="37"/>
      <c r="D1787" s="37"/>
      <c r="E1787" s="37"/>
      <c r="F1787" s="37"/>
      <c r="G1787" s="14"/>
    </row>
    <row r="1788">
      <c r="A1788" s="12"/>
      <c r="B1788" s="12"/>
      <c r="C1788" s="37"/>
      <c r="D1788" s="37"/>
      <c r="E1788" s="37"/>
      <c r="F1788" s="37"/>
      <c r="G1788" s="14"/>
    </row>
    <row r="1789">
      <c r="A1789" s="12"/>
      <c r="B1789" s="12"/>
      <c r="C1789" s="37"/>
      <c r="D1789" s="37"/>
      <c r="E1789" s="37"/>
      <c r="F1789" s="37"/>
      <c r="G1789" s="14"/>
    </row>
    <row r="1790">
      <c r="A1790" s="12"/>
      <c r="B1790" s="12"/>
      <c r="C1790" s="37"/>
      <c r="D1790" s="37"/>
      <c r="E1790" s="37"/>
      <c r="F1790" s="37"/>
      <c r="G1790" s="14"/>
    </row>
    <row r="1791">
      <c r="A1791" s="12"/>
      <c r="B1791" s="12"/>
      <c r="C1791" s="37"/>
      <c r="D1791" s="37"/>
      <c r="E1791" s="37"/>
      <c r="F1791" s="37"/>
      <c r="G1791" s="14"/>
    </row>
    <row r="1792">
      <c r="A1792" s="12"/>
      <c r="B1792" s="12"/>
      <c r="C1792" s="37"/>
      <c r="D1792" s="37"/>
      <c r="E1792" s="37"/>
      <c r="F1792" s="37"/>
      <c r="G1792" s="14"/>
    </row>
    <row r="1793">
      <c r="A1793" s="12"/>
      <c r="B1793" s="12"/>
      <c r="C1793" s="37"/>
      <c r="D1793" s="37"/>
      <c r="E1793" s="37"/>
      <c r="F1793" s="37"/>
      <c r="G1793" s="14"/>
    </row>
    <row r="1794">
      <c r="A1794" s="12"/>
      <c r="B1794" s="12"/>
      <c r="C1794" s="37"/>
      <c r="D1794" s="37"/>
      <c r="E1794" s="37"/>
      <c r="F1794" s="37"/>
      <c r="G1794" s="14"/>
    </row>
    <row r="1795">
      <c r="A1795" s="12"/>
      <c r="B1795" s="12"/>
      <c r="C1795" s="37"/>
      <c r="D1795" s="37"/>
      <c r="E1795" s="37"/>
      <c r="F1795" s="37"/>
      <c r="G1795" s="14"/>
    </row>
    <row r="1796">
      <c r="A1796" s="12"/>
      <c r="B1796" s="12"/>
      <c r="C1796" s="37"/>
      <c r="D1796" s="37"/>
      <c r="E1796" s="37"/>
      <c r="F1796" s="37"/>
      <c r="G1796" s="14"/>
    </row>
    <row r="1797">
      <c r="A1797" s="12"/>
      <c r="B1797" s="12"/>
      <c r="C1797" s="37"/>
      <c r="D1797" s="37"/>
      <c r="E1797" s="37"/>
      <c r="F1797" s="37"/>
      <c r="G1797" s="14"/>
    </row>
    <row r="1798">
      <c r="A1798" s="12"/>
      <c r="B1798" s="12"/>
      <c r="C1798" s="37"/>
      <c r="D1798" s="37"/>
      <c r="E1798" s="37"/>
      <c r="F1798" s="37"/>
      <c r="G1798" s="14"/>
    </row>
    <row r="1799">
      <c r="A1799" s="12"/>
      <c r="B1799" s="12"/>
      <c r="C1799" s="37"/>
      <c r="D1799" s="37"/>
      <c r="E1799" s="37"/>
      <c r="F1799" s="37"/>
      <c r="G1799" s="14"/>
    </row>
    <row r="1800">
      <c r="A1800" s="12"/>
      <c r="B1800" s="12"/>
      <c r="C1800" s="37"/>
      <c r="D1800" s="37"/>
      <c r="E1800" s="37"/>
      <c r="F1800" s="37"/>
      <c r="G1800" s="14"/>
    </row>
    <row r="1801">
      <c r="A1801" s="12"/>
      <c r="B1801" s="12"/>
      <c r="C1801" s="37"/>
      <c r="D1801" s="37"/>
      <c r="E1801" s="37"/>
      <c r="F1801" s="37"/>
      <c r="G1801" s="14"/>
    </row>
    <row r="1802">
      <c r="A1802" s="12"/>
      <c r="B1802" s="12"/>
      <c r="C1802" s="37"/>
      <c r="D1802" s="37"/>
      <c r="E1802" s="37"/>
      <c r="F1802" s="37"/>
      <c r="G1802" s="14"/>
    </row>
    <row r="1803">
      <c r="A1803" s="12"/>
      <c r="B1803" s="12"/>
      <c r="C1803" s="37"/>
      <c r="D1803" s="37"/>
      <c r="E1803" s="37"/>
      <c r="F1803" s="37"/>
      <c r="G1803" s="14"/>
    </row>
    <row r="1804">
      <c r="A1804" s="12"/>
      <c r="B1804" s="12"/>
      <c r="C1804" s="37"/>
      <c r="D1804" s="37"/>
      <c r="E1804" s="37"/>
      <c r="F1804" s="37"/>
      <c r="G1804" s="14"/>
    </row>
    <row r="1805">
      <c r="A1805" s="12"/>
      <c r="B1805" s="12"/>
      <c r="C1805" s="37"/>
      <c r="D1805" s="37"/>
      <c r="E1805" s="37"/>
      <c r="F1805" s="37"/>
      <c r="G1805" s="14"/>
    </row>
    <row r="1806">
      <c r="A1806" s="12"/>
      <c r="B1806" s="12"/>
      <c r="C1806" s="37"/>
      <c r="D1806" s="37"/>
      <c r="E1806" s="37"/>
      <c r="F1806" s="37"/>
      <c r="G1806" s="14"/>
    </row>
    <row r="1807">
      <c r="A1807" s="12"/>
      <c r="B1807" s="12"/>
      <c r="C1807" s="37"/>
      <c r="D1807" s="37"/>
      <c r="E1807" s="37"/>
      <c r="F1807" s="37"/>
      <c r="G1807" s="14"/>
    </row>
    <row r="1808">
      <c r="A1808" s="12"/>
      <c r="B1808" s="12"/>
      <c r="C1808" s="37"/>
      <c r="D1808" s="37"/>
      <c r="E1808" s="37"/>
      <c r="F1808" s="37"/>
      <c r="G1808" s="14"/>
    </row>
    <row r="1809">
      <c r="A1809" s="12"/>
      <c r="B1809" s="12"/>
      <c r="C1809" s="37"/>
      <c r="D1809" s="37"/>
      <c r="E1809" s="37"/>
      <c r="F1809" s="37"/>
      <c r="G1809" s="14"/>
    </row>
    <row r="1810">
      <c r="A1810" s="12"/>
      <c r="B1810" s="12"/>
      <c r="C1810" s="37"/>
      <c r="D1810" s="37"/>
      <c r="E1810" s="37"/>
      <c r="F1810" s="37"/>
      <c r="G1810" s="14"/>
    </row>
    <row r="1811">
      <c r="A1811" s="12"/>
      <c r="B1811" s="12"/>
      <c r="C1811" s="37"/>
      <c r="D1811" s="37"/>
      <c r="E1811" s="37"/>
      <c r="F1811" s="37"/>
      <c r="G1811" s="14"/>
    </row>
    <row r="1812">
      <c r="A1812" s="12"/>
      <c r="B1812" s="12"/>
      <c r="C1812" s="37"/>
      <c r="D1812" s="37"/>
      <c r="E1812" s="37"/>
      <c r="F1812" s="37"/>
      <c r="G1812" s="14"/>
    </row>
    <row r="1813">
      <c r="A1813" s="12"/>
      <c r="B1813" s="12"/>
      <c r="C1813" s="37"/>
      <c r="D1813" s="37"/>
      <c r="E1813" s="37"/>
      <c r="F1813" s="37"/>
      <c r="G1813" s="14"/>
    </row>
    <row r="1814">
      <c r="A1814" s="12"/>
      <c r="B1814" s="12"/>
      <c r="C1814" s="37"/>
      <c r="D1814" s="37"/>
      <c r="E1814" s="37"/>
      <c r="F1814" s="37"/>
      <c r="G1814" s="14"/>
    </row>
    <row r="1815">
      <c r="A1815" s="12"/>
      <c r="B1815" s="12"/>
      <c r="C1815" s="37"/>
      <c r="D1815" s="37"/>
      <c r="E1815" s="37"/>
      <c r="F1815" s="37"/>
      <c r="G1815" s="14"/>
    </row>
    <row r="1816">
      <c r="A1816" s="12"/>
      <c r="B1816" s="12"/>
      <c r="C1816" s="37"/>
      <c r="D1816" s="37"/>
      <c r="E1816" s="37"/>
      <c r="F1816" s="37"/>
      <c r="G1816" s="14"/>
    </row>
    <row r="1817">
      <c r="A1817" s="12"/>
      <c r="B1817" s="12"/>
      <c r="C1817" s="37"/>
      <c r="D1817" s="37"/>
      <c r="E1817" s="37"/>
      <c r="F1817" s="37"/>
      <c r="G1817" s="14"/>
    </row>
    <row r="1818">
      <c r="A1818" s="12"/>
      <c r="B1818" s="12"/>
      <c r="C1818" s="37"/>
      <c r="D1818" s="37"/>
      <c r="E1818" s="37"/>
      <c r="F1818" s="37"/>
      <c r="G1818" s="14"/>
    </row>
    <row r="1819">
      <c r="A1819" s="12"/>
      <c r="B1819" s="12"/>
      <c r="C1819" s="37"/>
      <c r="D1819" s="37"/>
      <c r="E1819" s="37"/>
      <c r="F1819" s="37"/>
      <c r="G1819" s="14"/>
    </row>
    <row r="1820">
      <c r="A1820" s="12"/>
      <c r="B1820" s="12"/>
      <c r="C1820" s="37"/>
      <c r="D1820" s="37"/>
      <c r="E1820" s="37"/>
      <c r="F1820" s="37"/>
      <c r="G1820" s="14"/>
    </row>
    <row r="1821">
      <c r="A1821" s="12"/>
      <c r="B1821" s="12"/>
      <c r="C1821" s="37"/>
      <c r="D1821" s="37"/>
      <c r="E1821" s="37"/>
      <c r="F1821" s="37"/>
      <c r="G1821" s="14"/>
    </row>
    <row r="1822">
      <c r="A1822" s="12"/>
      <c r="B1822" s="12"/>
      <c r="C1822" s="37"/>
      <c r="D1822" s="37"/>
      <c r="E1822" s="37"/>
      <c r="F1822" s="37"/>
      <c r="G1822" s="14"/>
    </row>
    <row r="1823">
      <c r="A1823" s="12"/>
      <c r="B1823" s="12"/>
      <c r="C1823" s="37"/>
      <c r="D1823" s="37"/>
      <c r="E1823" s="37"/>
      <c r="F1823" s="37"/>
      <c r="G1823" s="14"/>
    </row>
    <row r="1824">
      <c r="A1824" s="12"/>
      <c r="B1824" s="12"/>
      <c r="C1824" s="37"/>
      <c r="D1824" s="37"/>
      <c r="E1824" s="37"/>
      <c r="F1824" s="37"/>
      <c r="G1824" s="14"/>
    </row>
    <row r="1825">
      <c r="A1825" s="12"/>
      <c r="B1825" s="12"/>
      <c r="C1825" s="37"/>
      <c r="D1825" s="37"/>
      <c r="E1825" s="37"/>
      <c r="F1825" s="37"/>
      <c r="G1825" s="14"/>
    </row>
    <row r="1826">
      <c r="A1826" s="12"/>
      <c r="B1826" s="12"/>
      <c r="C1826" s="37"/>
      <c r="D1826" s="37"/>
      <c r="E1826" s="37"/>
      <c r="F1826" s="37"/>
      <c r="G1826" s="14"/>
    </row>
    <row r="1827">
      <c r="A1827" s="12"/>
      <c r="B1827" s="12"/>
      <c r="C1827" s="37"/>
      <c r="D1827" s="37"/>
      <c r="E1827" s="37"/>
      <c r="F1827" s="37"/>
      <c r="G1827" s="14"/>
    </row>
    <row r="1828">
      <c r="A1828" s="12"/>
      <c r="B1828" s="12"/>
      <c r="C1828" s="37"/>
      <c r="D1828" s="37"/>
      <c r="E1828" s="37"/>
      <c r="F1828" s="37"/>
      <c r="G1828" s="14"/>
    </row>
    <row r="1829">
      <c r="A1829" s="12"/>
      <c r="B1829" s="12"/>
      <c r="C1829" s="37"/>
      <c r="D1829" s="37"/>
      <c r="E1829" s="37"/>
      <c r="F1829" s="37"/>
      <c r="G1829" s="14"/>
    </row>
    <row r="1830">
      <c r="A1830" s="12"/>
      <c r="B1830" s="12"/>
      <c r="C1830" s="37"/>
      <c r="D1830" s="37"/>
      <c r="E1830" s="37"/>
      <c r="F1830" s="37"/>
      <c r="G1830" s="14"/>
    </row>
    <row r="1831">
      <c r="A1831" s="12"/>
      <c r="B1831" s="12"/>
      <c r="C1831" s="37"/>
      <c r="D1831" s="37"/>
      <c r="E1831" s="37"/>
      <c r="F1831" s="37"/>
      <c r="G1831" s="14"/>
    </row>
    <row r="1832">
      <c r="A1832" s="12"/>
      <c r="B1832" s="12"/>
      <c r="C1832" s="37"/>
      <c r="D1832" s="37"/>
      <c r="E1832" s="37"/>
      <c r="F1832" s="37"/>
      <c r="G1832" s="14"/>
    </row>
    <row r="1833">
      <c r="A1833" s="12"/>
      <c r="B1833" s="12"/>
      <c r="C1833" s="37"/>
      <c r="D1833" s="37"/>
      <c r="E1833" s="37"/>
      <c r="F1833" s="37"/>
      <c r="G1833" s="14"/>
    </row>
    <row r="1834">
      <c r="A1834" s="12"/>
      <c r="B1834" s="12"/>
      <c r="C1834" s="37"/>
      <c r="D1834" s="37"/>
      <c r="E1834" s="37"/>
      <c r="F1834" s="37"/>
      <c r="G1834" s="14"/>
    </row>
    <row r="1835">
      <c r="A1835" s="12"/>
      <c r="B1835" s="12"/>
      <c r="C1835" s="37"/>
      <c r="D1835" s="37"/>
      <c r="E1835" s="37"/>
      <c r="F1835" s="37"/>
      <c r="G1835" s="14"/>
    </row>
    <row r="1836">
      <c r="A1836" s="12"/>
      <c r="B1836" s="12"/>
      <c r="C1836" s="37"/>
      <c r="D1836" s="37"/>
      <c r="E1836" s="37"/>
      <c r="F1836" s="37"/>
      <c r="G1836" s="14"/>
    </row>
    <row r="1837">
      <c r="A1837" s="12"/>
      <c r="B1837" s="12"/>
      <c r="C1837" s="37"/>
      <c r="D1837" s="37"/>
      <c r="E1837" s="37"/>
      <c r="F1837" s="37"/>
      <c r="G1837" s="14"/>
    </row>
    <row r="1838">
      <c r="A1838" s="12"/>
      <c r="B1838" s="12"/>
      <c r="C1838" s="37"/>
      <c r="D1838" s="37"/>
      <c r="E1838" s="37"/>
      <c r="F1838" s="37"/>
      <c r="G1838" s="14"/>
    </row>
    <row r="1839">
      <c r="A1839" s="12"/>
      <c r="B1839" s="12"/>
      <c r="C1839" s="37"/>
      <c r="D1839" s="37"/>
      <c r="E1839" s="37"/>
      <c r="F1839" s="37"/>
      <c r="G1839" s="14"/>
    </row>
    <row r="1840">
      <c r="A1840" s="12"/>
      <c r="B1840" s="12"/>
      <c r="C1840" s="37"/>
      <c r="D1840" s="37"/>
      <c r="E1840" s="37"/>
      <c r="F1840" s="37"/>
      <c r="G1840" s="14"/>
    </row>
    <row r="1841">
      <c r="A1841" s="12"/>
      <c r="B1841" s="12"/>
      <c r="C1841" s="37"/>
      <c r="D1841" s="37"/>
      <c r="E1841" s="37"/>
      <c r="F1841" s="37"/>
      <c r="G1841" s="14"/>
    </row>
    <row r="1842">
      <c r="A1842" s="12"/>
      <c r="B1842" s="12"/>
      <c r="C1842" s="37"/>
      <c r="D1842" s="37"/>
      <c r="E1842" s="37"/>
      <c r="F1842" s="37"/>
      <c r="G1842" s="14"/>
    </row>
    <row r="1843">
      <c r="A1843" s="12"/>
      <c r="B1843" s="12"/>
      <c r="C1843" s="37"/>
      <c r="D1843" s="37"/>
      <c r="E1843" s="37"/>
      <c r="F1843" s="37"/>
      <c r="G1843" s="14"/>
    </row>
    <row r="1844">
      <c r="A1844" s="12"/>
      <c r="B1844" s="12"/>
      <c r="C1844" s="37"/>
      <c r="D1844" s="37"/>
      <c r="E1844" s="37"/>
      <c r="F1844" s="37"/>
      <c r="G1844" s="14"/>
    </row>
    <row r="1845">
      <c r="A1845" s="12"/>
      <c r="B1845" s="12"/>
      <c r="C1845" s="37"/>
      <c r="D1845" s="37"/>
      <c r="E1845" s="37"/>
      <c r="F1845" s="37"/>
      <c r="G1845" s="14"/>
    </row>
    <row r="1846">
      <c r="A1846" s="12"/>
      <c r="B1846" s="12"/>
      <c r="C1846" s="37"/>
      <c r="D1846" s="37"/>
      <c r="E1846" s="37"/>
      <c r="F1846" s="37"/>
      <c r="G1846" s="14"/>
    </row>
    <row r="1847">
      <c r="A1847" s="12"/>
      <c r="B1847" s="12"/>
      <c r="C1847" s="37"/>
      <c r="D1847" s="37"/>
      <c r="E1847" s="37"/>
      <c r="F1847" s="37"/>
      <c r="G1847" s="14"/>
    </row>
    <row r="1848">
      <c r="A1848" s="12"/>
      <c r="B1848" s="12"/>
      <c r="C1848" s="37"/>
      <c r="D1848" s="37"/>
      <c r="E1848" s="37"/>
      <c r="F1848" s="37"/>
      <c r="G1848" s="14"/>
    </row>
    <row r="1849">
      <c r="A1849" s="12"/>
      <c r="B1849" s="12"/>
      <c r="C1849" s="37"/>
      <c r="D1849" s="37"/>
      <c r="E1849" s="37"/>
      <c r="F1849" s="37"/>
      <c r="G1849" s="14"/>
    </row>
    <row r="1850">
      <c r="A1850" s="12"/>
      <c r="B1850" s="12"/>
      <c r="C1850" s="37"/>
      <c r="D1850" s="37"/>
      <c r="E1850" s="37"/>
      <c r="F1850" s="37"/>
      <c r="G1850" s="14"/>
    </row>
    <row r="1851">
      <c r="A1851" s="12"/>
      <c r="B1851" s="12"/>
      <c r="C1851" s="37"/>
      <c r="D1851" s="37"/>
      <c r="E1851" s="37"/>
      <c r="F1851" s="37"/>
      <c r="G1851" s="14"/>
    </row>
    <row r="1852">
      <c r="A1852" s="12"/>
      <c r="B1852" s="12"/>
      <c r="C1852" s="37"/>
      <c r="D1852" s="37"/>
      <c r="E1852" s="37"/>
      <c r="F1852" s="37"/>
      <c r="G1852" s="14"/>
    </row>
    <row r="1853">
      <c r="A1853" s="12"/>
      <c r="B1853" s="12"/>
      <c r="C1853" s="37"/>
      <c r="D1853" s="37"/>
      <c r="E1853" s="37"/>
      <c r="F1853" s="37"/>
      <c r="G1853" s="14"/>
    </row>
    <row r="1854">
      <c r="A1854" s="12"/>
      <c r="B1854" s="12"/>
      <c r="C1854" s="37"/>
      <c r="D1854" s="37"/>
      <c r="E1854" s="37"/>
      <c r="F1854" s="37"/>
      <c r="G1854" s="14"/>
    </row>
    <row r="1855">
      <c r="A1855" s="12"/>
      <c r="B1855" s="12"/>
      <c r="C1855" s="37"/>
      <c r="D1855" s="37"/>
      <c r="E1855" s="37"/>
      <c r="F1855" s="37"/>
      <c r="G1855" s="14"/>
    </row>
    <row r="1856">
      <c r="A1856" s="12"/>
      <c r="B1856" s="12"/>
      <c r="C1856" s="37"/>
      <c r="D1856" s="37"/>
      <c r="E1856" s="37"/>
      <c r="F1856" s="37"/>
      <c r="G1856" s="14"/>
    </row>
    <row r="1857">
      <c r="A1857" s="12"/>
      <c r="B1857" s="12"/>
      <c r="C1857" s="37"/>
      <c r="D1857" s="37"/>
      <c r="E1857" s="37"/>
      <c r="F1857" s="37"/>
      <c r="G1857" s="14"/>
    </row>
    <row r="1858">
      <c r="A1858" s="12"/>
      <c r="B1858" s="12"/>
      <c r="C1858" s="37"/>
      <c r="D1858" s="37"/>
      <c r="E1858" s="37"/>
      <c r="F1858" s="37"/>
      <c r="G1858" s="14"/>
    </row>
    <row r="1859">
      <c r="A1859" s="12"/>
      <c r="B1859" s="12"/>
      <c r="C1859" s="37"/>
      <c r="D1859" s="37"/>
      <c r="E1859" s="37"/>
      <c r="F1859" s="37"/>
      <c r="G1859" s="14"/>
    </row>
    <row r="1860">
      <c r="A1860" s="12"/>
      <c r="B1860" s="12"/>
      <c r="C1860" s="37"/>
      <c r="D1860" s="37"/>
      <c r="E1860" s="37"/>
      <c r="F1860" s="37"/>
      <c r="G1860" s="14"/>
    </row>
    <row r="1861">
      <c r="A1861" s="12"/>
      <c r="B1861" s="12"/>
      <c r="C1861" s="37"/>
      <c r="D1861" s="37"/>
      <c r="E1861" s="37"/>
      <c r="F1861" s="37"/>
      <c r="G1861" s="14"/>
    </row>
    <row r="1862">
      <c r="A1862" s="12"/>
      <c r="B1862" s="12"/>
      <c r="C1862" s="37"/>
      <c r="D1862" s="37"/>
      <c r="E1862" s="37"/>
      <c r="F1862" s="37"/>
      <c r="G1862" s="14"/>
    </row>
    <row r="1863">
      <c r="A1863" s="12"/>
      <c r="B1863" s="12"/>
      <c r="C1863" s="37"/>
      <c r="D1863" s="37"/>
      <c r="E1863" s="37"/>
      <c r="F1863" s="37"/>
      <c r="G1863" s="14"/>
    </row>
    <row r="1864">
      <c r="A1864" s="12"/>
      <c r="B1864" s="12"/>
      <c r="C1864" s="37"/>
      <c r="D1864" s="37"/>
      <c r="E1864" s="37"/>
      <c r="F1864" s="37"/>
      <c r="G1864" s="14"/>
    </row>
    <row r="1865">
      <c r="A1865" s="12"/>
      <c r="B1865" s="12"/>
      <c r="C1865" s="37"/>
      <c r="D1865" s="37"/>
      <c r="E1865" s="37"/>
      <c r="F1865" s="37"/>
      <c r="G1865" s="14"/>
    </row>
    <row r="1866">
      <c r="A1866" s="12"/>
      <c r="B1866" s="12"/>
      <c r="C1866" s="37"/>
      <c r="D1866" s="37"/>
      <c r="E1866" s="37"/>
      <c r="F1866" s="37"/>
      <c r="G1866" s="14"/>
    </row>
    <row r="1867">
      <c r="A1867" s="12"/>
      <c r="B1867" s="12"/>
      <c r="C1867" s="37"/>
      <c r="D1867" s="37"/>
      <c r="E1867" s="37"/>
      <c r="F1867" s="37"/>
      <c r="G1867" s="14"/>
    </row>
    <row r="1868">
      <c r="A1868" s="12"/>
      <c r="B1868" s="12"/>
      <c r="C1868" s="37"/>
      <c r="D1868" s="37"/>
      <c r="E1868" s="37"/>
      <c r="F1868" s="37"/>
      <c r="G1868" s="14"/>
    </row>
    <row r="1869">
      <c r="A1869" s="12"/>
      <c r="B1869" s="12"/>
      <c r="C1869" s="37"/>
      <c r="D1869" s="37"/>
      <c r="E1869" s="37"/>
      <c r="F1869" s="37"/>
      <c r="G1869" s="14"/>
    </row>
    <row r="1870">
      <c r="A1870" s="12"/>
      <c r="B1870" s="12"/>
      <c r="C1870" s="37"/>
      <c r="D1870" s="37"/>
      <c r="E1870" s="37"/>
      <c r="F1870" s="37"/>
      <c r="G1870" s="14"/>
    </row>
    <row r="1871">
      <c r="A1871" s="12"/>
      <c r="B1871" s="12"/>
      <c r="C1871" s="37"/>
      <c r="D1871" s="37"/>
      <c r="E1871" s="37"/>
      <c r="F1871" s="37"/>
      <c r="G1871" s="14"/>
    </row>
    <row r="1872">
      <c r="A1872" s="12"/>
      <c r="B1872" s="12"/>
      <c r="C1872" s="37"/>
      <c r="D1872" s="37"/>
      <c r="E1872" s="37"/>
      <c r="F1872" s="37"/>
      <c r="G1872" s="14"/>
    </row>
    <row r="1873">
      <c r="A1873" s="12"/>
      <c r="B1873" s="12"/>
      <c r="C1873" s="37"/>
      <c r="D1873" s="37"/>
      <c r="E1873" s="37"/>
      <c r="F1873" s="37"/>
      <c r="G1873" s="14"/>
    </row>
    <row r="1874">
      <c r="A1874" s="12"/>
      <c r="B1874" s="12"/>
      <c r="C1874" s="37"/>
      <c r="D1874" s="37"/>
      <c r="E1874" s="37"/>
      <c r="F1874" s="37"/>
      <c r="G1874" s="14"/>
    </row>
    <row r="1875">
      <c r="A1875" s="12"/>
      <c r="B1875" s="12"/>
      <c r="C1875" s="37"/>
      <c r="D1875" s="37"/>
      <c r="E1875" s="37"/>
      <c r="F1875" s="37"/>
      <c r="G1875" s="14"/>
    </row>
    <row r="1876">
      <c r="A1876" s="12"/>
      <c r="B1876" s="12"/>
      <c r="C1876" s="37"/>
      <c r="D1876" s="37"/>
      <c r="E1876" s="37"/>
      <c r="F1876" s="37"/>
      <c r="G1876" s="14"/>
    </row>
    <row r="1877">
      <c r="A1877" s="12"/>
      <c r="B1877" s="12"/>
      <c r="C1877" s="37"/>
      <c r="D1877" s="37"/>
      <c r="E1877" s="37"/>
      <c r="F1877" s="37"/>
      <c r="G1877" s="14"/>
    </row>
    <row r="1878">
      <c r="A1878" s="12"/>
      <c r="B1878" s="12"/>
      <c r="C1878" s="37"/>
      <c r="D1878" s="37"/>
      <c r="E1878" s="37"/>
      <c r="F1878" s="37"/>
      <c r="G1878" s="14"/>
    </row>
    <row r="1879">
      <c r="A1879" s="12"/>
      <c r="B1879" s="12"/>
      <c r="C1879" s="37"/>
      <c r="D1879" s="37"/>
      <c r="E1879" s="37"/>
      <c r="F1879" s="37"/>
      <c r="G1879" s="14"/>
    </row>
    <row r="1880">
      <c r="A1880" s="12"/>
      <c r="B1880" s="12"/>
      <c r="C1880" s="37"/>
      <c r="D1880" s="37"/>
      <c r="E1880" s="37"/>
      <c r="F1880" s="37"/>
      <c r="G1880" s="14"/>
    </row>
    <row r="1881">
      <c r="A1881" s="12"/>
      <c r="B1881" s="12"/>
      <c r="C1881" s="37"/>
      <c r="D1881" s="37"/>
      <c r="E1881" s="37"/>
      <c r="F1881" s="37"/>
      <c r="G1881" s="14"/>
    </row>
    <row r="1882">
      <c r="A1882" s="12"/>
      <c r="B1882" s="12"/>
      <c r="C1882" s="37"/>
      <c r="D1882" s="37"/>
      <c r="E1882" s="37"/>
      <c r="F1882" s="37"/>
      <c r="G1882" s="14"/>
    </row>
    <row r="1883">
      <c r="A1883" s="12"/>
      <c r="B1883" s="12"/>
      <c r="C1883" s="37"/>
      <c r="D1883" s="37"/>
      <c r="E1883" s="37"/>
      <c r="F1883" s="37"/>
      <c r="G1883" s="14"/>
    </row>
    <row r="1884">
      <c r="A1884" s="12"/>
      <c r="B1884" s="12"/>
      <c r="C1884" s="37"/>
      <c r="D1884" s="37"/>
      <c r="E1884" s="37"/>
      <c r="F1884" s="37"/>
      <c r="G1884" s="14"/>
    </row>
    <row r="1885">
      <c r="A1885" s="12"/>
      <c r="B1885" s="12"/>
      <c r="C1885" s="37"/>
      <c r="D1885" s="37"/>
      <c r="E1885" s="37"/>
      <c r="F1885" s="37"/>
      <c r="G1885" s="14"/>
    </row>
    <row r="1886">
      <c r="A1886" s="12"/>
      <c r="B1886" s="12"/>
      <c r="C1886" s="37"/>
      <c r="D1886" s="37"/>
      <c r="E1886" s="37"/>
      <c r="F1886" s="37"/>
      <c r="G1886" s="14"/>
    </row>
    <row r="1887">
      <c r="A1887" s="12"/>
      <c r="B1887" s="12"/>
      <c r="C1887" s="37"/>
      <c r="D1887" s="37"/>
      <c r="E1887" s="37"/>
      <c r="F1887" s="37"/>
      <c r="G1887" s="14"/>
    </row>
    <row r="1888">
      <c r="A1888" s="12"/>
      <c r="B1888" s="12"/>
      <c r="C1888" s="37"/>
      <c r="D1888" s="37"/>
      <c r="E1888" s="37"/>
      <c r="F1888" s="37"/>
      <c r="G1888" s="14"/>
    </row>
    <row r="1889">
      <c r="A1889" s="12"/>
      <c r="B1889" s="12"/>
      <c r="C1889" s="37"/>
      <c r="D1889" s="37"/>
      <c r="E1889" s="37"/>
      <c r="F1889" s="37"/>
      <c r="G1889" s="14"/>
    </row>
    <row r="1890">
      <c r="A1890" s="12"/>
      <c r="B1890" s="12"/>
      <c r="C1890" s="37"/>
      <c r="D1890" s="37"/>
      <c r="E1890" s="37"/>
      <c r="F1890" s="37"/>
      <c r="G1890" s="14"/>
    </row>
    <row r="1891">
      <c r="A1891" s="12"/>
      <c r="B1891" s="12"/>
      <c r="C1891" s="37"/>
      <c r="D1891" s="37"/>
      <c r="E1891" s="37"/>
      <c r="F1891" s="37"/>
      <c r="G1891" s="14"/>
    </row>
    <row r="1892">
      <c r="A1892" s="12"/>
      <c r="B1892" s="12"/>
      <c r="C1892" s="37"/>
      <c r="D1892" s="37"/>
      <c r="E1892" s="37"/>
      <c r="F1892" s="37"/>
      <c r="G1892" s="14"/>
    </row>
    <row r="1893">
      <c r="A1893" s="12"/>
      <c r="B1893" s="12"/>
      <c r="C1893" s="37"/>
      <c r="D1893" s="37"/>
      <c r="E1893" s="37"/>
      <c r="F1893" s="37"/>
      <c r="G1893" s="14"/>
    </row>
    <row r="1894">
      <c r="A1894" s="12"/>
      <c r="B1894" s="12"/>
      <c r="C1894" s="37"/>
      <c r="D1894" s="37"/>
      <c r="E1894" s="37"/>
      <c r="F1894" s="37"/>
      <c r="G1894" s="14"/>
    </row>
    <row r="1895">
      <c r="A1895" s="12"/>
      <c r="B1895" s="12"/>
      <c r="C1895" s="37"/>
      <c r="D1895" s="37"/>
      <c r="E1895" s="37"/>
      <c r="F1895" s="37"/>
      <c r="G1895" s="14"/>
    </row>
    <row r="1896">
      <c r="A1896" s="12"/>
      <c r="B1896" s="12"/>
      <c r="C1896" s="37"/>
      <c r="D1896" s="37"/>
      <c r="E1896" s="37"/>
      <c r="F1896" s="37"/>
      <c r="G1896" s="14"/>
    </row>
    <row r="1897">
      <c r="A1897" s="12"/>
      <c r="B1897" s="12"/>
      <c r="C1897" s="37"/>
      <c r="D1897" s="37"/>
      <c r="E1897" s="37"/>
      <c r="F1897" s="37"/>
      <c r="G1897" s="14"/>
    </row>
    <row r="1898">
      <c r="A1898" s="12"/>
      <c r="B1898" s="12"/>
      <c r="C1898" s="37"/>
      <c r="D1898" s="37"/>
      <c r="E1898" s="37"/>
      <c r="F1898" s="37"/>
      <c r="G1898" s="14"/>
    </row>
    <row r="1899">
      <c r="A1899" s="12"/>
      <c r="B1899" s="12"/>
      <c r="C1899" s="37"/>
      <c r="D1899" s="37"/>
      <c r="E1899" s="37"/>
      <c r="F1899" s="37"/>
      <c r="G1899" s="14"/>
    </row>
    <row r="1900">
      <c r="A1900" s="12"/>
      <c r="B1900" s="12"/>
      <c r="C1900" s="37"/>
      <c r="D1900" s="37"/>
      <c r="E1900" s="37"/>
      <c r="F1900" s="37"/>
      <c r="G1900" s="14"/>
    </row>
    <row r="1901">
      <c r="A1901" s="12"/>
      <c r="B1901" s="12"/>
      <c r="C1901" s="37"/>
      <c r="D1901" s="37"/>
      <c r="E1901" s="37"/>
      <c r="F1901" s="37"/>
      <c r="G1901" s="14"/>
    </row>
    <row r="1902">
      <c r="A1902" s="12"/>
      <c r="B1902" s="12"/>
      <c r="C1902" s="37"/>
      <c r="D1902" s="37"/>
      <c r="E1902" s="37"/>
      <c r="F1902" s="37"/>
      <c r="G1902" s="14"/>
    </row>
    <row r="1903">
      <c r="A1903" s="12"/>
      <c r="B1903" s="12"/>
      <c r="C1903" s="37"/>
      <c r="D1903" s="37"/>
      <c r="E1903" s="37"/>
      <c r="F1903" s="37"/>
      <c r="G1903" s="14"/>
    </row>
    <row r="1904">
      <c r="A1904" s="12"/>
      <c r="B1904" s="12"/>
      <c r="C1904" s="37"/>
      <c r="D1904" s="37"/>
      <c r="E1904" s="37"/>
      <c r="F1904" s="37"/>
      <c r="G1904" s="14"/>
    </row>
    <row r="1905">
      <c r="A1905" s="12"/>
      <c r="B1905" s="12"/>
      <c r="C1905" s="37"/>
      <c r="D1905" s="37"/>
      <c r="E1905" s="37"/>
      <c r="F1905" s="37"/>
      <c r="G1905" s="14"/>
    </row>
    <row r="1906">
      <c r="A1906" s="12"/>
      <c r="B1906" s="12"/>
      <c r="C1906" s="37"/>
      <c r="D1906" s="37"/>
      <c r="E1906" s="37"/>
      <c r="F1906" s="37"/>
      <c r="G1906" s="14"/>
    </row>
    <row r="1907">
      <c r="A1907" s="12"/>
      <c r="B1907" s="12"/>
      <c r="C1907" s="37"/>
      <c r="D1907" s="37"/>
      <c r="E1907" s="37"/>
      <c r="F1907" s="37"/>
      <c r="G1907" s="14"/>
    </row>
    <row r="1908">
      <c r="A1908" s="12"/>
      <c r="B1908" s="12"/>
      <c r="C1908" s="37"/>
      <c r="D1908" s="37"/>
      <c r="E1908" s="37"/>
      <c r="F1908" s="37"/>
      <c r="G1908" s="14"/>
    </row>
    <row r="1909">
      <c r="A1909" s="12"/>
      <c r="B1909" s="12"/>
      <c r="C1909" s="37"/>
      <c r="D1909" s="37"/>
      <c r="E1909" s="37"/>
      <c r="F1909" s="37"/>
      <c r="G1909" s="14"/>
    </row>
    <row r="1910">
      <c r="A1910" s="12"/>
      <c r="B1910" s="12"/>
      <c r="C1910" s="37"/>
      <c r="D1910" s="37"/>
      <c r="E1910" s="37"/>
      <c r="F1910" s="37"/>
      <c r="G1910" s="14"/>
    </row>
    <row r="1911">
      <c r="A1911" s="12"/>
      <c r="B1911" s="12"/>
      <c r="C1911" s="37"/>
      <c r="D1911" s="37"/>
      <c r="E1911" s="37"/>
      <c r="F1911" s="37"/>
      <c r="G1911" s="14"/>
    </row>
    <row r="1912">
      <c r="A1912" s="12"/>
      <c r="B1912" s="12"/>
      <c r="C1912" s="37"/>
      <c r="D1912" s="37"/>
      <c r="E1912" s="37"/>
      <c r="F1912" s="37"/>
      <c r="G1912" s="14"/>
    </row>
    <row r="1913">
      <c r="A1913" s="12"/>
      <c r="B1913" s="12"/>
      <c r="C1913" s="37"/>
      <c r="D1913" s="37"/>
      <c r="E1913" s="37"/>
      <c r="F1913" s="37"/>
      <c r="G1913" s="14"/>
    </row>
    <row r="1914">
      <c r="A1914" s="12"/>
      <c r="B1914" s="12"/>
      <c r="C1914" s="37"/>
      <c r="D1914" s="37"/>
      <c r="E1914" s="37"/>
      <c r="F1914" s="37"/>
      <c r="G1914" s="14"/>
    </row>
    <row r="1915">
      <c r="A1915" s="12"/>
      <c r="B1915" s="12"/>
      <c r="C1915" s="37"/>
      <c r="D1915" s="37"/>
      <c r="E1915" s="37"/>
      <c r="F1915" s="37"/>
      <c r="G1915" s="14"/>
    </row>
    <row r="1916">
      <c r="A1916" s="12"/>
      <c r="B1916" s="12"/>
      <c r="C1916" s="37"/>
      <c r="D1916" s="37"/>
      <c r="E1916" s="37"/>
      <c r="F1916" s="37"/>
      <c r="G1916" s="14"/>
    </row>
    <row r="1917">
      <c r="A1917" s="12"/>
      <c r="B1917" s="12"/>
      <c r="C1917" s="37"/>
      <c r="D1917" s="37"/>
      <c r="E1917" s="37"/>
      <c r="F1917" s="37"/>
      <c r="G1917" s="14"/>
    </row>
    <row r="1918">
      <c r="A1918" s="12"/>
      <c r="B1918" s="12"/>
      <c r="C1918" s="37"/>
      <c r="D1918" s="37"/>
      <c r="E1918" s="37"/>
      <c r="F1918" s="37"/>
      <c r="G1918" s="14"/>
    </row>
    <row r="1919">
      <c r="A1919" s="12"/>
      <c r="B1919" s="12"/>
      <c r="C1919" s="37"/>
      <c r="D1919" s="37"/>
      <c r="E1919" s="37"/>
      <c r="F1919" s="37"/>
      <c r="G1919" s="14"/>
    </row>
    <row r="1920">
      <c r="A1920" s="12"/>
      <c r="B1920" s="12"/>
      <c r="C1920" s="37"/>
      <c r="D1920" s="37"/>
      <c r="E1920" s="37"/>
      <c r="F1920" s="37"/>
      <c r="G1920" s="14"/>
    </row>
    <row r="1921">
      <c r="A1921" s="12"/>
      <c r="B1921" s="12"/>
      <c r="C1921" s="37"/>
      <c r="D1921" s="37"/>
      <c r="E1921" s="37"/>
      <c r="F1921" s="37"/>
      <c r="G1921" s="14"/>
    </row>
    <row r="1922">
      <c r="A1922" s="12"/>
      <c r="B1922" s="12"/>
      <c r="C1922" s="37"/>
      <c r="D1922" s="37"/>
      <c r="E1922" s="37"/>
      <c r="F1922" s="37"/>
      <c r="G1922" s="14"/>
    </row>
    <row r="1923">
      <c r="A1923" s="12"/>
      <c r="B1923" s="12"/>
      <c r="C1923" s="37"/>
      <c r="D1923" s="37"/>
      <c r="E1923" s="37"/>
      <c r="F1923" s="37"/>
      <c r="G1923" s="14"/>
    </row>
    <row r="1924">
      <c r="A1924" s="12"/>
      <c r="B1924" s="12"/>
      <c r="C1924" s="37"/>
      <c r="D1924" s="37"/>
      <c r="E1924" s="37"/>
      <c r="F1924" s="37"/>
      <c r="G1924" s="14"/>
    </row>
    <row r="1925">
      <c r="A1925" s="12"/>
      <c r="B1925" s="12"/>
      <c r="C1925" s="37"/>
      <c r="D1925" s="37"/>
      <c r="E1925" s="37"/>
      <c r="F1925" s="37"/>
      <c r="G1925" s="14"/>
    </row>
    <row r="1926">
      <c r="A1926" s="12"/>
      <c r="B1926" s="12"/>
      <c r="C1926" s="37"/>
      <c r="D1926" s="37"/>
      <c r="E1926" s="37"/>
      <c r="F1926" s="37"/>
      <c r="G1926" s="14"/>
    </row>
    <row r="1927">
      <c r="A1927" s="12"/>
      <c r="B1927" s="12"/>
      <c r="C1927" s="37"/>
      <c r="D1927" s="37"/>
      <c r="E1927" s="37"/>
      <c r="F1927" s="37"/>
      <c r="G1927" s="14"/>
    </row>
    <row r="1928">
      <c r="A1928" s="12"/>
      <c r="B1928" s="12"/>
      <c r="C1928" s="37"/>
      <c r="D1928" s="37"/>
      <c r="E1928" s="37"/>
      <c r="F1928" s="37"/>
      <c r="G1928" s="14"/>
    </row>
    <row r="1929">
      <c r="A1929" s="12"/>
      <c r="B1929" s="12"/>
      <c r="C1929" s="37"/>
      <c r="D1929" s="37"/>
      <c r="E1929" s="37"/>
      <c r="F1929" s="37"/>
      <c r="G1929" s="14"/>
    </row>
    <row r="1930">
      <c r="A1930" s="12"/>
      <c r="B1930" s="12"/>
      <c r="C1930" s="37"/>
      <c r="D1930" s="37"/>
      <c r="E1930" s="37"/>
      <c r="F1930" s="37"/>
      <c r="G1930" s="14"/>
    </row>
    <row r="1931">
      <c r="A1931" s="12"/>
      <c r="B1931" s="12"/>
      <c r="C1931" s="37"/>
      <c r="D1931" s="37"/>
      <c r="E1931" s="37"/>
      <c r="F1931" s="37"/>
      <c r="G1931" s="14"/>
    </row>
    <row r="1932">
      <c r="A1932" s="12"/>
      <c r="B1932" s="12"/>
      <c r="C1932" s="37"/>
      <c r="D1932" s="37"/>
      <c r="E1932" s="37"/>
      <c r="F1932" s="37"/>
      <c r="G1932" s="14"/>
    </row>
    <row r="1933">
      <c r="A1933" s="12"/>
      <c r="B1933" s="12"/>
      <c r="C1933" s="37"/>
      <c r="D1933" s="37"/>
      <c r="E1933" s="37"/>
      <c r="F1933" s="37"/>
      <c r="G1933" s="14"/>
    </row>
    <row r="1934">
      <c r="A1934" s="12"/>
      <c r="B1934" s="12"/>
      <c r="C1934" s="37"/>
      <c r="D1934" s="37"/>
      <c r="E1934" s="37"/>
      <c r="F1934" s="37"/>
      <c r="G1934" s="14"/>
    </row>
    <row r="1935">
      <c r="A1935" s="12"/>
      <c r="B1935" s="12"/>
      <c r="C1935" s="37"/>
      <c r="D1935" s="37"/>
      <c r="E1935" s="37"/>
      <c r="F1935" s="37"/>
      <c r="G1935" s="14"/>
    </row>
    <row r="1936">
      <c r="A1936" s="12"/>
      <c r="B1936" s="12"/>
      <c r="C1936" s="37"/>
      <c r="D1936" s="37"/>
      <c r="E1936" s="37"/>
      <c r="F1936" s="37"/>
      <c r="G1936" s="14"/>
    </row>
    <row r="1937">
      <c r="A1937" s="12"/>
      <c r="B1937" s="12"/>
      <c r="C1937" s="37"/>
      <c r="D1937" s="37"/>
      <c r="E1937" s="37"/>
      <c r="F1937" s="37"/>
      <c r="G1937" s="14"/>
    </row>
    <row r="1938">
      <c r="A1938" s="12"/>
      <c r="B1938" s="12"/>
      <c r="C1938" s="37"/>
      <c r="D1938" s="37"/>
      <c r="E1938" s="37"/>
      <c r="F1938" s="37"/>
      <c r="G1938" s="14"/>
    </row>
    <row r="1939">
      <c r="A1939" s="12"/>
      <c r="B1939" s="12"/>
      <c r="C1939" s="37"/>
      <c r="D1939" s="37"/>
      <c r="E1939" s="37"/>
      <c r="F1939" s="37"/>
      <c r="G1939" s="14"/>
    </row>
    <row r="1940">
      <c r="A1940" s="12"/>
      <c r="B1940" s="12"/>
      <c r="C1940" s="37"/>
      <c r="D1940" s="37"/>
      <c r="E1940" s="37"/>
      <c r="F1940" s="37"/>
      <c r="G1940" s="14"/>
    </row>
    <row r="1941">
      <c r="A1941" s="12"/>
      <c r="B1941" s="12"/>
      <c r="C1941" s="37"/>
      <c r="D1941" s="37"/>
      <c r="E1941" s="37"/>
      <c r="F1941" s="37"/>
      <c r="G1941" s="14"/>
    </row>
    <row r="1942">
      <c r="A1942" s="12"/>
      <c r="B1942" s="12"/>
      <c r="C1942" s="37"/>
      <c r="D1942" s="37"/>
      <c r="E1942" s="37"/>
      <c r="F1942" s="37"/>
      <c r="G1942" s="14"/>
    </row>
    <row r="1943">
      <c r="A1943" s="12"/>
      <c r="B1943" s="12"/>
      <c r="C1943" s="37"/>
      <c r="D1943" s="37"/>
      <c r="E1943" s="37"/>
      <c r="F1943" s="37"/>
      <c r="G1943" s="14"/>
    </row>
    <row r="1944">
      <c r="A1944" s="12"/>
      <c r="B1944" s="12"/>
      <c r="C1944" s="37"/>
      <c r="D1944" s="37"/>
      <c r="E1944" s="37"/>
      <c r="F1944" s="37"/>
      <c r="G1944" s="14"/>
    </row>
    <row r="1945">
      <c r="A1945" s="12"/>
      <c r="B1945" s="12"/>
      <c r="C1945" s="37"/>
      <c r="D1945" s="37"/>
      <c r="E1945" s="37"/>
      <c r="F1945" s="37"/>
      <c r="G1945" s="14"/>
    </row>
    <row r="1946">
      <c r="A1946" s="12"/>
      <c r="B1946" s="12"/>
      <c r="C1946" s="37"/>
      <c r="D1946" s="37"/>
      <c r="E1946" s="37"/>
      <c r="F1946" s="37"/>
      <c r="G1946" s="14"/>
    </row>
    <row r="1947">
      <c r="A1947" s="12"/>
      <c r="B1947" s="12"/>
      <c r="C1947" s="37"/>
      <c r="D1947" s="37"/>
      <c r="E1947" s="37"/>
      <c r="F1947" s="37"/>
      <c r="G1947" s="14"/>
    </row>
    <row r="1948">
      <c r="A1948" s="12"/>
      <c r="B1948" s="12"/>
      <c r="C1948" s="37"/>
      <c r="D1948" s="37"/>
      <c r="E1948" s="37"/>
      <c r="F1948" s="37"/>
      <c r="G1948" s="14"/>
    </row>
    <row r="1949">
      <c r="A1949" s="12"/>
      <c r="B1949" s="12"/>
      <c r="C1949" s="37"/>
      <c r="D1949" s="37"/>
      <c r="E1949" s="37"/>
      <c r="F1949" s="37"/>
      <c r="G1949" s="14"/>
    </row>
    <row r="1950">
      <c r="A1950" s="12"/>
      <c r="B1950" s="12"/>
      <c r="C1950" s="37"/>
      <c r="D1950" s="37"/>
      <c r="E1950" s="37"/>
      <c r="F1950" s="37"/>
      <c r="G1950" s="14"/>
    </row>
    <row r="1951">
      <c r="A1951" s="12"/>
      <c r="B1951" s="12"/>
      <c r="C1951" s="37"/>
      <c r="D1951" s="37"/>
      <c r="E1951" s="37"/>
      <c r="F1951" s="37"/>
      <c r="G1951" s="14"/>
    </row>
    <row r="1952">
      <c r="A1952" s="12"/>
      <c r="B1952" s="12"/>
      <c r="C1952" s="37"/>
      <c r="D1952" s="37"/>
      <c r="E1952" s="37"/>
      <c r="F1952" s="37"/>
      <c r="G1952" s="14"/>
    </row>
    <row r="1953">
      <c r="A1953" s="12"/>
      <c r="B1953" s="12"/>
      <c r="C1953" s="37"/>
      <c r="D1953" s="37"/>
      <c r="E1953" s="37"/>
      <c r="F1953" s="37"/>
      <c r="G1953" s="14"/>
    </row>
    <row r="1954">
      <c r="A1954" s="12"/>
      <c r="B1954" s="12"/>
      <c r="C1954" s="37"/>
      <c r="D1954" s="37"/>
      <c r="E1954" s="37"/>
      <c r="F1954" s="37"/>
      <c r="G1954" s="14"/>
    </row>
    <row r="1955">
      <c r="A1955" s="12"/>
      <c r="B1955" s="12"/>
      <c r="C1955" s="37"/>
      <c r="D1955" s="37"/>
      <c r="E1955" s="37"/>
      <c r="F1955" s="37"/>
      <c r="G1955" s="14"/>
    </row>
    <row r="1956">
      <c r="A1956" s="12"/>
      <c r="B1956" s="12"/>
      <c r="C1956" s="37"/>
      <c r="D1956" s="37"/>
      <c r="E1956" s="37"/>
      <c r="F1956" s="37"/>
      <c r="G1956" s="14"/>
    </row>
    <row r="1957">
      <c r="A1957" s="12"/>
      <c r="B1957" s="12"/>
      <c r="C1957" s="37"/>
      <c r="D1957" s="37"/>
      <c r="E1957" s="37"/>
      <c r="F1957" s="37"/>
      <c r="G1957" s="14"/>
    </row>
    <row r="1958">
      <c r="A1958" s="12"/>
      <c r="B1958" s="12"/>
      <c r="C1958" s="37"/>
      <c r="D1958" s="37"/>
      <c r="E1958" s="37"/>
      <c r="F1958" s="37"/>
      <c r="G1958" s="14"/>
    </row>
    <row r="1959">
      <c r="A1959" s="12"/>
      <c r="B1959" s="12"/>
      <c r="C1959" s="37"/>
      <c r="D1959" s="37"/>
      <c r="E1959" s="37"/>
      <c r="F1959" s="37"/>
      <c r="G1959" s="14"/>
    </row>
    <row r="1960">
      <c r="A1960" s="12"/>
      <c r="B1960" s="12"/>
      <c r="C1960" s="37"/>
      <c r="D1960" s="37"/>
      <c r="E1960" s="37"/>
      <c r="F1960" s="37"/>
      <c r="G1960" s="14"/>
    </row>
    <row r="1961">
      <c r="A1961" s="12"/>
      <c r="B1961" s="12"/>
      <c r="C1961" s="37"/>
      <c r="D1961" s="37"/>
      <c r="E1961" s="37"/>
      <c r="F1961" s="37"/>
      <c r="G1961" s="14"/>
    </row>
    <row r="1962">
      <c r="A1962" s="12"/>
      <c r="B1962" s="12"/>
      <c r="C1962" s="37"/>
      <c r="D1962" s="37"/>
      <c r="E1962" s="37"/>
      <c r="F1962" s="37"/>
      <c r="G1962" s="14"/>
    </row>
    <row r="1963">
      <c r="A1963" s="12"/>
      <c r="B1963" s="12"/>
      <c r="C1963" s="37"/>
      <c r="D1963" s="37"/>
      <c r="E1963" s="37"/>
      <c r="F1963" s="37"/>
      <c r="G1963" s="14"/>
    </row>
    <row r="1964">
      <c r="A1964" s="12"/>
      <c r="B1964" s="12"/>
      <c r="C1964" s="37"/>
      <c r="D1964" s="37"/>
      <c r="E1964" s="37"/>
      <c r="F1964" s="37"/>
      <c r="G1964" s="14"/>
    </row>
    <row r="1965">
      <c r="A1965" s="12"/>
      <c r="B1965" s="12"/>
      <c r="C1965" s="37"/>
      <c r="D1965" s="37"/>
      <c r="E1965" s="37"/>
      <c r="F1965" s="37"/>
      <c r="G1965" s="14"/>
    </row>
    <row r="1966">
      <c r="A1966" s="12"/>
      <c r="B1966" s="12"/>
      <c r="C1966" s="37"/>
      <c r="D1966" s="37"/>
      <c r="E1966" s="37"/>
      <c r="F1966" s="37"/>
      <c r="G1966" s="14"/>
    </row>
    <row r="1967">
      <c r="A1967" s="12"/>
      <c r="B1967" s="12"/>
      <c r="C1967" s="37"/>
      <c r="D1967" s="37"/>
      <c r="E1967" s="37"/>
      <c r="F1967" s="37"/>
      <c r="G1967" s="14"/>
    </row>
    <row r="1968">
      <c r="A1968" s="12"/>
      <c r="B1968" s="12"/>
      <c r="C1968" s="37"/>
      <c r="D1968" s="37"/>
      <c r="E1968" s="37"/>
      <c r="F1968" s="37"/>
      <c r="G1968" s="14"/>
    </row>
    <row r="1969">
      <c r="A1969" s="12"/>
      <c r="B1969" s="12"/>
      <c r="C1969" s="37"/>
      <c r="D1969" s="37"/>
      <c r="E1969" s="37"/>
      <c r="F1969" s="37"/>
      <c r="G1969" s="14"/>
    </row>
    <row r="1970">
      <c r="A1970" s="12"/>
      <c r="B1970" s="12"/>
      <c r="C1970" s="37"/>
      <c r="D1970" s="37"/>
      <c r="E1970" s="37"/>
      <c r="F1970" s="37"/>
      <c r="G1970" s="14"/>
    </row>
    <row r="1971">
      <c r="A1971" s="12"/>
      <c r="B1971" s="12"/>
      <c r="C1971" s="37"/>
      <c r="D1971" s="37"/>
      <c r="E1971" s="37"/>
      <c r="F1971" s="37"/>
      <c r="G1971" s="14"/>
    </row>
    <row r="1972">
      <c r="A1972" s="12"/>
      <c r="B1972" s="12"/>
      <c r="C1972" s="37"/>
      <c r="D1972" s="37"/>
      <c r="E1972" s="37"/>
      <c r="F1972" s="37"/>
      <c r="G1972" s="14"/>
    </row>
    <row r="1973">
      <c r="A1973" s="12"/>
      <c r="B1973" s="12"/>
      <c r="C1973" s="37"/>
      <c r="D1973" s="37"/>
      <c r="E1973" s="37"/>
      <c r="F1973" s="37"/>
      <c r="G1973" s="14"/>
    </row>
    <row r="1974">
      <c r="A1974" s="12"/>
      <c r="B1974" s="12"/>
      <c r="C1974" s="37"/>
      <c r="D1974" s="37"/>
      <c r="E1974" s="37"/>
      <c r="F1974" s="37"/>
      <c r="G1974" s="14"/>
    </row>
    <row r="1975">
      <c r="A1975" s="12"/>
      <c r="B1975" s="12"/>
      <c r="C1975" s="37"/>
      <c r="D1975" s="37"/>
      <c r="E1975" s="37"/>
      <c r="F1975" s="37"/>
      <c r="G1975" s="14"/>
    </row>
    <row r="1976">
      <c r="A1976" s="12"/>
      <c r="B1976" s="12"/>
      <c r="C1976" s="37"/>
      <c r="D1976" s="37"/>
      <c r="E1976" s="37"/>
      <c r="F1976" s="37"/>
      <c r="G1976" s="14"/>
    </row>
    <row r="1977">
      <c r="A1977" s="12"/>
      <c r="B1977" s="12"/>
      <c r="C1977" s="37"/>
      <c r="D1977" s="37"/>
      <c r="E1977" s="37"/>
      <c r="F1977" s="37"/>
      <c r="G1977" s="14"/>
    </row>
    <row r="1978">
      <c r="A1978" s="12"/>
      <c r="B1978" s="12"/>
      <c r="C1978" s="37"/>
      <c r="D1978" s="37"/>
      <c r="E1978" s="37"/>
      <c r="F1978" s="37"/>
      <c r="G1978" s="14"/>
    </row>
    <row r="1979">
      <c r="A1979" s="12"/>
      <c r="B1979" s="12"/>
      <c r="C1979" s="37"/>
      <c r="D1979" s="37"/>
      <c r="E1979" s="37"/>
      <c r="F1979" s="37"/>
      <c r="G1979" s="14"/>
    </row>
    <row r="1980">
      <c r="A1980" s="12"/>
      <c r="B1980" s="12"/>
      <c r="C1980" s="37"/>
      <c r="D1980" s="37"/>
      <c r="E1980" s="37"/>
      <c r="F1980" s="37"/>
      <c r="G1980" s="14"/>
    </row>
    <row r="1981">
      <c r="A1981" s="12"/>
      <c r="B1981" s="12"/>
      <c r="C1981" s="37"/>
      <c r="D1981" s="37"/>
      <c r="E1981" s="37"/>
      <c r="F1981" s="37"/>
      <c r="G1981" s="14"/>
    </row>
    <row r="1982">
      <c r="A1982" s="12"/>
      <c r="B1982" s="12"/>
      <c r="C1982" s="37"/>
      <c r="D1982" s="37"/>
      <c r="E1982" s="37"/>
      <c r="F1982" s="37"/>
      <c r="G1982" s="14"/>
    </row>
    <row r="1983">
      <c r="A1983" s="12"/>
      <c r="B1983" s="12"/>
      <c r="C1983" s="37"/>
      <c r="D1983" s="37"/>
      <c r="E1983" s="37"/>
      <c r="F1983" s="37"/>
      <c r="G1983" s="14"/>
    </row>
    <row r="1984">
      <c r="A1984" s="12"/>
      <c r="B1984" s="12"/>
      <c r="C1984" s="37"/>
      <c r="D1984" s="37"/>
      <c r="E1984" s="37"/>
      <c r="F1984" s="37"/>
      <c r="G1984" s="14"/>
    </row>
    <row r="1985">
      <c r="A1985" s="12"/>
      <c r="B1985" s="12"/>
      <c r="C1985" s="37"/>
      <c r="D1985" s="37"/>
      <c r="E1985" s="37"/>
      <c r="F1985" s="37"/>
      <c r="G1985" s="14"/>
    </row>
    <row r="1986">
      <c r="A1986" s="12"/>
      <c r="B1986" s="12"/>
      <c r="C1986" s="37"/>
      <c r="D1986" s="37"/>
      <c r="E1986" s="37"/>
      <c r="F1986" s="37"/>
      <c r="G1986" s="14"/>
    </row>
    <row r="1987">
      <c r="A1987" s="12"/>
      <c r="B1987" s="12"/>
      <c r="C1987" s="37"/>
      <c r="D1987" s="37"/>
      <c r="E1987" s="37"/>
      <c r="F1987" s="37"/>
      <c r="G1987" s="14"/>
    </row>
    <row r="1988">
      <c r="A1988" s="12"/>
      <c r="B1988" s="12"/>
      <c r="C1988" s="37"/>
      <c r="D1988" s="37"/>
      <c r="E1988" s="37"/>
      <c r="F1988" s="37"/>
      <c r="G1988" s="14"/>
    </row>
    <row r="1989">
      <c r="A1989" s="12"/>
      <c r="B1989" s="12"/>
      <c r="C1989" s="37"/>
      <c r="D1989" s="37"/>
      <c r="E1989" s="37"/>
      <c r="F1989" s="37"/>
      <c r="G1989" s="14"/>
    </row>
    <row r="1990">
      <c r="A1990" s="12"/>
      <c r="B1990" s="12"/>
      <c r="C1990" s="37"/>
      <c r="D1990" s="37"/>
      <c r="E1990" s="37"/>
      <c r="F1990" s="37"/>
      <c r="G1990" s="14"/>
    </row>
    <row r="1991">
      <c r="A1991" s="12"/>
      <c r="B1991" s="12"/>
      <c r="C1991" s="37"/>
      <c r="D1991" s="37"/>
      <c r="E1991" s="37"/>
      <c r="F1991" s="37"/>
      <c r="G1991" s="14"/>
    </row>
    <row r="1992">
      <c r="A1992" s="12"/>
      <c r="B1992" s="12"/>
      <c r="C1992" s="37"/>
      <c r="D1992" s="37"/>
      <c r="E1992" s="37"/>
      <c r="F1992" s="37"/>
      <c r="G1992" s="14"/>
    </row>
    <row r="1993">
      <c r="A1993" s="12"/>
      <c r="B1993" s="12"/>
      <c r="C1993" s="37"/>
      <c r="D1993" s="37"/>
      <c r="E1993" s="37"/>
      <c r="F1993" s="37"/>
      <c r="G1993" s="14"/>
    </row>
    <row r="1994">
      <c r="A1994" s="12"/>
      <c r="B1994" s="12"/>
      <c r="C1994" s="37"/>
      <c r="D1994" s="37"/>
      <c r="E1994" s="37"/>
      <c r="F1994" s="37"/>
      <c r="G1994" s="14"/>
    </row>
    <row r="1995">
      <c r="A1995" s="12"/>
      <c r="B1995" s="12"/>
      <c r="C1995" s="37"/>
      <c r="D1995" s="37"/>
      <c r="E1995" s="37"/>
      <c r="F1995" s="37"/>
      <c r="G1995" s="14"/>
    </row>
    <row r="1996">
      <c r="A1996" s="12"/>
      <c r="B1996" s="12"/>
      <c r="C1996" s="37"/>
      <c r="D1996" s="37"/>
      <c r="E1996" s="37"/>
      <c r="F1996" s="37"/>
      <c r="G1996" s="14"/>
    </row>
    <row r="1997">
      <c r="A1997" s="12"/>
      <c r="B1997" s="12"/>
      <c r="C1997" s="37"/>
      <c r="D1997" s="37"/>
      <c r="E1997" s="37"/>
      <c r="F1997" s="37"/>
      <c r="G1997" s="14"/>
    </row>
    <row r="1998">
      <c r="A1998" s="12"/>
      <c r="B1998" s="12"/>
      <c r="C1998" s="37"/>
      <c r="D1998" s="37"/>
      <c r="E1998" s="37"/>
      <c r="F1998" s="37"/>
      <c r="G1998" s="14"/>
    </row>
    <row r="1999">
      <c r="A1999" s="12"/>
      <c r="B1999" s="12"/>
      <c r="C1999" s="37"/>
      <c r="D1999" s="37"/>
      <c r="E1999" s="37"/>
      <c r="F1999" s="37"/>
      <c r="G1999" s="14"/>
    </row>
    <row r="2000">
      <c r="A2000" s="12"/>
      <c r="B2000" s="12"/>
      <c r="C2000" s="37"/>
      <c r="D2000" s="37"/>
      <c r="E2000" s="37"/>
      <c r="F2000" s="37"/>
      <c r="G2000" s="14"/>
    </row>
    <row r="2001">
      <c r="A2001" s="12"/>
      <c r="B2001" s="12"/>
      <c r="C2001" s="37"/>
      <c r="D2001" s="37"/>
      <c r="E2001" s="37"/>
      <c r="F2001" s="37"/>
      <c r="G2001" s="14"/>
    </row>
    <row r="2002">
      <c r="A2002" s="12"/>
      <c r="B2002" s="12"/>
      <c r="C2002" s="37"/>
      <c r="D2002" s="37"/>
      <c r="E2002" s="37"/>
      <c r="F2002" s="37"/>
      <c r="G2002" s="14"/>
    </row>
    <row r="2003">
      <c r="A2003" s="12"/>
      <c r="B2003" s="12"/>
      <c r="C2003" s="37"/>
      <c r="D2003" s="37"/>
      <c r="E2003" s="37"/>
      <c r="F2003" s="37"/>
      <c r="G2003" s="14"/>
    </row>
    <row r="2004">
      <c r="A2004" s="12"/>
      <c r="B2004" s="12"/>
      <c r="C2004" s="37"/>
      <c r="D2004" s="37"/>
      <c r="E2004" s="37"/>
      <c r="F2004" s="37"/>
      <c r="G2004" s="14"/>
    </row>
    <row r="2005">
      <c r="A2005" s="12"/>
      <c r="B2005" s="12"/>
      <c r="C2005" s="37"/>
      <c r="D2005" s="37"/>
      <c r="E2005" s="37"/>
      <c r="F2005" s="37"/>
      <c r="G2005" s="14"/>
    </row>
    <row r="2006">
      <c r="A2006" s="12"/>
      <c r="B2006" s="12"/>
      <c r="C2006" s="37"/>
      <c r="D2006" s="37"/>
      <c r="E2006" s="37"/>
      <c r="F2006" s="37"/>
      <c r="G2006" s="14"/>
    </row>
    <row r="2007">
      <c r="A2007" s="12"/>
      <c r="B2007" s="12"/>
      <c r="C2007" s="37"/>
      <c r="D2007" s="37"/>
      <c r="E2007" s="37"/>
      <c r="F2007" s="37"/>
      <c r="G2007" s="14"/>
    </row>
    <row r="2008">
      <c r="A2008" s="12"/>
      <c r="B2008" s="12"/>
      <c r="C2008" s="37"/>
      <c r="D2008" s="37"/>
      <c r="E2008" s="37"/>
      <c r="F2008" s="37"/>
      <c r="G2008" s="14"/>
    </row>
    <row r="2009">
      <c r="A2009" s="12"/>
      <c r="B2009" s="12"/>
      <c r="C2009" s="37"/>
      <c r="D2009" s="37"/>
      <c r="E2009" s="37"/>
      <c r="F2009" s="37"/>
      <c r="G2009" s="14"/>
    </row>
    <row r="2010">
      <c r="A2010" s="12"/>
      <c r="B2010" s="12"/>
      <c r="C2010" s="37"/>
      <c r="D2010" s="37"/>
      <c r="E2010" s="37"/>
      <c r="F2010" s="37"/>
      <c r="G2010" s="14"/>
    </row>
    <row r="2011">
      <c r="A2011" s="12"/>
      <c r="B2011" s="12"/>
      <c r="C2011" s="37"/>
      <c r="D2011" s="37"/>
      <c r="E2011" s="37"/>
      <c r="F2011" s="37"/>
      <c r="G2011" s="14"/>
    </row>
    <row r="2012">
      <c r="A2012" s="12"/>
      <c r="B2012" s="12"/>
      <c r="C2012" s="37"/>
      <c r="D2012" s="37"/>
      <c r="E2012" s="37"/>
      <c r="F2012" s="37"/>
      <c r="G2012" s="14"/>
    </row>
    <row r="2013">
      <c r="A2013" s="12"/>
      <c r="B2013" s="12"/>
      <c r="C2013" s="37"/>
      <c r="D2013" s="37"/>
      <c r="E2013" s="37"/>
      <c r="F2013" s="37"/>
      <c r="G2013" s="14"/>
    </row>
    <row r="2014">
      <c r="A2014" s="12"/>
      <c r="B2014" s="12"/>
      <c r="C2014" s="37"/>
      <c r="D2014" s="37"/>
      <c r="E2014" s="37"/>
      <c r="F2014" s="37"/>
      <c r="G2014" s="14"/>
    </row>
    <row r="2015">
      <c r="A2015" s="12"/>
      <c r="B2015" s="12"/>
      <c r="C2015" s="37"/>
      <c r="D2015" s="37"/>
      <c r="E2015" s="37"/>
      <c r="F2015" s="37"/>
      <c r="G2015" s="14"/>
    </row>
    <row r="2016">
      <c r="A2016" s="12"/>
      <c r="B2016" s="12"/>
      <c r="C2016" s="37"/>
      <c r="D2016" s="37"/>
      <c r="E2016" s="37"/>
      <c r="F2016" s="37"/>
      <c r="G2016" s="14"/>
    </row>
    <row r="2017">
      <c r="A2017" s="12"/>
      <c r="B2017" s="12"/>
      <c r="C2017" s="37"/>
      <c r="D2017" s="37"/>
      <c r="E2017" s="37"/>
      <c r="F2017" s="37"/>
      <c r="G2017" s="14"/>
    </row>
    <row r="2018">
      <c r="A2018" s="12"/>
      <c r="B2018" s="12"/>
      <c r="C2018" s="37"/>
      <c r="D2018" s="37"/>
      <c r="E2018" s="37"/>
      <c r="F2018" s="37"/>
      <c r="G2018" s="14"/>
    </row>
    <row r="2019">
      <c r="A2019" s="12"/>
      <c r="B2019" s="12"/>
      <c r="C2019" s="37"/>
      <c r="D2019" s="37"/>
      <c r="E2019" s="37"/>
      <c r="F2019" s="37"/>
      <c r="G2019" s="14"/>
    </row>
    <row r="2020">
      <c r="A2020" s="12"/>
      <c r="B2020" s="12"/>
      <c r="C2020" s="37"/>
      <c r="D2020" s="37"/>
      <c r="E2020" s="37"/>
      <c r="F2020" s="37"/>
      <c r="G2020" s="14"/>
    </row>
    <row r="2021">
      <c r="A2021" s="12"/>
      <c r="B2021" s="12"/>
      <c r="C2021" s="37"/>
      <c r="D2021" s="37"/>
      <c r="E2021" s="37"/>
      <c r="F2021" s="37"/>
      <c r="G2021" s="14"/>
    </row>
    <row r="2022">
      <c r="A2022" s="12"/>
      <c r="B2022" s="12"/>
      <c r="C2022" s="37"/>
      <c r="D2022" s="37"/>
      <c r="E2022" s="37"/>
      <c r="F2022" s="37"/>
      <c r="G2022" s="14"/>
    </row>
    <row r="2023">
      <c r="A2023" s="12"/>
      <c r="B2023" s="12"/>
      <c r="C2023" s="37"/>
      <c r="D2023" s="37"/>
      <c r="E2023" s="37"/>
      <c r="F2023" s="37"/>
      <c r="G2023" s="14"/>
    </row>
    <row r="2024">
      <c r="A2024" s="12"/>
      <c r="B2024" s="12"/>
      <c r="C2024" s="37"/>
      <c r="D2024" s="37"/>
      <c r="E2024" s="37"/>
      <c r="F2024" s="37"/>
      <c r="G2024" s="14"/>
    </row>
    <row r="2025">
      <c r="A2025" s="12"/>
      <c r="B2025" s="12"/>
      <c r="C2025" s="37"/>
      <c r="D2025" s="37"/>
      <c r="E2025" s="37"/>
      <c r="F2025" s="37"/>
      <c r="G2025" s="14"/>
    </row>
    <row r="2026">
      <c r="A2026" s="12"/>
      <c r="B2026" s="12"/>
      <c r="C2026" s="37"/>
      <c r="D2026" s="37"/>
      <c r="E2026" s="37"/>
      <c r="F2026" s="37"/>
      <c r="G2026" s="14"/>
    </row>
    <row r="2027">
      <c r="A2027" s="12"/>
      <c r="B2027" s="12"/>
      <c r="C2027" s="37"/>
      <c r="D2027" s="37"/>
      <c r="E2027" s="37"/>
      <c r="F2027" s="37"/>
      <c r="G2027" s="14"/>
    </row>
    <row r="2028">
      <c r="A2028" s="12"/>
      <c r="B2028" s="12"/>
      <c r="C2028" s="37"/>
      <c r="D2028" s="37"/>
      <c r="E2028" s="37"/>
      <c r="F2028" s="37"/>
      <c r="G2028" s="14"/>
    </row>
    <row r="2029">
      <c r="A2029" s="12"/>
      <c r="B2029" s="12"/>
      <c r="C2029" s="37"/>
      <c r="D2029" s="37"/>
      <c r="E2029" s="37"/>
      <c r="F2029" s="37"/>
      <c r="G2029" s="14"/>
    </row>
    <row r="2030">
      <c r="A2030" s="12"/>
      <c r="B2030" s="12"/>
      <c r="C2030" s="37"/>
      <c r="D2030" s="37"/>
      <c r="E2030" s="37"/>
      <c r="F2030" s="37"/>
      <c r="G2030" s="14"/>
    </row>
    <row r="2031">
      <c r="A2031" s="12"/>
      <c r="B2031" s="12"/>
      <c r="C2031" s="37"/>
      <c r="D2031" s="37"/>
      <c r="E2031" s="37"/>
      <c r="F2031" s="37"/>
      <c r="G2031" s="14"/>
    </row>
    <row r="2032">
      <c r="A2032" s="12"/>
      <c r="B2032" s="12"/>
      <c r="C2032" s="37"/>
      <c r="D2032" s="37"/>
      <c r="E2032" s="37"/>
      <c r="F2032" s="37"/>
      <c r="G2032" s="14"/>
    </row>
    <row r="2033">
      <c r="A2033" s="12"/>
      <c r="B2033" s="12"/>
      <c r="C2033" s="37"/>
      <c r="D2033" s="37"/>
      <c r="E2033" s="37"/>
      <c r="F2033" s="37"/>
      <c r="G2033" s="14"/>
    </row>
    <row r="2034">
      <c r="A2034" s="12"/>
      <c r="B2034" s="12"/>
      <c r="C2034" s="37"/>
      <c r="D2034" s="37"/>
      <c r="E2034" s="37"/>
      <c r="F2034" s="37"/>
      <c r="G2034" s="14"/>
    </row>
    <row r="2035">
      <c r="A2035" s="12"/>
      <c r="B2035" s="12"/>
      <c r="C2035" s="37"/>
      <c r="D2035" s="37"/>
      <c r="E2035" s="37"/>
      <c r="F2035" s="37"/>
      <c r="G2035" s="14"/>
    </row>
    <row r="2036">
      <c r="A2036" s="12"/>
      <c r="B2036" s="12"/>
      <c r="C2036" s="37"/>
      <c r="D2036" s="37"/>
      <c r="E2036" s="37"/>
      <c r="F2036" s="37"/>
      <c r="G2036" s="14"/>
    </row>
    <row r="2037">
      <c r="A2037" s="12"/>
      <c r="B2037" s="12"/>
      <c r="C2037" s="37"/>
      <c r="D2037" s="37"/>
      <c r="E2037" s="37"/>
      <c r="F2037" s="37"/>
      <c r="G2037" s="14"/>
    </row>
    <row r="2038">
      <c r="A2038" s="12"/>
      <c r="B2038" s="12"/>
      <c r="C2038" s="37"/>
      <c r="D2038" s="37"/>
      <c r="E2038" s="37"/>
      <c r="F2038" s="37"/>
      <c r="G2038" s="14"/>
    </row>
    <row r="2039">
      <c r="A2039" s="12"/>
      <c r="B2039" s="12"/>
      <c r="C2039" s="37"/>
      <c r="D2039" s="37"/>
      <c r="E2039" s="37"/>
      <c r="F2039" s="37"/>
      <c r="G2039" s="14"/>
    </row>
    <row r="2040">
      <c r="A2040" s="12"/>
      <c r="B2040" s="12"/>
      <c r="C2040" s="37"/>
      <c r="D2040" s="37"/>
      <c r="E2040" s="37"/>
      <c r="F2040" s="37"/>
      <c r="G2040" s="14"/>
    </row>
    <row r="2041">
      <c r="A2041" s="12"/>
      <c r="B2041" s="12"/>
      <c r="C2041" s="37"/>
      <c r="D2041" s="37"/>
      <c r="E2041" s="37"/>
      <c r="F2041" s="37"/>
      <c r="G2041" s="14"/>
    </row>
    <row r="2042">
      <c r="A2042" s="12"/>
      <c r="B2042" s="12"/>
      <c r="C2042" s="37"/>
      <c r="D2042" s="37"/>
      <c r="E2042" s="37"/>
      <c r="F2042" s="37"/>
      <c r="G2042" s="14"/>
    </row>
    <row r="2043">
      <c r="A2043" s="12"/>
      <c r="B2043" s="12"/>
      <c r="C2043" s="37"/>
      <c r="D2043" s="37"/>
      <c r="E2043" s="37"/>
      <c r="F2043" s="37"/>
      <c r="G2043" s="14"/>
    </row>
    <row r="2044">
      <c r="A2044" s="12"/>
      <c r="B2044" s="12"/>
      <c r="C2044" s="37"/>
      <c r="D2044" s="37"/>
      <c r="E2044" s="37"/>
      <c r="F2044" s="37"/>
      <c r="G2044" s="14"/>
    </row>
    <row r="2045">
      <c r="A2045" s="12"/>
      <c r="B2045" s="12"/>
      <c r="C2045" s="37"/>
      <c r="D2045" s="37"/>
      <c r="E2045" s="37"/>
      <c r="F2045" s="37"/>
      <c r="G2045" s="14"/>
    </row>
    <row r="2046">
      <c r="A2046" s="12"/>
      <c r="B2046" s="12"/>
      <c r="C2046" s="37"/>
      <c r="D2046" s="37"/>
      <c r="E2046" s="37"/>
      <c r="F2046" s="37"/>
      <c r="G2046" s="14"/>
    </row>
    <row r="2047">
      <c r="A2047" s="12"/>
      <c r="B2047" s="12"/>
      <c r="C2047" s="37"/>
      <c r="D2047" s="37"/>
      <c r="E2047" s="37"/>
      <c r="F2047" s="37"/>
      <c r="G2047" s="14"/>
    </row>
    <row r="2048">
      <c r="A2048" s="12"/>
      <c r="B2048" s="12"/>
      <c r="C2048" s="37"/>
      <c r="D2048" s="37"/>
      <c r="E2048" s="37"/>
      <c r="F2048" s="37"/>
      <c r="G2048" s="14"/>
    </row>
    <row r="2049">
      <c r="A2049" s="12"/>
      <c r="B2049" s="12"/>
      <c r="C2049" s="37"/>
      <c r="D2049" s="37"/>
      <c r="E2049" s="37"/>
      <c r="F2049" s="37"/>
      <c r="G2049" s="14"/>
    </row>
    <row r="2050">
      <c r="A2050" s="12"/>
      <c r="B2050" s="12"/>
      <c r="C2050" s="37"/>
      <c r="D2050" s="37"/>
      <c r="E2050" s="37"/>
      <c r="F2050" s="37"/>
      <c r="G2050" s="14"/>
    </row>
    <row r="2051">
      <c r="A2051" s="12"/>
      <c r="B2051" s="12"/>
      <c r="C2051" s="37"/>
      <c r="D2051" s="37"/>
      <c r="E2051" s="37"/>
      <c r="F2051" s="37"/>
      <c r="G2051" s="14"/>
    </row>
    <row r="2052">
      <c r="A2052" s="12"/>
      <c r="B2052" s="12"/>
      <c r="C2052" s="37"/>
      <c r="D2052" s="37"/>
      <c r="E2052" s="37"/>
      <c r="F2052" s="37"/>
      <c r="G2052" s="14"/>
    </row>
    <row r="2053">
      <c r="A2053" s="12"/>
      <c r="B2053" s="12"/>
      <c r="C2053" s="37"/>
      <c r="D2053" s="37"/>
      <c r="E2053" s="37"/>
      <c r="F2053" s="37"/>
      <c r="G2053" s="14"/>
    </row>
    <row r="2054">
      <c r="A2054" s="12"/>
      <c r="B2054" s="12"/>
      <c r="C2054" s="37"/>
      <c r="D2054" s="37"/>
      <c r="E2054" s="37"/>
      <c r="F2054" s="37"/>
      <c r="G2054" s="14"/>
    </row>
    <row r="2055">
      <c r="A2055" s="12"/>
      <c r="B2055" s="12"/>
      <c r="C2055" s="37"/>
      <c r="D2055" s="37"/>
      <c r="E2055" s="37"/>
      <c r="F2055" s="37"/>
      <c r="G2055" s="14"/>
    </row>
    <row r="2056">
      <c r="A2056" s="12"/>
      <c r="B2056" s="12"/>
      <c r="C2056" s="37"/>
      <c r="D2056" s="37"/>
      <c r="E2056" s="37"/>
      <c r="F2056" s="37"/>
      <c r="G2056" s="14"/>
    </row>
    <row r="2057">
      <c r="A2057" s="12"/>
      <c r="B2057" s="12"/>
      <c r="C2057" s="37"/>
      <c r="D2057" s="37"/>
      <c r="E2057" s="37"/>
      <c r="F2057" s="37"/>
      <c r="G2057" s="14"/>
    </row>
    <row r="2058">
      <c r="A2058" s="12"/>
      <c r="B2058" s="12"/>
      <c r="C2058" s="37"/>
      <c r="D2058" s="37"/>
      <c r="E2058" s="37"/>
      <c r="F2058" s="37"/>
      <c r="G2058" s="14"/>
    </row>
    <row r="2059">
      <c r="A2059" s="12"/>
      <c r="B2059" s="12"/>
      <c r="C2059" s="37"/>
      <c r="D2059" s="37"/>
      <c r="E2059" s="37"/>
      <c r="F2059" s="37"/>
      <c r="G2059" s="14"/>
    </row>
    <row r="2060">
      <c r="A2060" s="12"/>
      <c r="B2060" s="12"/>
      <c r="C2060" s="37"/>
      <c r="D2060" s="37"/>
      <c r="E2060" s="37"/>
      <c r="F2060" s="37"/>
      <c r="G2060" s="14"/>
    </row>
    <row r="2061">
      <c r="A2061" s="12"/>
      <c r="B2061" s="12"/>
      <c r="C2061" s="37"/>
      <c r="D2061" s="37"/>
      <c r="E2061" s="37"/>
      <c r="F2061" s="37"/>
      <c r="G2061" s="14"/>
    </row>
    <row r="2062">
      <c r="A2062" s="12"/>
      <c r="B2062" s="12"/>
      <c r="C2062" s="37"/>
      <c r="D2062" s="37"/>
      <c r="E2062" s="37"/>
      <c r="F2062" s="37"/>
      <c r="G2062" s="14"/>
    </row>
    <row r="2063">
      <c r="A2063" s="12"/>
      <c r="B2063" s="12"/>
      <c r="C2063" s="37"/>
      <c r="D2063" s="37"/>
      <c r="E2063" s="37"/>
      <c r="F2063" s="37"/>
      <c r="G2063" s="14"/>
    </row>
    <row r="2064">
      <c r="A2064" s="12"/>
      <c r="B2064" s="12"/>
      <c r="C2064" s="37"/>
      <c r="D2064" s="37"/>
      <c r="E2064" s="37"/>
      <c r="F2064" s="37"/>
      <c r="G2064" s="14"/>
    </row>
    <row r="2065">
      <c r="A2065" s="12"/>
      <c r="B2065" s="12"/>
      <c r="C2065" s="37"/>
      <c r="D2065" s="37"/>
      <c r="E2065" s="37"/>
      <c r="F2065" s="37"/>
      <c r="G2065" s="14"/>
    </row>
    <row r="2066">
      <c r="A2066" s="12"/>
      <c r="B2066" s="12"/>
      <c r="C2066" s="37"/>
      <c r="D2066" s="37"/>
      <c r="E2066" s="37"/>
      <c r="F2066" s="37"/>
      <c r="G2066" s="14"/>
    </row>
    <row r="2067">
      <c r="A2067" s="12"/>
      <c r="B2067" s="12"/>
      <c r="C2067" s="37"/>
      <c r="D2067" s="37"/>
      <c r="E2067" s="37"/>
      <c r="F2067" s="37"/>
      <c r="G2067" s="14"/>
    </row>
    <row r="2068">
      <c r="A2068" s="12"/>
      <c r="B2068" s="12"/>
      <c r="C2068" s="37"/>
      <c r="D2068" s="37"/>
      <c r="E2068" s="37"/>
      <c r="F2068" s="37"/>
      <c r="G2068" s="14"/>
    </row>
    <row r="2069">
      <c r="A2069" s="12"/>
      <c r="B2069" s="12"/>
      <c r="C2069" s="37"/>
      <c r="D2069" s="37"/>
      <c r="E2069" s="37"/>
      <c r="F2069" s="37"/>
      <c r="G2069" s="14"/>
    </row>
    <row r="2070">
      <c r="A2070" s="12"/>
      <c r="B2070" s="12"/>
      <c r="C2070" s="37"/>
      <c r="D2070" s="37"/>
      <c r="E2070" s="37"/>
      <c r="F2070" s="37"/>
      <c r="G2070" s="14"/>
    </row>
    <row r="2071">
      <c r="A2071" s="12"/>
      <c r="B2071" s="12"/>
      <c r="C2071" s="37"/>
      <c r="D2071" s="37"/>
      <c r="E2071" s="37"/>
      <c r="F2071" s="37"/>
      <c r="G2071" s="14"/>
    </row>
    <row r="2072">
      <c r="A2072" s="12"/>
      <c r="B2072" s="12"/>
      <c r="C2072" s="37"/>
      <c r="D2072" s="37"/>
      <c r="E2072" s="37"/>
      <c r="F2072" s="37"/>
      <c r="G2072" s="14"/>
    </row>
    <row r="2073">
      <c r="A2073" s="12"/>
      <c r="B2073" s="12"/>
      <c r="C2073" s="37"/>
      <c r="D2073" s="37"/>
      <c r="E2073" s="37"/>
      <c r="F2073" s="37"/>
      <c r="G2073" s="14"/>
    </row>
    <row r="2074">
      <c r="A2074" s="12"/>
      <c r="B2074" s="12"/>
      <c r="C2074" s="37"/>
      <c r="D2074" s="37"/>
      <c r="E2074" s="37"/>
      <c r="F2074" s="37"/>
      <c r="G2074" s="14"/>
    </row>
    <row r="2075">
      <c r="A2075" s="12"/>
      <c r="B2075" s="12"/>
      <c r="C2075" s="37"/>
      <c r="D2075" s="37"/>
      <c r="E2075" s="37"/>
      <c r="F2075" s="37"/>
      <c r="G2075" s="14"/>
    </row>
    <row r="2076">
      <c r="A2076" s="12"/>
      <c r="B2076" s="12"/>
      <c r="C2076" s="37"/>
      <c r="D2076" s="37"/>
      <c r="E2076" s="37"/>
      <c r="F2076" s="37"/>
      <c r="G2076" s="14"/>
    </row>
    <row r="2077">
      <c r="A2077" s="12"/>
      <c r="B2077" s="12"/>
      <c r="C2077" s="37"/>
      <c r="D2077" s="37"/>
      <c r="E2077" s="37"/>
      <c r="F2077" s="37"/>
      <c r="G2077" s="14"/>
    </row>
    <row r="2078">
      <c r="A2078" s="12"/>
      <c r="B2078" s="12"/>
      <c r="C2078" s="37"/>
      <c r="D2078" s="37"/>
      <c r="E2078" s="37"/>
      <c r="F2078" s="37"/>
      <c r="G2078" s="14"/>
    </row>
    <row r="2079">
      <c r="A2079" s="12"/>
      <c r="B2079" s="12"/>
      <c r="C2079" s="37"/>
      <c r="D2079" s="37"/>
      <c r="E2079" s="37"/>
      <c r="F2079" s="37"/>
      <c r="G2079" s="14"/>
    </row>
    <row r="2080">
      <c r="A2080" s="12"/>
      <c r="B2080" s="12"/>
      <c r="C2080" s="37"/>
      <c r="D2080" s="37"/>
      <c r="E2080" s="37"/>
      <c r="F2080" s="37"/>
      <c r="G2080" s="14"/>
    </row>
    <row r="2081">
      <c r="A2081" s="12"/>
      <c r="B2081" s="12"/>
      <c r="C2081" s="37"/>
      <c r="D2081" s="37"/>
      <c r="E2081" s="37"/>
      <c r="F2081" s="37"/>
      <c r="G2081" s="14"/>
    </row>
    <row r="2082">
      <c r="A2082" s="12"/>
      <c r="B2082" s="12"/>
      <c r="C2082" s="37"/>
      <c r="D2082" s="37"/>
      <c r="E2082" s="37"/>
      <c r="F2082" s="37"/>
      <c r="G2082" s="14"/>
    </row>
    <row r="2083">
      <c r="A2083" s="12"/>
      <c r="B2083" s="12"/>
      <c r="C2083" s="37"/>
      <c r="D2083" s="37"/>
      <c r="E2083" s="37"/>
      <c r="F2083" s="37"/>
      <c r="G2083" s="14"/>
    </row>
    <row r="2084">
      <c r="A2084" s="12"/>
      <c r="B2084" s="12"/>
      <c r="C2084" s="37"/>
      <c r="D2084" s="37"/>
      <c r="E2084" s="37"/>
      <c r="F2084" s="37"/>
      <c r="G2084" s="14"/>
    </row>
    <row r="2085">
      <c r="A2085" s="12"/>
      <c r="B2085" s="12"/>
      <c r="C2085" s="37"/>
      <c r="D2085" s="37"/>
      <c r="E2085" s="37"/>
      <c r="F2085" s="37"/>
      <c r="G2085" s="14"/>
    </row>
    <row r="2086">
      <c r="A2086" s="12"/>
      <c r="B2086" s="12"/>
      <c r="C2086" s="37"/>
      <c r="D2086" s="37"/>
      <c r="E2086" s="37"/>
      <c r="F2086" s="37"/>
      <c r="G2086" s="14"/>
    </row>
    <row r="2087">
      <c r="A2087" s="12"/>
      <c r="B2087" s="12"/>
      <c r="C2087" s="37"/>
      <c r="D2087" s="37"/>
      <c r="E2087" s="37"/>
      <c r="F2087" s="37"/>
      <c r="G2087" s="14"/>
    </row>
    <row r="2088">
      <c r="A2088" s="12"/>
      <c r="B2088" s="12"/>
      <c r="C2088" s="37"/>
      <c r="D2088" s="37"/>
      <c r="E2088" s="37"/>
      <c r="F2088" s="37"/>
      <c r="G2088" s="14"/>
    </row>
    <row r="2089">
      <c r="A2089" s="12"/>
      <c r="B2089" s="12"/>
      <c r="C2089" s="37"/>
      <c r="D2089" s="37"/>
      <c r="E2089" s="37"/>
      <c r="F2089" s="37"/>
      <c r="G2089" s="14"/>
    </row>
    <row r="2090">
      <c r="A2090" s="12"/>
      <c r="B2090" s="12"/>
      <c r="C2090" s="37"/>
      <c r="D2090" s="37"/>
      <c r="E2090" s="37"/>
      <c r="F2090" s="37"/>
      <c r="G2090" s="14"/>
    </row>
    <row r="2091">
      <c r="A2091" s="12"/>
      <c r="B2091" s="12"/>
      <c r="C2091" s="37"/>
      <c r="D2091" s="37"/>
      <c r="E2091" s="37"/>
      <c r="F2091" s="37"/>
      <c r="G2091" s="14"/>
    </row>
    <row r="2092">
      <c r="A2092" s="12"/>
      <c r="B2092" s="12"/>
      <c r="C2092" s="37"/>
      <c r="D2092" s="37"/>
      <c r="E2092" s="37"/>
      <c r="F2092" s="37"/>
      <c r="G2092" s="14"/>
    </row>
    <row r="2093">
      <c r="A2093" s="12"/>
      <c r="B2093" s="12"/>
      <c r="C2093" s="37"/>
      <c r="D2093" s="37"/>
      <c r="E2093" s="37"/>
      <c r="F2093" s="37"/>
      <c r="G2093" s="14"/>
    </row>
    <row r="2094">
      <c r="A2094" s="12"/>
      <c r="B2094" s="12"/>
      <c r="C2094" s="37"/>
      <c r="D2094" s="37"/>
      <c r="E2094" s="37"/>
      <c r="F2094" s="37"/>
      <c r="G2094" s="14"/>
    </row>
    <row r="2095">
      <c r="A2095" s="12"/>
      <c r="B2095" s="12"/>
      <c r="C2095" s="37"/>
      <c r="D2095" s="37"/>
      <c r="E2095" s="37"/>
      <c r="F2095" s="37"/>
      <c r="G2095" s="14"/>
    </row>
    <row r="2096">
      <c r="A2096" s="12"/>
      <c r="B2096" s="12"/>
      <c r="C2096" s="37"/>
      <c r="D2096" s="37"/>
      <c r="E2096" s="37"/>
      <c r="F2096" s="37"/>
      <c r="G2096" s="14"/>
    </row>
    <row r="2097">
      <c r="A2097" s="12"/>
      <c r="B2097" s="12"/>
      <c r="C2097" s="37"/>
      <c r="D2097" s="37"/>
      <c r="E2097" s="37"/>
      <c r="F2097" s="37"/>
      <c r="G2097" s="14"/>
    </row>
    <row r="2098">
      <c r="A2098" s="12"/>
      <c r="B2098" s="12"/>
      <c r="C2098" s="37"/>
      <c r="D2098" s="37"/>
      <c r="E2098" s="37"/>
      <c r="F2098" s="37"/>
      <c r="G2098" s="14"/>
    </row>
    <row r="2099">
      <c r="A2099" s="12"/>
      <c r="B2099" s="12"/>
      <c r="C2099" s="37"/>
      <c r="D2099" s="37"/>
      <c r="E2099" s="37"/>
      <c r="F2099" s="37"/>
      <c r="G2099" s="14"/>
    </row>
    <row r="2100">
      <c r="A2100" s="12"/>
      <c r="B2100" s="12"/>
      <c r="C2100" s="37"/>
      <c r="D2100" s="37"/>
      <c r="E2100" s="37"/>
      <c r="F2100" s="37"/>
      <c r="G2100" s="14"/>
    </row>
    <row r="2101">
      <c r="A2101" s="12"/>
      <c r="B2101" s="12"/>
      <c r="C2101" s="37"/>
      <c r="D2101" s="37"/>
      <c r="E2101" s="37"/>
      <c r="F2101" s="37"/>
      <c r="G2101" s="14"/>
    </row>
    <row r="2102">
      <c r="A2102" s="12"/>
      <c r="B2102" s="12"/>
      <c r="C2102" s="37"/>
      <c r="D2102" s="37"/>
      <c r="E2102" s="37"/>
      <c r="F2102" s="37"/>
      <c r="G2102" s="14"/>
    </row>
    <row r="2103">
      <c r="A2103" s="12"/>
      <c r="B2103" s="12"/>
      <c r="C2103" s="37"/>
      <c r="D2103" s="37"/>
      <c r="E2103" s="37"/>
      <c r="F2103" s="37"/>
      <c r="G2103" s="14"/>
    </row>
    <row r="2104">
      <c r="A2104" s="12"/>
      <c r="B2104" s="12"/>
      <c r="C2104" s="37"/>
      <c r="D2104" s="37"/>
      <c r="E2104" s="37"/>
      <c r="F2104" s="37"/>
      <c r="G2104" s="14"/>
    </row>
    <row r="2105">
      <c r="A2105" s="12"/>
      <c r="B2105" s="12"/>
      <c r="C2105" s="37"/>
      <c r="D2105" s="37"/>
      <c r="E2105" s="37"/>
      <c r="F2105" s="37"/>
      <c r="G2105" s="14"/>
    </row>
    <row r="2106">
      <c r="A2106" s="12"/>
      <c r="B2106" s="12"/>
      <c r="C2106" s="37"/>
      <c r="D2106" s="37"/>
      <c r="E2106" s="37"/>
      <c r="F2106" s="37"/>
      <c r="G2106" s="14"/>
    </row>
    <row r="2107">
      <c r="A2107" s="12"/>
      <c r="B2107" s="12"/>
      <c r="C2107" s="37"/>
      <c r="D2107" s="37"/>
      <c r="E2107" s="37"/>
      <c r="F2107" s="37"/>
      <c r="G2107" s="14"/>
    </row>
    <row r="2108">
      <c r="A2108" s="12"/>
      <c r="B2108" s="12"/>
      <c r="C2108" s="37"/>
      <c r="D2108" s="37"/>
      <c r="E2108" s="37"/>
      <c r="F2108" s="37"/>
      <c r="G2108" s="14"/>
    </row>
    <row r="2109">
      <c r="A2109" s="12"/>
      <c r="B2109" s="12"/>
      <c r="C2109" s="37"/>
      <c r="D2109" s="37"/>
      <c r="E2109" s="37"/>
      <c r="F2109" s="37"/>
      <c r="G2109" s="14"/>
    </row>
    <row r="2110">
      <c r="A2110" s="12"/>
      <c r="B2110" s="12"/>
      <c r="C2110" s="37"/>
      <c r="D2110" s="37"/>
      <c r="E2110" s="37"/>
      <c r="F2110" s="37"/>
      <c r="G2110" s="14"/>
    </row>
    <row r="2111">
      <c r="A2111" s="12"/>
      <c r="B2111" s="12"/>
      <c r="C2111" s="37"/>
      <c r="D2111" s="37"/>
      <c r="E2111" s="37"/>
      <c r="F2111" s="37"/>
      <c r="G2111" s="14"/>
    </row>
    <row r="2112">
      <c r="A2112" s="12"/>
      <c r="B2112" s="12"/>
      <c r="C2112" s="37"/>
      <c r="D2112" s="37"/>
      <c r="E2112" s="37"/>
      <c r="F2112" s="37"/>
      <c r="G2112" s="14"/>
    </row>
    <row r="2113">
      <c r="A2113" s="12"/>
      <c r="B2113" s="12"/>
      <c r="C2113" s="37"/>
      <c r="D2113" s="37"/>
      <c r="E2113" s="37"/>
      <c r="F2113" s="37"/>
      <c r="G2113" s="14"/>
    </row>
    <row r="2114">
      <c r="A2114" s="12"/>
      <c r="B2114" s="12"/>
      <c r="C2114" s="37"/>
      <c r="D2114" s="37"/>
      <c r="E2114" s="37"/>
      <c r="F2114" s="37"/>
      <c r="G2114" s="14"/>
    </row>
    <row r="2115">
      <c r="A2115" s="12"/>
      <c r="B2115" s="12"/>
      <c r="C2115" s="37"/>
      <c r="D2115" s="37"/>
      <c r="E2115" s="37"/>
      <c r="F2115" s="37"/>
      <c r="G2115" s="14"/>
    </row>
    <row r="2116">
      <c r="A2116" s="12"/>
      <c r="B2116" s="12"/>
      <c r="C2116" s="37"/>
      <c r="D2116" s="37"/>
      <c r="E2116" s="37"/>
      <c r="F2116" s="37"/>
      <c r="G2116" s="14"/>
    </row>
    <row r="2117">
      <c r="A2117" s="12"/>
      <c r="B2117" s="12"/>
      <c r="C2117" s="37"/>
      <c r="D2117" s="37"/>
      <c r="E2117" s="37"/>
      <c r="F2117" s="37"/>
      <c r="G2117" s="14"/>
    </row>
    <row r="2118">
      <c r="A2118" s="12"/>
      <c r="B2118" s="12"/>
      <c r="C2118" s="37"/>
      <c r="D2118" s="37"/>
      <c r="E2118" s="37"/>
      <c r="F2118" s="37"/>
      <c r="G2118" s="14"/>
    </row>
    <row r="2119">
      <c r="A2119" s="12"/>
      <c r="B2119" s="12"/>
      <c r="C2119" s="37"/>
      <c r="D2119" s="37"/>
      <c r="E2119" s="37"/>
      <c r="F2119" s="37"/>
      <c r="G2119" s="14"/>
    </row>
    <row r="2120">
      <c r="A2120" s="12"/>
      <c r="B2120" s="12"/>
      <c r="C2120" s="37"/>
      <c r="D2120" s="37"/>
      <c r="E2120" s="37"/>
      <c r="F2120" s="37"/>
      <c r="G2120" s="14"/>
    </row>
    <row r="2121">
      <c r="A2121" s="12"/>
      <c r="B2121" s="12"/>
      <c r="C2121" s="37"/>
      <c r="D2121" s="37"/>
      <c r="E2121" s="37"/>
      <c r="F2121" s="37"/>
      <c r="G2121" s="14"/>
    </row>
    <row r="2122">
      <c r="A2122" s="12"/>
      <c r="B2122" s="12"/>
      <c r="C2122" s="37"/>
      <c r="D2122" s="37"/>
      <c r="E2122" s="37"/>
      <c r="F2122" s="37"/>
      <c r="G2122" s="14"/>
    </row>
    <row r="2123">
      <c r="A2123" s="12"/>
      <c r="B2123" s="12"/>
      <c r="C2123" s="37"/>
      <c r="D2123" s="37"/>
      <c r="E2123" s="37"/>
      <c r="F2123" s="37"/>
      <c r="G2123" s="14"/>
    </row>
    <row r="2124">
      <c r="A2124" s="12"/>
      <c r="B2124" s="12"/>
      <c r="C2124" s="37"/>
      <c r="D2124" s="37"/>
      <c r="E2124" s="37"/>
      <c r="F2124" s="37"/>
      <c r="G2124" s="14"/>
    </row>
    <row r="2125">
      <c r="A2125" s="12"/>
      <c r="B2125" s="12"/>
      <c r="C2125" s="37"/>
      <c r="D2125" s="37"/>
      <c r="E2125" s="37"/>
      <c r="F2125" s="37"/>
      <c r="G2125" s="14"/>
    </row>
    <row r="2126">
      <c r="A2126" s="12"/>
      <c r="B2126" s="12"/>
      <c r="C2126" s="37"/>
      <c r="D2126" s="37"/>
      <c r="E2126" s="37"/>
      <c r="F2126" s="37"/>
      <c r="G2126" s="14"/>
    </row>
    <row r="2127">
      <c r="A2127" s="12"/>
      <c r="B2127" s="12"/>
      <c r="C2127" s="37"/>
      <c r="D2127" s="37"/>
      <c r="E2127" s="37"/>
      <c r="F2127" s="37"/>
      <c r="G2127" s="14"/>
    </row>
    <row r="2128">
      <c r="A2128" s="12"/>
      <c r="B2128" s="12"/>
      <c r="C2128" s="37"/>
      <c r="D2128" s="37"/>
      <c r="E2128" s="37"/>
      <c r="F2128" s="37"/>
      <c r="G2128" s="14"/>
    </row>
    <row r="2129">
      <c r="A2129" s="12"/>
      <c r="B2129" s="12"/>
      <c r="C2129" s="37"/>
      <c r="D2129" s="37"/>
      <c r="E2129" s="37"/>
      <c r="F2129" s="37"/>
      <c r="G2129" s="14"/>
    </row>
    <row r="2130">
      <c r="A2130" s="12"/>
      <c r="B2130" s="12"/>
      <c r="C2130" s="37"/>
      <c r="D2130" s="37"/>
      <c r="E2130" s="37"/>
      <c r="F2130" s="37"/>
      <c r="G2130" s="14"/>
    </row>
    <row r="2131">
      <c r="A2131" s="12"/>
      <c r="B2131" s="12"/>
      <c r="C2131" s="37"/>
      <c r="D2131" s="37"/>
      <c r="E2131" s="37"/>
      <c r="F2131" s="37"/>
      <c r="G2131" s="14"/>
    </row>
    <row r="2132">
      <c r="A2132" s="12"/>
      <c r="B2132" s="12"/>
      <c r="C2132" s="37"/>
      <c r="D2132" s="37"/>
      <c r="E2132" s="37"/>
      <c r="F2132" s="37"/>
      <c r="G2132" s="14"/>
    </row>
    <row r="2133">
      <c r="A2133" s="12"/>
      <c r="B2133" s="12"/>
      <c r="C2133" s="37"/>
      <c r="D2133" s="37"/>
      <c r="E2133" s="37"/>
      <c r="F2133" s="37"/>
      <c r="G2133" s="14"/>
    </row>
    <row r="2134">
      <c r="A2134" s="12"/>
      <c r="B2134" s="12"/>
      <c r="C2134" s="37"/>
      <c r="D2134" s="37"/>
      <c r="E2134" s="37"/>
      <c r="F2134" s="37"/>
      <c r="G2134" s="14"/>
    </row>
    <row r="2135">
      <c r="A2135" s="12"/>
      <c r="B2135" s="12"/>
      <c r="C2135" s="37"/>
      <c r="D2135" s="37"/>
      <c r="E2135" s="37"/>
      <c r="F2135" s="37"/>
      <c r="G2135" s="14"/>
    </row>
    <row r="2136">
      <c r="A2136" s="12"/>
      <c r="B2136" s="12"/>
      <c r="C2136" s="37"/>
      <c r="D2136" s="37"/>
      <c r="E2136" s="37"/>
      <c r="F2136" s="37"/>
      <c r="G2136" s="14"/>
    </row>
    <row r="2137">
      <c r="A2137" s="12"/>
      <c r="B2137" s="12"/>
      <c r="C2137" s="37"/>
      <c r="D2137" s="37"/>
      <c r="E2137" s="37"/>
      <c r="F2137" s="37"/>
      <c r="G2137" s="14"/>
    </row>
    <row r="2138">
      <c r="A2138" s="12"/>
      <c r="B2138" s="12"/>
      <c r="C2138" s="37"/>
      <c r="D2138" s="37"/>
      <c r="E2138" s="37"/>
      <c r="F2138" s="37"/>
      <c r="G2138" s="14"/>
    </row>
    <row r="2139">
      <c r="A2139" s="12"/>
      <c r="B2139" s="12"/>
      <c r="C2139" s="37"/>
      <c r="D2139" s="37"/>
      <c r="E2139" s="37"/>
      <c r="F2139" s="37"/>
      <c r="G2139" s="14"/>
    </row>
    <row r="2140">
      <c r="A2140" s="12"/>
      <c r="B2140" s="12"/>
      <c r="C2140" s="37"/>
      <c r="D2140" s="37"/>
      <c r="E2140" s="37"/>
      <c r="F2140" s="37"/>
      <c r="G2140" s="14"/>
    </row>
    <row r="2141">
      <c r="A2141" s="12"/>
      <c r="B2141" s="12"/>
      <c r="C2141" s="37"/>
      <c r="D2141" s="37"/>
      <c r="E2141" s="37"/>
      <c r="F2141" s="37"/>
      <c r="G2141" s="14"/>
    </row>
    <row r="2142">
      <c r="A2142" s="12"/>
      <c r="B2142" s="12"/>
      <c r="C2142" s="37"/>
      <c r="D2142" s="37"/>
      <c r="E2142" s="37"/>
      <c r="F2142" s="37"/>
      <c r="G2142" s="14"/>
    </row>
    <row r="2143">
      <c r="A2143" s="12"/>
      <c r="B2143" s="12"/>
      <c r="C2143" s="37"/>
      <c r="D2143" s="37"/>
      <c r="E2143" s="37"/>
      <c r="F2143" s="37"/>
      <c r="G2143" s="14"/>
    </row>
    <row r="2144">
      <c r="A2144" s="12"/>
      <c r="B2144" s="12"/>
      <c r="C2144" s="37"/>
      <c r="D2144" s="37"/>
      <c r="E2144" s="37"/>
      <c r="F2144" s="37"/>
      <c r="G2144" s="14"/>
    </row>
    <row r="2145">
      <c r="A2145" s="12"/>
      <c r="B2145" s="12"/>
      <c r="C2145" s="37"/>
      <c r="D2145" s="37"/>
      <c r="E2145" s="37"/>
      <c r="F2145" s="37"/>
      <c r="G2145" s="14"/>
    </row>
  </sheetData>
  <autoFilter ref="$A$1:$H$144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IFERROR(__xludf.DUMMYFUNCTION("IMPORTRANGE(""https://docs.google.com/spreadsheets/d/1oeMRt4IeHGzYN3XvPcJSGqZnz1a98esPlc7sx3h_fjU/edit?pli=1&amp;gid=1351898769#gid=1351898769"",""Liczba odpowiedzi: 1!b4:b2000"")"),"Z180329")</f>
        <v>Z180329</v>
      </c>
    </row>
    <row r="2">
      <c r="A2" s="3" t="str">
        <f>IFERROR(__xludf.DUMMYFUNCTION("""COMPUTED_VALUE"""),"Z180328")</f>
        <v>Z180328</v>
      </c>
    </row>
    <row r="3">
      <c r="A3" s="3" t="str">
        <f>IFERROR(__xludf.DUMMYFUNCTION("""COMPUTED_VALUE"""),"Z180317")</f>
        <v>Z180317</v>
      </c>
    </row>
    <row r="4">
      <c r="A4" s="3" t="str">
        <f>IFERROR(__xludf.DUMMYFUNCTION("""COMPUTED_VALUE"""),"Z180321")</f>
        <v>Z180321</v>
      </c>
    </row>
    <row r="5">
      <c r="A5" s="3" t="str">
        <f>IFERROR(__xludf.DUMMYFUNCTION("""COMPUTED_VALUE"""),"Z180322")</f>
        <v>Z180322</v>
      </c>
    </row>
    <row r="6">
      <c r="A6" s="3" t="str">
        <f>IFERROR(__xludf.DUMMYFUNCTION("""COMPUTED_VALUE"""),"Z180316")</f>
        <v>Z180316</v>
      </c>
    </row>
    <row r="7">
      <c r="A7" s="3" t="str">
        <f>IFERROR(__xludf.DUMMYFUNCTION("""COMPUTED_VALUE"""),"Z180315")</f>
        <v>Z180315</v>
      </c>
    </row>
    <row r="8">
      <c r="A8" s="3" t="str">
        <f>IFERROR(__xludf.DUMMYFUNCTION("""COMPUTED_VALUE"""),"Z180314")</f>
        <v>Z180314</v>
      </c>
    </row>
    <row r="9">
      <c r="A9" s="3" t="str">
        <f>IFERROR(__xludf.DUMMYFUNCTION("""COMPUTED_VALUE"""),"Z180319")</f>
        <v>Z180319</v>
      </c>
    </row>
    <row r="10">
      <c r="A10" s="3" t="str">
        <f>IFERROR(__xludf.DUMMYFUNCTION("""COMPUTED_VALUE"""),"Z180324")</f>
        <v>Z180324</v>
      </c>
    </row>
    <row r="11">
      <c r="A11" s="3" t="str">
        <f>IFERROR(__xludf.DUMMYFUNCTION("""COMPUTED_VALUE"""),"O050632")</f>
        <v>O050632</v>
      </c>
    </row>
    <row r="12">
      <c r="A12" s="3" t="str">
        <f>IFERROR(__xludf.DUMMYFUNCTION("""COMPUTED_VALUE"""),"O050624")</f>
        <v>O050624</v>
      </c>
    </row>
    <row r="13">
      <c r="A13" s="3" t="str">
        <f>IFERROR(__xludf.DUMMYFUNCTION("""COMPUTED_VALUE"""),"O050625")</f>
        <v>O050625</v>
      </c>
    </row>
    <row r="14">
      <c r="A14" s="3" t="str">
        <f>IFERROR(__xludf.DUMMYFUNCTION("""COMPUTED_VALUE"""),"Z180213")</f>
        <v>Z180213</v>
      </c>
    </row>
    <row r="15">
      <c r="A15" s="3" t="str">
        <f>IFERROR(__xludf.DUMMYFUNCTION("""COMPUTED_VALUE"""),"O050612")</f>
        <v>O050612</v>
      </c>
    </row>
    <row r="16">
      <c r="A16" s="3" t="str">
        <f>IFERROR(__xludf.DUMMYFUNCTION("""COMPUTED_VALUE"""),"O050611")</f>
        <v>O050611</v>
      </c>
    </row>
    <row r="17">
      <c r="A17" s="3" t="str">
        <f>IFERROR(__xludf.DUMMYFUNCTION("""COMPUTED_VALUE"""),"O050209")</f>
        <v>O050209</v>
      </c>
    </row>
    <row r="18">
      <c r="A18" s="3" t="str">
        <f>IFERROR(__xludf.DUMMYFUNCTION("""COMPUTED_VALUE"""),"Z180320")</f>
        <v>Z180320</v>
      </c>
    </row>
    <row r="19">
      <c r="A19" s="3" t="str">
        <f>IFERROR(__xludf.DUMMYFUNCTION("""COMPUTED_VALUE"""),"O050407")</f>
        <v>O050407</v>
      </c>
    </row>
    <row r="20">
      <c r="A20" s="3" t="str">
        <f>IFERROR(__xludf.DUMMYFUNCTION("""COMPUTED_VALUE"""),"Z180327")</f>
        <v>Z180327</v>
      </c>
    </row>
    <row r="21">
      <c r="A21" s="3" t="str">
        <f>IFERROR(__xludf.DUMMYFUNCTION("""COMPUTED_VALUE"""),"Z180214")</f>
        <v>Z180214</v>
      </c>
    </row>
    <row r="22">
      <c r="A22" s="3" t="str">
        <f>IFERROR(__xludf.DUMMYFUNCTION("""COMPUTED_VALUE"""),"Z180714")</f>
        <v>Z180714</v>
      </c>
    </row>
    <row r="23">
      <c r="A23" s="3" t="str">
        <f>IFERROR(__xludf.DUMMYFUNCTION("""COMPUTED_VALUE"""),"Z180107")</f>
        <v>Z180107</v>
      </c>
    </row>
    <row r="24">
      <c r="A24" s="3">
        <f>IFERROR(__xludf.DUMMYFUNCTION("""COMPUTED_VALUE"""),1.5040844E7)</f>
        <v>15040844</v>
      </c>
    </row>
    <row r="25">
      <c r="A25" s="3" t="str">
        <f>IFERROR(__xludf.DUMMYFUNCTION("""COMPUTED_VALUE"""),"Z180713")</f>
        <v>Z180713</v>
      </c>
    </row>
    <row r="26">
      <c r="A26" s="3" t="str">
        <f>IFERROR(__xludf.DUMMYFUNCTION("""COMPUTED_VALUE"""),"Sloneczna 18")</f>
        <v>Sloneczna 18</v>
      </c>
    </row>
    <row r="27">
      <c r="A27" s="3">
        <f>IFERROR(__xludf.DUMMYFUNCTION("""COMPUTED_VALUE"""),1.5040815E7)</f>
        <v>15040815</v>
      </c>
    </row>
    <row r="28">
      <c r="A28" s="3">
        <f>IFERROR(__xludf.DUMMYFUNCTION("""COMPUTED_VALUE"""),1.5040816E7)</f>
        <v>15040816</v>
      </c>
    </row>
    <row r="29">
      <c r="A29" s="3">
        <f>IFERROR(__xludf.DUMMYFUNCTION("""COMPUTED_VALUE"""),1.5040919E7)</f>
        <v>15040919</v>
      </c>
    </row>
    <row r="30">
      <c r="A30" s="3">
        <f>IFERROR(__xludf.DUMMYFUNCTION("""COMPUTED_VALUE"""),1.3040225E7)</f>
        <v>13040225</v>
      </c>
    </row>
    <row r="31">
      <c r="A31" s="3">
        <f>IFERROR(__xludf.DUMMYFUNCTION("""COMPUTED_VALUE"""),1.3040224E7)</f>
        <v>13040224</v>
      </c>
    </row>
    <row r="32">
      <c r="A32" s="3">
        <f>IFERROR(__xludf.DUMMYFUNCTION("""COMPUTED_VALUE"""),1.3040223E7)</f>
        <v>13040223</v>
      </c>
    </row>
    <row r="33">
      <c r="A33" s="3">
        <f>IFERROR(__xludf.DUMMYFUNCTION("""COMPUTED_VALUE"""),1.3040238E7)</f>
        <v>13040238</v>
      </c>
    </row>
    <row r="34">
      <c r="A34" s="3">
        <f>IFERROR(__xludf.DUMMYFUNCTION("""COMPUTED_VALUE"""),1.3040236E7)</f>
        <v>13040236</v>
      </c>
    </row>
    <row r="35">
      <c r="A35" s="3">
        <f>IFERROR(__xludf.DUMMYFUNCTION("""COMPUTED_VALUE"""),1.3040233E7)</f>
        <v>13040233</v>
      </c>
    </row>
    <row r="36">
      <c r="A36" s="3">
        <f>IFERROR(__xludf.DUMMYFUNCTION("""COMPUTED_VALUE"""),8070825.0)</f>
        <v>8070825</v>
      </c>
    </row>
    <row r="37">
      <c r="A37" s="3"/>
    </row>
    <row r="38">
      <c r="A38" s="3" t="str">
        <f>IFERROR(__xludf.DUMMYFUNCTION("""COMPUTED_VALUE"""),"Z180101")</f>
        <v>Z180101</v>
      </c>
    </row>
    <row r="39">
      <c r="A39" s="3"/>
    </row>
    <row r="40">
      <c r="A40" s="3" t="str">
        <f>IFERROR(__xludf.DUMMYFUNCTION("""COMPUTED_VALUE"""),"Z180104")</f>
        <v>Z180104</v>
      </c>
    </row>
    <row r="41">
      <c r="A41" s="3" t="str">
        <f>IFERROR(__xludf.DUMMYFUNCTION("""COMPUTED_VALUE"""),"Z180103")</f>
        <v>Z180103</v>
      </c>
    </row>
    <row r="42">
      <c r="A42" s="3" t="str">
        <f>IFERROR(__xludf.DUMMYFUNCTION("""COMPUTED_VALUE"""),"Z180711")</f>
        <v>Z180711</v>
      </c>
    </row>
    <row r="43">
      <c r="A43" s="3" t="str">
        <f>IFERROR(__xludf.DUMMYFUNCTION("""COMPUTED_VALUE"""),"Z180303")</f>
        <v>Z180303</v>
      </c>
    </row>
    <row r="44">
      <c r="A44" s="3" t="str">
        <f>IFERROR(__xludf.DUMMYFUNCTION("""COMPUTED_VALUE"""),"Z180105")</f>
        <v>Z180105</v>
      </c>
    </row>
    <row r="45">
      <c r="A45" s="3" t="str">
        <f>IFERROR(__xludf.DUMMYFUNCTION("""COMPUTED_VALUE"""),"Z180302")</f>
        <v>Z180302</v>
      </c>
    </row>
    <row r="46">
      <c r="A46" s="3" t="str">
        <f>IFERROR(__xludf.DUMMYFUNCTION("""COMPUTED_VALUE"""),"Z180301")</f>
        <v>Z180301</v>
      </c>
    </row>
    <row r="47">
      <c r="A47" s="3" t="str">
        <f>IFERROR(__xludf.DUMMYFUNCTION("""COMPUTED_VALUE"""),"Z180721")</f>
        <v>Z180721</v>
      </c>
    </row>
    <row r="48">
      <c r="A48" s="3" t="str">
        <f>IFERROR(__xludf.DUMMYFUNCTION("""COMPUTED_VALUE"""),"Z180720")</f>
        <v>Z180720</v>
      </c>
    </row>
    <row r="49">
      <c r="A49" s="3" t="str">
        <f>IFERROR(__xludf.DUMMYFUNCTION("""COMPUTED_VALUE"""),"Z180723")</f>
        <v>Z180723</v>
      </c>
    </row>
    <row r="50">
      <c r="A50" s="3" t="str">
        <f>IFERROR(__xludf.DUMMYFUNCTION("""COMPUTED_VALUE"""),"Z180724")</f>
        <v>Z180724</v>
      </c>
    </row>
    <row r="51">
      <c r="A51" s="3" t="str">
        <f>IFERROR(__xludf.DUMMYFUNCTION("""COMPUTED_VALUE"""),"Z180725")</f>
        <v>Z180725</v>
      </c>
    </row>
    <row r="52">
      <c r="A52" s="3" t="str">
        <f>IFERROR(__xludf.DUMMYFUNCTION("""COMPUTED_VALUE"""),"Z180722")</f>
        <v>Z180722</v>
      </c>
    </row>
    <row r="53">
      <c r="A53" s="3" t="str">
        <f>IFERROR(__xludf.DUMMYFUNCTION("""COMPUTED_VALUE"""),"Z180719")</f>
        <v>Z180719</v>
      </c>
    </row>
    <row r="54">
      <c r="A54" s="3" t="str">
        <f>IFERROR(__xludf.DUMMYFUNCTION("""COMPUTED_VALUE"""),"Z180716")</f>
        <v>Z180716</v>
      </c>
    </row>
    <row r="55">
      <c r="A55" s="3" t="str">
        <f>IFERROR(__xludf.DUMMYFUNCTION("""COMPUTED_VALUE"""),"Z180712")</f>
        <v>Z180712</v>
      </c>
    </row>
    <row r="56">
      <c r="A56" s="3" t="str">
        <f>IFERROR(__xludf.DUMMYFUNCTION("""COMPUTED_VALUE"""),"Z180715")</f>
        <v>Z180715</v>
      </c>
    </row>
    <row r="57">
      <c r="A57" s="3" t="str">
        <f>IFERROR(__xludf.DUMMYFUNCTION("""COMPUTED_VALUE"""),"Z180706")</f>
        <v>Z180706</v>
      </c>
    </row>
    <row r="58">
      <c r="A58" s="3" t="str">
        <f>IFERROR(__xludf.DUMMYFUNCTION("""COMPUTED_VALUE"""),"Z180705")</f>
        <v>Z180705</v>
      </c>
    </row>
    <row r="59">
      <c r="A59" s="3" t="str">
        <f>IFERROR(__xludf.DUMMYFUNCTION("""COMPUTED_VALUE"""),"Z180702")</f>
        <v>Z180702</v>
      </c>
    </row>
    <row r="60">
      <c r="A60" s="3" t="str">
        <f>IFERROR(__xludf.DUMMYFUNCTION("""COMPUTED_VALUE"""),"Z180703")</f>
        <v>Z180703</v>
      </c>
    </row>
    <row r="61">
      <c r="A61" s="3" t="str">
        <f>IFERROR(__xludf.DUMMYFUNCTION("""COMPUTED_VALUE"""),"Z180704")</f>
        <v>Z180704</v>
      </c>
    </row>
    <row r="62">
      <c r="A62" s="3" t="str">
        <f>IFERROR(__xludf.DUMMYFUNCTION("""COMPUTED_VALUE"""),"Z180304")</f>
        <v>Z180304</v>
      </c>
    </row>
    <row r="63">
      <c r="A63" s="3" t="str">
        <f>IFERROR(__xludf.DUMMYFUNCTION("""COMPUTED_VALUE"""),"Z180307")</f>
        <v>Z180307</v>
      </c>
    </row>
    <row r="64">
      <c r="A64" s="3" t="str">
        <f>IFERROR(__xludf.DUMMYFUNCTION("""COMPUTED_VALUE"""),"Z180310")</f>
        <v>Z180310</v>
      </c>
    </row>
    <row r="65">
      <c r="A65" s="3" t="str">
        <f>IFERROR(__xludf.DUMMYFUNCTION("""COMPUTED_VALUE"""),"Z180309")</f>
        <v>Z180309</v>
      </c>
    </row>
    <row r="66">
      <c r="A66" s="3" t="str">
        <f>IFERROR(__xludf.DUMMYFUNCTION("""COMPUTED_VALUE"""),"Z180312")</f>
        <v>Z180312</v>
      </c>
    </row>
    <row r="67">
      <c r="A67" s="3" t="str">
        <f>IFERROR(__xludf.DUMMYFUNCTION("""COMPUTED_VALUE"""),"Z180205")</f>
        <v>Z180205</v>
      </c>
    </row>
    <row r="68">
      <c r="A68" s="3" t="str">
        <f>IFERROR(__xludf.DUMMYFUNCTION("""COMPUTED_VALUE"""),"Z180205")</f>
        <v>Z180205</v>
      </c>
    </row>
    <row r="69">
      <c r="A69" s="3" t="str">
        <f>IFERROR(__xludf.DUMMYFUNCTION("""COMPUTED_VALUE"""),"Z180201")</f>
        <v>Z180201</v>
      </c>
    </row>
    <row r="70">
      <c r="A70" s="3" t="str">
        <f>IFERROR(__xludf.DUMMYFUNCTION("""COMPUTED_VALUE"""),"Z180203")</f>
        <v>Z180203</v>
      </c>
    </row>
    <row r="71">
      <c r="A71" s="3" t="str">
        <f>IFERROR(__xludf.DUMMYFUNCTION("""COMPUTED_VALUE"""),"Z180202")</f>
        <v>Z180202</v>
      </c>
    </row>
    <row r="72">
      <c r="A72" s="3" t="str">
        <f>IFERROR(__xludf.DUMMYFUNCTION("""COMPUTED_VALUE"""),"Z180206")</f>
        <v>Z180206</v>
      </c>
    </row>
    <row r="73">
      <c r="A73" s="3" t="str">
        <f>IFERROR(__xludf.DUMMYFUNCTION("""COMPUTED_VALUE"""),"Z180208")</f>
        <v>Z180208</v>
      </c>
    </row>
    <row r="74">
      <c r="A74" s="3" t="str">
        <f>IFERROR(__xludf.DUMMYFUNCTION("""COMPUTED_VALUE"""),"Z180209")</f>
        <v>Z180209</v>
      </c>
    </row>
    <row r="75">
      <c r="A75" s="3" t="str">
        <f>IFERROR(__xludf.DUMMYFUNCTION("""COMPUTED_VALUE"""),"Z180210")</f>
        <v>Z180210</v>
      </c>
    </row>
    <row r="76">
      <c r="A76" s="3" t="str">
        <f>IFERROR(__xludf.DUMMYFUNCTION("""COMPUTED_VALUE"""),"Z180318")</f>
        <v>Z180318</v>
      </c>
    </row>
    <row r="77">
      <c r="A77" s="3"/>
    </row>
    <row r="78">
      <c r="A78" s="3">
        <f>IFERROR(__xludf.DUMMYFUNCTION("""COMPUTED_VALUE"""),1.3040302E7)</f>
        <v>13040302</v>
      </c>
    </row>
    <row r="79">
      <c r="A79" s="3">
        <f>IFERROR(__xludf.DUMMYFUNCTION("""COMPUTED_VALUE"""),1.3040304E7)</f>
        <v>13040304</v>
      </c>
    </row>
    <row r="80">
      <c r="A80" s="3"/>
    </row>
    <row r="81">
      <c r="A81" s="3" t="str">
        <f>IFERROR(__xludf.DUMMYFUNCTION("""COMPUTED_VALUE"""),"Lowicka 53")</f>
        <v>Lowicka 53</v>
      </c>
    </row>
    <row r="82">
      <c r="A82" s="3" t="str">
        <f>IFERROR(__xludf.DUMMYFUNCTION("""COMPUTED_VALUE"""),"Batorego 20")</f>
        <v>Batorego 20</v>
      </c>
    </row>
    <row r="83">
      <c r="A83" s="3" t="str">
        <f>IFERROR(__xludf.DUMMYFUNCTION("""COMPUTED_VALUE"""),"Batorego 18")</f>
        <v>Batorego 18</v>
      </c>
    </row>
    <row r="84">
      <c r="A84" s="3">
        <f>IFERROR(__xludf.DUMMYFUNCTION("""COMPUTED_VALUE"""),1.3040331E7)</f>
        <v>13040331</v>
      </c>
    </row>
    <row r="85">
      <c r="A85" s="3">
        <f>IFERROR(__xludf.DUMMYFUNCTION("""COMPUTED_VALUE"""),1.3040334E7)</f>
        <v>13040334</v>
      </c>
    </row>
    <row r="86">
      <c r="A86" s="3" t="str">
        <f>IFERROR(__xludf.DUMMYFUNCTION("""COMPUTED_VALUE"""),"Rakowiecka 61")</f>
        <v>Rakowiecka 61</v>
      </c>
    </row>
    <row r="87">
      <c r="A87" s="3" t="str">
        <f>IFERROR(__xludf.DUMMYFUNCTION("""COMPUTED_VALUE"""),"Rakowiecka 47")</f>
        <v>Rakowiecka 47</v>
      </c>
    </row>
    <row r="88">
      <c r="A88" s="3" t="str">
        <f>IFERROR(__xludf.DUMMYFUNCTION("""COMPUTED_VALUE"""),"Z180102")</f>
        <v>Z180102</v>
      </c>
    </row>
    <row r="89">
      <c r="A89" s="3" t="str">
        <f>IFERROR(__xludf.DUMMYFUNCTION("""COMPUTED_VALUE"""),"Z180106")</f>
        <v>Z180106</v>
      </c>
    </row>
    <row r="90">
      <c r="A90" s="3" t="str">
        <f>IFERROR(__xludf.DUMMYFUNCTION("""COMPUTED_VALUE"""),"Z180112")</f>
        <v>Z180112</v>
      </c>
    </row>
    <row r="91">
      <c r="A91" s="3" t="str">
        <f>IFERROR(__xludf.DUMMYFUNCTION("""COMPUTED_VALUE"""),"Z180108")</f>
        <v>Z180108</v>
      </c>
    </row>
    <row r="92">
      <c r="A92" s="3" t="str">
        <f>IFERROR(__xludf.DUMMYFUNCTION("""COMPUTED_VALUE"""),"Z180111")</f>
        <v>Z180111</v>
      </c>
    </row>
    <row r="93">
      <c r="A93" s="3" t="str">
        <f>IFERROR(__xludf.DUMMYFUNCTION("""COMPUTED_VALUE"""),"Z180109")</f>
        <v>Z180109</v>
      </c>
    </row>
    <row r="94">
      <c r="A94" s="3" t="str">
        <f>IFERROR(__xludf.DUMMYFUNCTION("""COMPUTED_VALUE"""),"Z180114")</f>
        <v>Z180114</v>
      </c>
    </row>
    <row r="95">
      <c r="A95" s="3" t="str">
        <f>IFERROR(__xludf.DUMMYFUNCTION("""COMPUTED_VALUE"""),"Z180117")</f>
        <v>Z180117</v>
      </c>
    </row>
    <row r="96">
      <c r="A96" s="3" t="str">
        <f>IFERROR(__xludf.DUMMYFUNCTION("""COMPUTED_VALUE"""),"Z180116")</f>
        <v>Z180116</v>
      </c>
    </row>
    <row r="97">
      <c r="A97" s="3" t="str">
        <f>IFERROR(__xludf.DUMMYFUNCTION("""COMPUTED_VALUE"""),"Z180115")</f>
        <v>Z180115</v>
      </c>
    </row>
    <row r="98">
      <c r="A98" s="3" t="str">
        <f>IFERROR(__xludf.DUMMYFUNCTION("""COMPUTED_VALUE"""),"Z180614")</f>
        <v>Z180614</v>
      </c>
    </row>
    <row r="99">
      <c r="A99" s="3" t="str">
        <f>IFERROR(__xludf.DUMMYFUNCTION("""COMPUTED_VALUE"""),"Z180615")</f>
        <v>Z180615</v>
      </c>
    </row>
    <row r="100">
      <c r="A100" s="3" t="str">
        <f>IFERROR(__xludf.DUMMYFUNCTION("""COMPUTED_VALUE"""),"Z180610")</f>
        <v>Z180610</v>
      </c>
    </row>
    <row r="101">
      <c r="A101" s="3" t="str">
        <f>IFERROR(__xludf.DUMMYFUNCTION("""COMPUTED_VALUE"""),"Z180608")</f>
        <v>Z180608</v>
      </c>
    </row>
    <row r="102">
      <c r="A102" s="3" t="str">
        <f>IFERROR(__xludf.DUMMYFUNCTION("""COMPUTED_VALUE"""),"Z180607")</f>
        <v>Z180607</v>
      </c>
    </row>
    <row r="103">
      <c r="A103" s="3">
        <f>IFERROR(__xludf.DUMMYFUNCTION("""COMPUTED_VALUE"""),1.3040338E7)</f>
        <v>13040338</v>
      </c>
    </row>
    <row r="104">
      <c r="A104" s="3">
        <f>IFERROR(__xludf.DUMMYFUNCTION("""COMPUTED_VALUE"""),1.3040337E7)</f>
        <v>13040337</v>
      </c>
    </row>
    <row r="105">
      <c r="A105" s="3">
        <f>IFERROR(__xludf.DUMMYFUNCTION("""COMPUTED_VALUE"""),1.3101803E7)</f>
        <v>13101803</v>
      </c>
    </row>
    <row r="106">
      <c r="A106" s="3" t="str">
        <f>IFERROR(__xludf.DUMMYFUNCTION("""COMPUTED_VALUE"""),"Madalinskiego 106")</f>
        <v>Madalinskiego 106</v>
      </c>
    </row>
    <row r="107">
      <c r="A107" s="3">
        <f>IFERROR(__xludf.DUMMYFUNCTION("""COMPUTED_VALUE"""),1.3040408E7)</f>
        <v>13040408</v>
      </c>
    </row>
    <row r="108">
      <c r="A108" s="3" t="str">
        <f>IFERROR(__xludf.DUMMYFUNCTION("""COMPUTED_VALUE"""),"Suligowskiego 19")</f>
        <v>Suligowskiego 19</v>
      </c>
    </row>
    <row r="109">
      <c r="A109" s="3">
        <f>IFERROR(__xludf.DUMMYFUNCTION("""COMPUTED_VALUE"""),1.3101804E7)</f>
        <v>13101804</v>
      </c>
    </row>
    <row r="110">
      <c r="A110" s="3">
        <f>IFERROR(__xludf.DUMMYFUNCTION("""COMPUTED_VALUE"""),3180108.0)</f>
        <v>3180108</v>
      </c>
    </row>
    <row r="111">
      <c r="A111" s="3">
        <f>IFERROR(__xludf.DUMMYFUNCTION("""COMPUTED_VALUE"""),3180116.0)</f>
        <v>3180116</v>
      </c>
    </row>
    <row r="112">
      <c r="A112" s="3">
        <f>IFERROR(__xludf.DUMMYFUNCTION("""COMPUTED_VALUE"""),3180211.0)</f>
        <v>3180211</v>
      </c>
    </row>
    <row r="113">
      <c r="A113" s="3">
        <f>IFERROR(__xludf.DUMMYFUNCTION("""COMPUTED_VALUE"""),3180216.0)</f>
        <v>3180216</v>
      </c>
    </row>
    <row r="114">
      <c r="A114" s="3">
        <f>IFERROR(__xludf.DUMMYFUNCTION("""COMPUTED_VALUE"""),1.6270201E7)</f>
        <v>16270201</v>
      </c>
    </row>
    <row r="115">
      <c r="A115" s="3">
        <f>IFERROR(__xludf.DUMMYFUNCTION("""COMPUTED_VALUE"""),1.6270203E7)</f>
        <v>16270203</v>
      </c>
    </row>
    <row r="116">
      <c r="A116" s="3" t="str">
        <f>IFERROR(__xludf.DUMMYFUNCTION("""COMPUTED_VALUE"""),"G040501")</f>
        <v>G040501</v>
      </c>
    </row>
    <row r="117">
      <c r="A117" s="3"/>
    </row>
    <row r="118">
      <c r="A118" s="3"/>
    </row>
    <row r="119">
      <c r="A119" s="3" t="str">
        <f>IFERROR(__xludf.DUMMYFUNCTION("""COMPUTED_VALUE"""),"G040705")</f>
        <v>G040705</v>
      </c>
    </row>
    <row r="120">
      <c r="A120" s="3" t="str">
        <f>IFERROR(__xludf.DUMMYFUNCTION("""COMPUTED_VALUE"""),"G040702")</f>
        <v>G040702</v>
      </c>
    </row>
    <row r="121">
      <c r="A121" s="3" t="str">
        <f>IFERROR(__xludf.DUMMYFUNCTION("""COMPUTED_VALUE"""),"G040311")</f>
        <v>G040311</v>
      </c>
    </row>
    <row r="122">
      <c r="A122" s="3" t="str">
        <f>IFERROR(__xludf.DUMMYFUNCTION("""COMPUTED_VALUE"""),"G020510")</f>
        <v>G020510</v>
      </c>
    </row>
    <row r="123">
      <c r="A123" s="3" t="str">
        <f>IFERROR(__xludf.DUMMYFUNCTION("""COMPUTED_VALUE"""),"G040813")</f>
        <v>G040813</v>
      </c>
    </row>
    <row r="124">
      <c r="A124" s="3" t="str">
        <f>IFERROR(__xludf.DUMMYFUNCTION("""COMPUTED_VALUE"""),"G040812")</f>
        <v>G040812</v>
      </c>
    </row>
    <row r="125">
      <c r="A125" s="3" t="str">
        <f>IFERROR(__xludf.DUMMYFUNCTION("""COMPUTED_VALUE"""),"O050420")</f>
        <v>O050420</v>
      </c>
    </row>
    <row r="126">
      <c r="A126" s="3" t="str">
        <f>IFERROR(__xludf.DUMMYFUNCTION("""COMPUTED_VALUE"""),"O050405")</f>
        <v>O050405</v>
      </c>
    </row>
    <row r="127">
      <c r="A127" s="3" t="str">
        <f>IFERROR(__xludf.DUMMYFUNCTION("""COMPUTED_VALUE"""),"O050202")</f>
        <v>O050202</v>
      </c>
    </row>
    <row r="128">
      <c r="A128" s="3" t="str">
        <f>IFERROR(__xludf.DUMMYFUNCTION("""COMPUTED_VALUE"""),"O050204")</f>
        <v>O050204</v>
      </c>
    </row>
    <row r="129">
      <c r="A129" s="3" t="str">
        <f>IFERROR(__xludf.DUMMYFUNCTION("""COMPUTED_VALUE"""),"O050414")</f>
        <v>O050414</v>
      </c>
    </row>
    <row r="130">
      <c r="A130" s="3" t="str">
        <f>IFERROR(__xludf.DUMMYFUNCTION("""COMPUTED_VALUE"""),"C180117")</f>
        <v>C180117</v>
      </c>
    </row>
    <row r="131">
      <c r="A131" s="3" t="str">
        <f>IFERROR(__xludf.DUMMYFUNCTION("""COMPUTED_VALUE"""),"O050208")</f>
        <v>O050208</v>
      </c>
    </row>
    <row r="132">
      <c r="A132" s="3" t="str">
        <f>IFERROR(__xludf.DUMMYFUNCTION("""COMPUTED_VALUE"""),"O050206")</f>
        <v>O050206</v>
      </c>
    </row>
    <row r="133">
      <c r="A133" s="3" t="str">
        <f>IFERROR(__xludf.DUMMYFUNCTION("""COMPUTED_VALUE"""),"O050207")</f>
        <v>O050207</v>
      </c>
    </row>
    <row r="134">
      <c r="A134" s="3" t="str">
        <f>IFERROR(__xludf.DUMMYFUNCTION("""COMPUTED_VALUE"""),"O050210")</f>
        <v>O050210</v>
      </c>
    </row>
    <row r="135">
      <c r="A135" s="3" t="str">
        <f>IFERROR(__xludf.DUMMYFUNCTION("""COMPUTED_VALUE"""),"O050209")</f>
        <v>O050209</v>
      </c>
    </row>
    <row r="136">
      <c r="A136" s="3" t="str">
        <f>IFERROR(__xludf.DUMMYFUNCTION("""COMPUTED_VALUE"""),"O050614")</f>
        <v>O050614</v>
      </c>
    </row>
    <row r="137">
      <c r="A137" s="3" t="str">
        <f>IFERROR(__xludf.DUMMYFUNCTION("""COMPUTED_VALUE"""),"G040806")</f>
        <v>G040806</v>
      </c>
    </row>
    <row r="138">
      <c r="A138" s="3" t="str">
        <f>IFERROR(__xludf.DUMMYFUNCTION("""COMPUTED_VALUE"""),"O050304")</f>
        <v>O050304</v>
      </c>
    </row>
    <row r="139">
      <c r="A139" s="3" t="str">
        <f>IFERROR(__xludf.DUMMYFUNCTION("""COMPUTED_VALUE"""),"O050301")</f>
        <v>O050301</v>
      </c>
    </row>
    <row r="140">
      <c r="A140" s="3" t="str">
        <f>IFERROR(__xludf.DUMMYFUNCTION("""COMPUTED_VALUE"""),"O050303")</f>
        <v>O050303</v>
      </c>
    </row>
    <row r="141">
      <c r="A141" s="3" t="str">
        <f>IFERROR(__xludf.DUMMYFUNCTION("""COMPUTED_VALUE"""),"O050201")</f>
        <v>O050201</v>
      </c>
    </row>
    <row r="142">
      <c r="A142" s="3" t="str">
        <f>IFERROR(__xludf.DUMMYFUNCTION("""COMPUTED_VALUE"""),"O050638")</f>
        <v>O050638</v>
      </c>
    </row>
    <row r="143">
      <c r="A143" s="3" t="str">
        <f>IFERROR(__xludf.DUMMYFUNCTION("""COMPUTED_VALUE"""),"G110317")</f>
        <v>G110317</v>
      </c>
    </row>
    <row r="144">
      <c r="A144" s="3" t="str">
        <f>IFERROR(__xludf.DUMMYFUNCTION("""COMPUTED_VALUE"""),"G110318")</f>
        <v>G110318</v>
      </c>
    </row>
    <row r="145">
      <c r="A145" s="3" t="str">
        <f>IFERROR(__xludf.DUMMYFUNCTION("""COMPUTED_VALUE"""),"G110231")</f>
        <v>G110231</v>
      </c>
    </row>
    <row r="146">
      <c r="A146" s="3" t="str">
        <f>IFERROR(__xludf.DUMMYFUNCTION("""COMPUTED_VALUE"""),"G110232")</f>
        <v>G110232</v>
      </c>
    </row>
    <row r="147">
      <c r="A147" s="3" t="str">
        <f>IFERROR(__xludf.DUMMYFUNCTION("""COMPUTED_VALUE"""),"G100224")</f>
        <v>G100224</v>
      </c>
    </row>
    <row r="148">
      <c r="A148" s="3" t="str">
        <f>IFERROR(__xludf.DUMMYFUNCTION("""COMPUTED_VALUE"""),"G100223")</f>
        <v>G100223</v>
      </c>
    </row>
    <row r="149">
      <c r="A149" s="3" t="str">
        <f>IFERROR(__xludf.DUMMYFUNCTION("""COMPUTED_VALUE"""),"O050633")</f>
        <v>O050633</v>
      </c>
    </row>
    <row r="150">
      <c r="A150" s="3" t="str">
        <f>IFERROR(__xludf.DUMMYFUNCTION("""COMPUTED_VALUE"""),"O050636")</f>
        <v>O050636</v>
      </c>
    </row>
    <row r="151">
      <c r="A151" s="3" t="str">
        <f>IFERROR(__xludf.DUMMYFUNCTION("""COMPUTED_VALUE"""),"O050635")</f>
        <v>O050635</v>
      </c>
    </row>
    <row r="152">
      <c r="A152" s="3" t="str">
        <f>IFERROR(__xludf.DUMMYFUNCTION("""COMPUTED_VALUE"""),"O050634")</f>
        <v>O050634</v>
      </c>
    </row>
    <row r="153">
      <c r="A153" s="3" t="str">
        <f>IFERROR(__xludf.DUMMYFUNCTION("""COMPUTED_VALUE"""),"O050630")</f>
        <v>O050630</v>
      </c>
    </row>
    <row r="154">
      <c r="A154" s="3" t="str">
        <f>IFERROR(__xludf.DUMMYFUNCTION("""COMPUTED_VALUE"""),"O050631")</f>
        <v>O050631</v>
      </c>
    </row>
    <row r="155">
      <c r="A155" s="3" t="str">
        <f>IFERROR(__xludf.DUMMYFUNCTION("""COMPUTED_VALUE"""),"O050628")</f>
        <v>O050628</v>
      </c>
    </row>
    <row r="156">
      <c r="A156" s="3" t="str">
        <f>IFERROR(__xludf.DUMMYFUNCTION("""COMPUTED_VALUE"""),"O050713")</f>
        <v>O050713</v>
      </c>
    </row>
    <row r="157">
      <c r="A157" s="3" t="str">
        <f>IFERROR(__xludf.DUMMYFUNCTION("""COMPUTED_VALUE"""),"C180218")</f>
        <v>C180218</v>
      </c>
    </row>
    <row r="158">
      <c r="A158" s="3" t="str">
        <f>IFERROR(__xludf.DUMMYFUNCTION("""COMPUTED_VALUE"""),"Z180406")</f>
        <v>Z180406</v>
      </c>
    </row>
    <row r="159">
      <c r="A159" s="3" t="str">
        <f>IFERROR(__xludf.DUMMYFUNCTION("""COMPUTED_VALUE"""),"Z180601")</f>
        <v>Z180601</v>
      </c>
    </row>
    <row r="160">
      <c r="A160" s="3" t="str">
        <f>IFERROR(__xludf.DUMMYFUNCTION("""COMPUTED_VALUE"""),"G020314")</f>
        <v>G020314</v>
      </c>
    </row>
    <row r="161">
      <c r="A161" s="3" t="str">
        <f>IFERROR(__xludf.DUMMYFUNCTION("""COMPUTED_VALUE"""),"G020313")</f>
        <v>G020313</v>
      </c>
    </row>
    <row r="162">
      <c r="A162" s="3" t="str">
        <f>IFERROR(__xludf.DUMMYFUNCTION("""COMPUTED_VALUE"""),"G020325")</f>
        <v>G020325</v>
      </c>
    </row>
    <row r="163">
      <c r="A163" s="3" t="str">
        <f>IFERROR(__xludf.DUMMYFUNCTION("""COMPUTED_VALUE"""),"G020601")</f>
        <v>G020601</v>
      </c>
    </row>
    <row r="164">
      <c r="A164" s="3" t="str">
        <f>IFERROR(__xludf.DUMMYFUNCTION("""COMPUTED_VALUE"""),"G020416")</f>
        <v>G020416</v>
      </c>
    </row>
    <row r="165">
      <c r="A165" s="3" t="str">
        <f>IFERROR(__xludf.DUMMYFUNCTION("""COMPUTED_VALUE"""),"G020403")</f>
        <v>G020403</v>
      </c>
    </row>
    <row r="166">
      <c r="A166" s="3" t="str">
        <f>IFERROR(__xludf.DUMMYFUNCTION("""COMPUTED_VALUE"""),"G020402")</f>
        <v>G020402</v>
      </c>
    </row>
    <row r="167">
      <c r="A167" s="3" t="str">
        <f>IFERROR(__xludf.DUMMYFUNCTION("""COMPUTED_VALUE"""),"G020404")</f>
        <v>G020404</v>
      </c>
    </row>
    <row r="168">
      <c r="A168" s="3" t="str">
        <f>IFERROR(__xludf.DUMMYFUNCTION("""COMPUTED_VALUE"""),"G020221")</f>
        <v>G020221</v>
      </c>
    </row>
    <row r="169">
      <c r="A169" s="3" t="str">
        <f>IFERROR(__xludf.DUMMYFUNCTION("""COMPUTED_VALUE"""),"G020220")</f>
        <v>G020220</v>
      </c>
    </row>
    <row r="170">
      <c r="A170" s="3" t="str">
        <f>IFERROR(__xludf.DUMMYFUNCTION("""COMPUTED_VALUE"""),"G020219")</f>
        <v>G020219</v>
      </c>
    </row>
    <row r="171">
      <c r="A171" s="3" t="str">
        <f>IFERROR(__xludf.DUMMYFUNCTION("""COMPUTED_VALUE"""),"G020218")</f>
        <v>G020218</v>
      </c>
    </row>
    <row r="172">
      <c r="A172" s="3" t="str">
        <f>IFERROR(__xludf.DUMMYFUNCTION("""COMPUTED_VALUE"""),"G020410")</f>
        <v>G020410</v>
      </c>
    </row>
    <row r="173">
      <c r="A173" s="3" t="str">
        <f>IFERROR(__xludf.DUMMYFUNCTION("""COMPUTED_VALUE"""),"C180128")</f>
        <v>C180128</v>
      </c>
    </row>
    <row r="174">
      <c r="A174" s="3" t="str">
        <f>IFERROR(__xludf.DUMMYFUNCTION("""COMPUTED_VALUE"""),"C180225")</f>
        <v>C180225</v>
      </c>
    </row>
    <row r="175">
      <c r="A175" s="3" t="str">
        <f>IFERROR(__xludf.DUMMYFUNCTION("""COMPUTED_VALUE"""),"C180201")</f>
        <v>C180201</v>
      </c>
    </row>
    <row r="176">
      <c r="A176" s="3" t="str">
        <f>IFERROR(__xludf.DUMMYFUNCTION("""COMPUTED_VALUE"""),"F180415")</f>
        <v>F180415</v>
      </c>
    </row>
    <row r="177">
      <c r="A177" s="3" t="str">
        <f>IFERROR(__xludf.DUMMYFUNCTION("""COMPUTED_VALUE"""),"F180410")</f>
        <v>F180410</v>
      </c>
    </row>
    <row r="178">
      <c r="A178" s="3" t="str">
        <f>IFERROR(__xludf.DUMMYFUNCTION("""COMPUTED_VALUE"""),"C180115")</f>
        <v>C180115</v>
      </c>
    </row>
    <row r="179">
      <c r="A179" s="3" t="str">
        <f>IFERROR(__xludf.DUMMYFUNCTION("""COMPUTED_VALUE"""),"C180113")</f>
        <v>C180113</v>
      </c>
    </row>
    <row r="180">
      <c r="A180" s="3"/>
    </row>
    <row r="181">
      <c r="A181" s="3" t="str">
        <f>IFERROR(__xludf.DUMMYFUNCTION("""COMPUTED_VALUE"""),"C180111")</f>
        <v>C180111</v>
      </c>
    </row>
    <row r="182">
      <c r="A182" s="3" t="str">
        <f>IFERROR(__xludf.DUMMYFUNCTION("""COMPUTED_VALUE"""),"C180221")</f>
        <v>C180221</v>
      </c>
    </row>
    <row r="183">
      <c r="A183" s="3" t="str">
        <f>IFERROR(__xludf.DUMMYFUNCTION("""COMPUTED_VALUE"""),"C180220")</f>
        <v>C180220</v>
      </c>
    </row>
    <row r="184">
      <c r="A184" s="3" t="str">
        <f>IFERROR(__xludf.DUMMYFUNCTION("""COMPUTED_VALUE"""),"C180210")</f>
        <v>C180210</v>
      </c>
    </row>
    <row r="185">
      <c r="A185" s="3" t="str">
        <f>IFERROR(__xludf.DUMMYFUNCTION("""COMPUTED_VALUE"""),"C180224")</f>
        <v>C180224</v>
      </c>
    </row>
    <row r="186">
      <c r="A186" s="3" t="str">
        <f>IFERROR(__xludf.DUMMYFUNCTION("""COMPUTED_VALUE"""),"C180315")</f>
        <v>C180315</v>
      </c>
    </row>
    <row r="187">
      <c r="A187" s="3" t="str">
        <f>IFERROR(__xludf.DUMMYFUNCTION("""COMPUTED_VALUE"""),"P270326")</f>
        <v>P270326</v>
      </c>
    </row>
    <row r="188">
      <c r="A188" s="3" t="str">
        <f>IFERROR(__xludf.DUMMYFUNCTION("""COMPUTED_VALUE"""),"P270320")</f>
        <v>P270320</v>
      </c>
    </row>
    <row r="189">
      <c r="A189" s="3" t="str">
        <f>IFERROR(__xludf.DUMMYFUNCTION("""COMPUTED_VALUE"""),"P270314")</f>
        <v>P270314</v>
      </c>
    </row>
    <row r="190">
      <c r="A190" s="3" t="str">
        <f>IFERROR(__xludf.DUMMYFUNCTION("""COMPUTED_VALUE"""),"P270106")</f>
        <v>P270106</v>
      </c>
    </row>
    <row r="191">
      <c r="A191" s="3" t="str">
        <f>IFERROR(__xludf.DUMMYFUNCTION("""COMPUTED_VALUE"""),"G160208")</f>
        <v>G160208</v>
      </c>
    </row>
    <row r="192">
      <c r="A192" s="3" t="str">
        <f>IFERROR(__xludf.DUMMYFUNCTION("""COMPUTED_VALUE"""),"G050104")</f>
        <v>G050104</v>
      </c>
    </row>
    <row r="193">
      <c r="A193" s="3" t="str">
        <f>IFERROR(__xludf.DUMMYFUNCTION("""COMPUTED_VALUE"""),"G040219")</f>
        <v>G040219</v>
      </c>
    </row>
    <row r="194">
      <c r="A194" s="3" t="str">
        <f>IFERROR(__xludf.DUMMYFUNCTION("""COMPUTED_VALUE"""),"G040216")</f>
        <v>G040216</v>
      </c>
    </row>
    <row r="195">
      <c r="A195" s="3" t="str">
        <f>IFERROR(__xludf.DUMMYFUNCTION("""COMPUTED_VALUE"""),"G040403")</f>
        <v>G040403</v>
      </c>
    </row>
    <row r="196">
      <c r="A196" s="3" t="str">
        <f>IFERROR(__xludf.DUMMYFUNCTION("""COMPUTED_VALUE"""),"G040313")</f>
        <v>G040313</v>
      </c>
    </row>
    <row r="197">
      <c r="A197" s="3" t="str">
        <f>IFERROR(__xludf.DUMMYFUNCTION("""COMPUTED_VALUE"""),"G040103")</f>
        <v>G040103</v>
      </c>
    </row>
    <row r="198">
      <c r="A198" s="3" t="str">
        <f>IFERROR(__xludf.DUMMYFUNCTION("""COMPUTED_VALUE"""),"G040204")</f>
        <v>G040204</v>
      </c>
    </row>
    <row r="199">
      <c r="A199" s="3" t="str">
        <f>IFERROR(__xludf.DUMMYFUNCTION("""COMPUTED_VALUE"""),"G040604")</f>
        <v>G040604</v>
      </c>
    </row>
    <row r="200">
      <c r="A200" s="3" t="str">
        <f>IFERROR(__xludf.DUMMYFUNCTION("""COMPUTED_VALUE"""),"G040802")</f>
        <v>G040802</v>
      </c>
    </row>
    <row r="201">
      <c r="A201" s="3" t="str">
        <f>IFERROR(__xludf.DUMMYFUNCTION("""COMPUTED_VALUE"""),"G040818")</f>
        <v>G040818</v>
      </c>
    </row>
    <row r="202">
      <c r="A202" s="3" t="str">
        <f>IFERROR(__xludf.DUMMYFUNCTION("""COMPUTED_VALUE"""),"G050123")</f>
        <v>G050123</v>
      </c>
    </row>
    <row r="203">
      <c r="A203" s="3" t="str">
        <f>IFERROR(__xludf.DUMMYFUNCTION("""COMPUTED_VALUE"""),"G050122")</f>
        <v>G050122</v>
      </c>
    </row>
    <row r="204">
      <c r="A204" s="3" t="str">
        <f>IFERROR(__xludf.DUMMYFUNCTION("""COMPUTED_VALUE"""),"G050117")</f>
        <v>G050117</v>
      </c>
    </row>
    <row r="205">
      <c r="A205" s="3" t="str">
        <f>IFERROR(__xludf.DUMMYFUNCTION("""COMPUTED_VALUE"""),"G050230")</f>
        <v>G050230</v>
      </c>
    </row>
    <row r="206">
      <c r="A206" s="3" t="str">
        <f>IFERROR(__xludf.DUMMYFUNCTION("""COMPUTED_VALUE"""),"G160209")</f>
        <v>G160209</v>
      </c>
    </row>
    <row r="207">
      <c r="A207" s="3" t="str">
        <f>IFERROR(__xludf.DUMMYFUNCTION("""COMPUTED_VALUE"""),"G040822")</f>
        <v>G040822</v>
      </c>
    </row>
    <row r="208">
      <c r="A208" s="3" t="str">
        <f>IFERROR(__xludf.DUMMYFUNCTION("""COMPUTED_VALUE"""),"G040820")</f>
        <v>G040820</v>
      </c>
    </row>
    <row r="209">
      <c r="A209" s="3" t="str">
        <f>IFERROR(__xludf.DUMMYFUNCTION("""COMPUTED_VALUE"""),"G040814")</f>
        <v>G040814</v>
      </c>
    </row>
    <row r="210">
      <c r="A210" s="3" t="str">
        <f>IFERROR(__xludf.DUMMYFUNCTION("""COMPUTED_VALUE"""),"G040815")</f>
        <v>G040815</v>
      </c>
    </row>
    <row r="211">
      <c r="A211" s="3" t="str">
        <f>IFERROR(__xludf.DUMMYFUNCTION("""COMPUTED_VALUE"""),"G020505")</f>
        <v>G020505</v>
      </c>
    </row>
    <row r="212">
      <c r="A212" s="3" t="str">
        <f>IFERROR(__xludf.DUMMYFUNCTION("""COMPUTED_VALUE"""),"G020113")</f>
        <v>G020113</v>
      </c>
    </row>
    <row r="213">
      <c r="A213" s="3" t="str">
        <f>IFERROR(__xludf.DUMMYFUNCTION("""COMPUTED_VALUE"""),"G020307")</f>
        <v>G020307</v>
      </c>
    </row>
    <row r="214">
      <c r="A214" s="3" t="str">
        <f>IFERROR(__xludf.DUMMYFUNCTION("""COMPUTED_VALUE"""),"G040823")</f>
        <v>G040823</v>
      </c>
    </row>
    <row r="215">
      <c r="A215" s="3" t="str">
        <f>IFERROR(__xludf.DUMMYFUNCTION("""COMPUTED_VALUE"""),"G040819")</f>
        <v>G040819</v>
      </c>
    </row>
    <row r="216">
      <c r="A216" s="3" t="str">
        <f>IFERROR(__xludf.DUMMYFUNCTION("""COMPUTED_VALUE"""),"G020326")</f>
        <v>G020326</v>
      </c>
    </row>
    <row r="217">
      <c r="A217" s="3" t="str">
        <f>IFERROR(__xludf.DUMMYFUNCTION("""COMPUTED_VALUE"""),"G020329")</f>
        <v>G020329</v>
      </c>
    </row>
    <row r="218">
      <c r="A218" s="3" t="str">
        <f>IFERROR(__xludf.DUMMYFUNCTION("""COMPUTED_VALUE"""),"G020330")</f>
        <v>G020330</v>
      </c>
    </row>
    <row r="219">
      <c r="A219" s="3" t="str">
        <f>IFERROR(__xludf.DUMMYFUNCTION("""COMPUTED_VALUE"""),"G020111")</f>
        <v>G020111</v>
      </c>
    </row>
    <row r="220">
      <c r="A220" s="3" t="str">
        <f>IFERROR(__xludf.DUMMYFUNCTION("""COMPUTED_VALUE"""),"G020302")</f>
        <v>G020302</v>
      </c>
    </row>
    <row r="221">
      <c r="A221" s="3" t="str">
        <f>IFERROR(__xludf.DUMMYFUNCTION("""COMPUTED_VALUE"""),"G020328")</f>
        <v>G020328</v>
      </c>
    </row>
    <row r="222">
      <c r="A222" s="3" t="str">
        <f>IFERROR(__xludf.DUMMYFUNCTION("""COMPUTED_VALUE"""),"G020305")</f>
        <v>G020305</v>
      </c>
    </row>
    <row r="223">
      <c r="A223" s="3" t="str">
        <f>IFERROR(__xludf.DUMMYFUNCTION("""COMPUTED_VALUE"""),"G020618")</f>
        <v>G020618</v>
      </c>
    </row>
    <row r="224">
      <c r="A224" s="3" t="str">
        <f>IFERROR(__xludf.DUMMYFUNCTION("""COMPUTED_VALUE"""),"G020109")</f>
        <v>G020109</v>
      </c>
    </row>
    <row r="225">
      <c r="A225" s="3" t="str">
        <f>IFERROR(__xludf.DUMMYFUNCTION("""COMPUTED_VALUE"""),"G020303")</f>
        <v>G020303</v>
      </c>
    </row>
    <row r="226">
      <c r="A226" s="3">
        <f>IFERROR(__xludf.DUMMYFUNCTION("""COMPUTED_VALUE"""),7020103.0)</f>
        <v>7020103</v>
      </c>
    </row>
    <row r="227">
      <c r="A227" s="3">
        <f>IFERROR(__xludf.DUMMYFUNCTION("""COMPUTED_VALUE"""),1.6270228E7)</f>
        <v>16270228</v>
      </c>
    </row>
    <row r="228">
      <c r="A228" s="3">
        <f>IFERROR(__xludf.DUMMYFUNCTION("""COMPUTED_VALUE"""),1.6270227E7)</f>
        <v>16270227</v>
      </c>
    </row>
    <row r="229">
      <c r="A229" s="3" t="str">
        <f>IFERROR(__xludf.DUMMYFUNCTION("""COMPUTED_VALUE"""),"G040505")</f>
        <v>G040505</v>
      </c>
    </row>
    <row r="230">
      <c r="A230" s="3" t="str">
        <f>IFERROR(__xludf.DUMMYFUNCTION("""COMPUTED_VALUE"""),"G040507")</f>
        <v>G040507</v>
      </c>
    </row>
    <row r="231">
      <c r="A231" s="3" t="str">
        <f>IFERROR(__xludf.DUMMYFUNCTION("""COMPUTED_VALUE"""),"P270236")</f>
        <v>P270236</v>
      </c>
    </row>
    <row r="232">
      <c r="A232" s="3" t="str">
        <f>IFERROR(__xludf.DUMMYFUNCTION("""COMPUTED_VALUE"""),"C180109")</f>
        <v>C180109</v>
      </c>
    </row>
    <row r="233">
      <c r="A233" s="3" t="str">
        <f>IFERROR(__xludf.DUMMYFUNCTION("""COMPUTED_VALUE"""),"C180114")</f>
        <v>C180114</v>
      </c>
    </row>
    <row r="234">
      <c r="A234" s="3" t="str">
        <f>IFERROR(__xludf.DUMMYFUNCTION("""COMPUTED_VALUE"""),"P270301")</f>
        <v>P270301</v>
      </c>
    </row>
    <row r="235">
      <c r="A235" s="3" t="str">
        <f>IFERROR(__xludf.DUMMYFUNCTION("""COMPUTED_VALUE"""),"H170327")</f>
        <v>H170327</v>
      </c>
    </row>
    <row r="236">
      <c r="A236" s="3" t="str">
        <f>IFERROR(__xludf.DUMMYFUNCTION("""COMPUTED_VALUE"""),"D230029")</f>
        <v>D230029</v>
      </c>
    </row>
    <row r="237">
      <c r="A237" s="3" t="str">
        <f>IFERROR(__xludf.DUMMYFUNCTION("""COMPUTED_VALUE"""),"D230019")</f>
        <v>D230019</v>
      </c>
    </row>
    <row r="238">
      <c r="A238" s="3" t="str">
        <f>IFERROR(__xludf.DUMMYFUNCTION("""COMPUTED_VALUE"""),"D230026")</f>
        <v>D230026</v>
      </c>
    </row>
    <row r="239">
      <c r="A239" s="3" t="str">
        <f>IFERROR(__xludf.DUMMYFUNCTION("""COMPUTED_VALUE"""),"B140211")</f>
        <v>B140211</v>
      </c>
    </row>
    <row r="240">
      <c r="A240" s="3" t="str">
        <f>IFERROR(__xludf.DUMMYFUNCTION("""COMPUTED_VALUE"""),"G040223")</f>
        <v>G040223</v>
      </c>
    </row>
    <row r="241">
      <c r="A241" s="3"/>
    </row>
    <row r="242">
      <c r="A242" s="3" t="str">
        <f>IFERROR(__xludf.DUMMYFUNCTION("""COMPUTED_VALUE"""),"C180317")</f>
        <v>C180317</v>
      </c>
    </row>
    <row r="243">
      <c r="A243" s="3" t="str">
        <f>IFERROR(__xludf.DUMMYFUNCTION("""COMPUTED_VALUE"""),"C180320")</f>
        <v>C180320</v>
      </c>
    </row>
    <row r="244">
      <c r="A244" s="3" t="str">
        <f>IFERROR(__xludf.DUMMYFUNCTION("""COMPUTED_VALUE"""),"B080119")</f>
        <v>B080119</v>
      </c>
    </row>
    <row r="245">
      <c r="A245" s="3" t="str">
        <f>IFERROR(__xludf.DUMMYFUNCTION("""COMPUTED_VALUE"""),"B080205")</f>
        <v>B080205</v>
      </c>
    </row>
    <row r="246">
      <c r="A246" s="3" t="str">
        <f>IFERROR(__xludf.DUMMYFUNCTION("""COMPUTED_VALUE"""),"B080209")</f>
        <v>B080209</v>
      </c>
    </row>
    <row r="247">
      <c r="A247" s="3" t="str">
        <f>IFERROR(__xludf.DUMMYFUNCTION("""COMPUTED_VALUE"""),"G040401")</f>
        <v>G040401</v>
      </c>
    </row>
    <row r="248">
      <c r="A248" s="3"/>
    </row>
    <row r="249">
      <c r="A249" s="3" t="str">
        <f>IFERROR(__xludf.DUMMYFUNCTION("""COMPUTED_VALUE"""),"G040104")</f>
        <v>G040104</v>
      </c>
    </row>
    <row r="250">
      <c r="A250" s="3" t="str">
        <f>IFERROR(__xludf.DUMMYFUNCTION("""COMPUTED_VALUE"""),"G050204")</f>
        <v>G050204</v>
      </c>
    </row>
    <row r="251">
      <c r="A251" s="3" t="str">
        <f>IFERROR(__xludf.DUMMYFUNCTION("""COMPUTED_VALUE"""),"G020211")</f>
        <v>G020211</v>
      </c>
    </row>
    <row r="252">
      <c r="A252" s="3" t="str">
        <f>IFERROR(__xludf.DUMMYFUNCTION("""COMPUTED_VALUE"""),"G040308")</f>
        <v>G040308</v>
      </c>
    </row>
    <row r="253">
      <c r="A253" s="3" t="str">
        <f>IFERROR(__xludf.DUMMYFUNCTION("""COMPUTED_VALUE"""),"G040209")</f>
        <v>G040209</v>
      </c>
    </row>
    <row r="254">
      <c r="A254" s="3" t="str">
        <f>IFERROR(__xludf.DUMMYFUNCTION("""COMPUTED_VALUE"""),"G040206")</f>
        <v>G040206</v>
      </c>
    </row>
    <row r="255">
      <c r="A255" s="3" t="str">
        <f>IFERROR(__xludf.DUMMYFUNCTION("""COMPUTED_VALUE"""),"G040224")</f>
        <v>G040224</v>
      </c>
    </row>
    <row r="256">
      <c r="A256" s="3" t="str">
        <f>IFERROR(__xludf.DUMMYFUNCTION("""COMPUTED_VALUE"""),"G020217")</f>
        <v>G020217</v>
      </c>
    </row>
    <row r="257">
      <c r="A257" s="3" t="str">
        <f>IFERROR(__xludf.DUMMYFUNCTION("""COMPUTED_VALUE"""),"G020214")</f>
        <v>G020214</v>
      </c>
    </row>
    <row r="258">
      <c r="A258" s="3" t="str">
        <f>IFERROR(__xludf.DUMMYFUNCTION("""COMPUTED_VALUE"""),"B140226")</f>
        <v>B140226</v>
      </c>
    </row>
    <row r="259">
      <c r="A259" s="3" t="str">
        <f>IFERROR(__xludf.DUMMYFUNCTION("""COMPUTED_VALUE"""),"G010210")</f>
        <v>G010210</v>
      </c>
    </row>
    <row r="260">
      <c r="A260" s="3" t="str">
        <f>IFERROR(__xludf.DUMMYFUNCTION("""COMPUTED_VALUE"""),"G020216")</f>
        <v>G020216</v>
      </c>
    </row>
    <row r="261">
      <c r="A261" s="3" t="str">
        <f>IFERROR(__xludf.DUMMYFUNCTION("""COMPUTED_VALUE"""),"G020301")</f>
        <v>G020301</v>
      </c>
    </row>
    <row r="262">
      <c r="A262" s="3" t="str">
        <f>IFERROR(__xludf.DUMMYFUNCTION("""COMPUTED_VALUE"""),"G020321")</f>
        <v>G020321</v>
      </c>
    </row>
    <row r="263">
      <c r="A263" s="3" t="str">
        <f>IFERROR(__xludf.DUMMYFUNCTION("""COMPUTED_VALUE"""),"G020320")</f>
        <v>G020320</v>
      </c>
    </row>
    <row r="264">
      <c r="A264" s="3" t="str">
        <f>IFERROR(__xludf.DUMMYFUNCTION("""COMPUTED_VALUE"""),"G020419")</f>
        <v>G020419</v>
      </c>
    </row>
    <row r="265">
      <c r="A265" s="3" t="str">
        <f>IFERROR(__xludf.DUMMYFUNCTION("""COMPUTED_VALUE"""),"G020620")</f>
        <v>G020620</v>
      </c>
    </row>
    <row r="266">
      <c r="A266" s="3" t="str">
        <f>IFERROR(__xludf.DUMMYFUNCTION("""COMPUTED_VALUE"""),"G020401")</f>
        <v>G020401</v>
      </c>
    </row>
    <row r="267">
      <c r="A267" s="3" t="str">
        <f>IFERROR(__xludf.DUMMYFUNCTION("""COMPUTED_VALUE"""),"G020222")</f>
        <v>G020222</v>
      </c>
    </row>
    <row r="268">
      <c r="A268" s="3" t="str">
        <f>IFERROR(__xludf.DUMMYFUNCTION("""COMPUTED_VALUE"""),"G050205")</f>
        <v>G050205</v>
      </c>
    </row>
    <row r="269">
      <c r="A269" s="3" t="str">
        <f>IFERROR(__xludf.DUMMYFUNCTION("""COMPUTED_VALUE"""),"G050201")</f>
        <v>G050201</v>
      </c>
    </row>
    <row r="270">
      <c r="A270" s="3" t="str">
        <f>IFERROR(__xludf.DUMMYFUNCTION("""COMPUTED_VALUE"""),"G020612")</f>
        <v>G020612</v>
      </c>
    </row>
    <row r="271">
      <c r="A271" s="3" t="str">
        <f>IFERROR(__xludf.DUMMYFUNCTION("""COMPUTED_VALUE"""),"G160109")</f>
        <v>G160109</v>
      </c>
    </row>
    <row r="272">
      <c r="A272" s="3" t="str">
        <f>IFERROR(__xludf.DUMMYFUNCTION("""COMPUTED_VALUE"""),"G080111")</f>
        <v>G080111</v>
      </c>
    </row>
    <row r="273">
      <c r="A273" s="3" t="str">
        <f>IFERROR(__xludf.DUMMYFUNCTION("""COMPUTED_VALUE"""),"G020604")</f>
        <v>G020604</v>
      </c>
    </row>
    <row r="274">
      <c r="A274" s="3" t="str">
        <f>IFERROR(__xludf.DUMMYFUNCTION("""COMPUTED_VALUE"""),"G020412")</f>
        <v>G020412</v>
      </c>
    </row>
    <row r="275">
      <c r="A275" s="3" t="str">
        <f>IFERROR(__xludf.DUMMYFUNCTION("""COMPUTED_VALUE"""),"G040704")</f>
        <v>G040704</v>
      </c>
    </row>
    <row r="276">
      <c r="A276" s="3" t="str">
        <f>IFERROR(__xludf.DUMMYFUNCTION("""COMPUTED_VALUE"""),"G020102")</f>
        <v>G020102</v>
      </c>
    </row>
    <row r="277">
      <c r="A277" s="3" t="str">
        <f>IFERROR(__xludf.DUMMYFUNCTION("""COMPUTED_VALUE"""),"G020421")</f>
        <v>G020421</v>
      </c>
    </row>
    <row r="278">
      <c r="A278" s="3" t="str">
        <f>IFERROR(__xludf.DUMMYFUNCTION("""COMPUTED_VALUE"""),"G020411")</f>
        <v>G020411</v>
      </c>
    </row>
    <row r="279">
      <c r="A279" s="3" t="str">
        <f>IFERROR(__xludf.DUMMYFUNCTION("""COMPUTED_VALUE"""),"G050102")</f>
        <v>G050102</v>
      </c>
    </row>
    <row r="280">
      <c r="A280" s="3" t="str">
        <f>IFERROR(__xludf.DUMMYFUNCTION("""COMPUTED_VALUE"""),"G040807")</f>
        <v>G040807</v>
      </c>
    </row>
    <row r="281">
      <c r="A281" s="3" t="str">
        <f>IFERROR(__xludf.DUMMYFUNCTION("""COMPUTED_VALUE"""),"G040805")</f>
        <v>G040805</v>
      </c>
    </row>
    <row r="282">
      <c r="A282" s="3" t="str">
        <f>IFERROR(__xludf.DUMMYFUNCTION("""COMPUTED_VALUE"""),"G040803")</f>
        <v>G040803</v>
      </c>
    </row>
    <row r="283">
      <c r="A283" s="3" t="str">
        <f>IFERROR(__xludf.DUMMYFUNCTION("""COMPUTED_VALUE"""),"G040509")</f>
        <v>G040509</v>
      </c>
    </row>
    <row r="284">
      <c r="A284" s="3" t="str">
        <f>IFERROR(__xludf.DUMMYFUNCTION("""COMPUTED_VALUE"""),"G020322")</f>
        <v>G020322</v>
      </c>
    </row>
    <row r="285">
      <c r="A285" s="3" t="str">
        <f>IFERROR(__xludf.DUMMYFUNCTION("""COMPUTED_VALUE"""),"G020507")</f>
        <v>G020507</v>
      </c>
    </row>
    <row r="286">
      <c r="A286" s="3" t="str">
        <f>IFERROR(__xludf.DUMMYFUNCTION("""COMPUTED_VALUE"""),"G020115")</f>
        <v>G020115</v>
      </c>
    </row>
    <row r="287">
      <c r="A287" s="3" t="str">
        <f>IFERROR(__xludf.DUMMYFUNCTION("""COMPUTED_VALUE"""),"G020107")</f>
        <v>G020107</v>
      </c>
    </row>
    <row r="288">
      <c r="A288" s="3" t="str">
        <f>IFERROR(__xludf.DUMMYFUNCTION("""COMPUTED_VALUE"""),"G020106")</f>
        <v>G020106</v>
      </c>
    </row>
    <row r="289">
      <c r="A289" s="3" t="str">
        <f>IFERROR(__xludf.DUMMYFUNCTION("""COMPUTED_VALUE"""),"G040112")</f>
        <v>G040112</v>
      </c>
    </row>
    <row r="290">
      <c r="A290" s="3" t="str">
        <f>IFERROR(__xludf.DUMMYFUNCTION("""COMPUTED_VALUE"""),"G040225")</f>
        <v>G040225</v>
      </c>
    </row>
    <row r="291">
      <c r="A291" s="3" t="str">
        <f>IFERROR(__xludf.DUMMYFUNCTION("""COMPUTED_VALUE"""),"G040230")</f>
        <v>G040230</v>
      </c>
    </row>
    <row r="292">
      <c r="A292" s="3" t="str">
        <f>IFERROR(__xludf.DUMMYFUNCTION("""COMPUTED_VALUE"""),"G040201")</f>
        <v>G040201</v>
      </c>
    </row>
    <row r="293">
      <c r="A293" s="3" t="str">
        <f>IFERROR(__xludf.DUMMYFUNCTION("""COMPUTED_VALUE"""),"G040207")</f>
        <v>G040207</v>
      </c>
    </row>
    <row r="294">
      <c r="A294" s="3" t="str">
        <f>IFERROR(__xludf.DUMMYFUNCTION("""COMPUTED_VALUE"""),"G040208")</f>
        <v>G040208</v>
      </c>
    </row>
    <row r="295">
      <c r="A295" s="3" t="str">
        <f>IFERROR(__xludf.DUMMYFUNCTION("""COMPUTED_VALUE"""),"G020215")</f>
        <v>G020215</v>
      </c>
    </row>
    <row r="296">
      <c r="A296" s="3" t="str">
        <f>IFERROR(__xludf.DUMMYFUNCTION("""COMPUTED_VALUE"""),"G040405")</f>
        <v>G040405</v>
      </c>
    </row>
    <row r="297">
      <c r="A297" s="3" t="str">
        <f>IFERROR(__xludf.DUMMYFUNCTION("""COMPUTED_VALUE"""),"G040406")</f>
        <v>G040406</v>
      </c>
    </row>
    <row r="298">
      <c r="A298" s="3" t="str">
        <f>IFERROR(__xludf.DUMMYFUNCTION("""COMPUTED_VALUE"""),"G020105")</f>
        <v>G020105</v>
      </c>
    </row>
    <row r="299">
      <c r="A299" s="3" t="str">
        <f>IFERROR(__xludf.DUMMYFUNCTION("""COMPUTED_VALUE"""),"G040502")</f>
        <v>G040502</v>
      </c>
    </row>
    <row r="300">
      <c r="A300" s="3" t="str">
        <f>IFERROR(__xludf.DUMMYFUNCTION("""COMPUTED_VALUE"""),"G040106")</f>
        <v>G040106</v>
      </c>
    </row>
    <row r="301">
      <c r="A301" s="3" t="str">
        <f>IFERROR(__xludf.DUMMYFUNCTION("""COMPUTED_VALUE"""),"G040107")</f>
        <v>G040107</v>
      </c>
    </row>
    <row r="302">
      <c r="A302" s="3" t="str">
        <f>IFERROR(__xludf.DUMMYFUNCTION("""COMPUTED_VALUE"""),"G020409")</f>
        <v>G020409</v>
      </c>
    </row>
    <row r="303">
      <c r="A303" s="3" t="str">
        <f>IFERROR(__xludf.DUMMYFUNCTION("""COMPUTED_VALUE"""),"G020608")</f>
        <v>G020608</v>
      </c>
    </row>
    <row r="304">
      <c r="A304" s="3" t="str">
        <f>IFERROR(__xludf.DUMMYFUNCTION("""COMPUTED_VALUE"""),"G020609")</f>
        <v>G020609</v>
      </c>
    </row>
    <row r="305">
      <c r="A305" s="3" t="str">
        <f>IFERROR(__xludf.DUMMYFUNCTION("""COMPUTED_VALUE"""),"G020206")</f>
        <v>G020206</v>
      </c>
    </row>
    <row r="306">
      <c r="A306" s="3" t="str">
        <f>IFERROR(__xludf.DUMMYFUNCTION("""COMPUTED_VALUE"""),"G020611")</f>
        <v>G020611</v>
      </c>
    </row>
    <row r="307">
      <c r="A307" s="3" t="str">
        <f>IFERROR(__xludf.DUMMYFUNCTION("""COMPUTED_VALUE"""),"G040211")</f>
        <v>G040211</v>
      </c>
    </row>
    <row r="308">
      <c r="A308" s="3" t="str">
        <f>IFERROR(__xludf.DUMMYFUNCTION("""COMPUTED_VALUE"""),"G040110")</f>
        <v>G040110</v>
      </c>
    </row>
    <row r="309">
      <c r="A309" s="3" t="str">
        <f>IFERROR(__xludf.DUMMYFUNCTION("""COMPUTED_VALUE"""),"G040229")</f>
        <v>G040229</v>
      </c>
    </row>
    <row r="310">
      <c r="A310" s="3" t="str">
        <f>IFERROR(__xludf.DUMMYFUNCTION("""COMPUTED_VALUE"""),"G040410")</f>
        <v>G040410</v>
      </c>
    </row>
    <row r="311">
      <c r="A311" s="3" t="str">
        <f>IFERROR(__xludf.DUMMYFUNCTION("""COMPUTED_VALUE"""),"G040305")</f>
        <v>G040305</v>
      </c>
    </row>
    <row r="312">
      <c r="A312" s="3" t="str">
        <f>IFERROR(__xludf.DUMMYFUNCTION("""COMPUTED_VALUE"""),"G040303")</f>
        <v>G040303</v>
      </c>
    </row>
    <row r="313">
      <c r="A313" s="3" t="str">
        <f>IFERROR(__xludf.DUMMYFUNCTION("""COMPUTED_VALUE"""),"G040302")</f>
        <v>G040302</v>
      </c>
    </row>
    <row r="314">
      <c r="A314" s="3" t="str">
        <f>IFERROR(__xludf.DUMMYFUNCTION("""COMPUTED_VALUE"""),"G040210")</f>
        <v>G040210</v>
      </c>
    </row>
    <row r="315">
      <c r="A315" s="3" t="str">
        <f>IFERROR(__xludf.DUMMYFUNCTION("""COMPUTED_VALUE"""),"G040226")</f>
        <v>G040226</v>
      </c>
    </row>
    <row r="316">
      <c r="A316" s="3" t="str">
        <f>IFERROR(__xludf.DUMMYFUNCTION("""COMPUTED_VALUE"""),"G040221")</f>
        <v>G040221</v>
      </c>
    </row>
    <row r="317">
      <c r="A317" s="3" t="str">
        <f>IFERROR(__xludf.DUMMYFUNCTION("""COMPUTED_VALUE"""),"B140117")</f>
        <v>B140117</v>
      </c>
    </row>
    <row r="318">
      <c r="A318" s="3" t="str">
        <f>IFERROR(__xludf.DUMMYFUNCTION("""COMPUTED_VALUE"""),"G010331")</f>
        <v>G010331</v>
      </c>
    </row>
    <row r="319">
      <c r="A319" s="3" t="str">
        <f>IFERROR(__xludf.DUMMYFUNCTION("""COMPUTED_VALUE"""),"F180402")</f>
        <v>F180402</v>
      </c>
    </row>
    <row r="320">
      <c r="A320" s="3" t="str">
        <f>IFERROR(__xludf.DUMMYFUNCTION("""COMPUTED_VALUE"""),"F180403")</f>
        <v>F180403</v>
      </c>
    </row>
    <row r="321">
      <c r="A321" s="3" t="str">
        <f>IFERROR(__xludf.DUMMYFUNCTION("""COMPUTED_VALUE"""),"C180215")</f>
        <v>C180215</v>
      </c>
    </row>
    <row r="322">
      <c r="A322" s="3" t="str">
        <f>IFERROR(__xludf.DUMMYFUNCTION("""COMPUTED_VALUE"""),"C180212")</f>
        <v>C180212</v>
      </c>
    </row>
    <row r="323">
      <c r="A323" s="3" t="str">
        <f>IFERROR(__xludf.DUMMYFUNCTION("""COMPUTED_VALUE"""),"C180124")</f>
        <v>C180124</v>
      </c>
    </row>
    <row r="324">
      <c r="A324" s="3" t="str">
        <f>IFERROR(__xludf.DUMMYFUNCTION("""COMPUTED_VALUE"""),"C180122")</f>
        <v>C180122</v>
      </c>
    </row>
    <row r="325">
      <c r="A325" s="3" t="str">
        <f>IFERROR(__xludf.DUMMYFUNCTION("""COMPUTED_VALUE"""),"C180127")</f>
        <v>C180127</v>
      </c>
    </row>
    <row r="326">
      <c r="A326" s="3" t="str">
        <f>IFERROR(__xludf.DUMMYFUNCTION("""COMPUTED_VALUE"""),"C180112")</f>
        <v>C180112</v>
      </c>
    </row>
    <row r="327">
      <c r="A327" s="3" t="str">
        <f>IFERROR(__xludf.DUMMYFUNCTION("""COMPUTED_VALUE"""),"P270336")</f>
        <v>P270336</v>
      </c>
    </row>
    <row r="328">
      <c r="A328" s="3" t="str">
        <f>IFERROR(__xludf.DUMMYFUNCTION("""COMPUTED_VALUE"""),"C180123")</f>
        <v>C180123</v>
      </c>
    </row>
    <row r="329">
      <c r="A329" s="3" t="str">
        <f>IFERROR(__xludf.DUMMYFUNCTION("""COMPUTED_VALUE"""),"C180206")</f>
        <v>C180206</v>
      </c>
    </row>
    <row r="330">
      <c r="A330" s="3" t="str">
        <f>IFERROR(__xludf.DUMMYFUNCTION("""COMPUTED_VALUE"""),"C180321")</f>
        <v>C180321</v>
      </c>
    </row>
    <row r="331">
      <c r="A331" s="3" t="str">
        <f>IFERROR(__xludf.DUMMYFUNCTION("""COMPUTED_VALUE"""),"C180106")</f>
        <v>C180106</v>
      </c>
    </row>
    <row r="332">
      <c r="A332" s="3" t="str">
        <f>IFERROR(__xludf.DUMMYFUNCTION("""COMPUTED_VALUE"""),"G010327")</f>
        <v>G010327</v>
      </c>
    </row>
    <row r="333">
      <c r="A333" s="3" t="str">
        <f>IFERROR(__xludf.DUMMYFUNCTION("""COMPUTED_VALUE"""),"G010212")</f>
        <v>G010212</v>
      </c>
    </row>
    <row r="334">
      <c r="A334" s="3" t="str">
        <f>IFERROR(__xludf.DUMMYFUNCTION("""COMPUTED_VALUE"""),"G010213")</f>
        <v>G010213</v>
      </c>
    </row>
    <row r="335">
      <c r="A335" s="3" t="str">
        <f>IFERROR(__xludf.DUMMYFUNCTION("""COMPUTED_VALUE"""),"G010214")</f>
        <v>G010214</v>
      </c>
    </row>
    <row r="336">
      <c r="A336" s="3" t="str">
        <f>IFERROR(__xludf.DUMMYFUNCTION("""COMPUTED_VALUE"""),"G040804")</f>
        <v>G040804</v>
      </c>
    </row>
    <row r="337">
      <c r="A337" s="3" t="str">
        <f>IFERROR(__xludf.DUMMYFUNCTION("""COMPUTED_VALUE"""),"G160110")</f>
        <v>G160110</v>
      </c>
    </row>
    <row r="338">
      <c r="A338" s="3" t="str">
        <f>IFERROR(__xludf.DUMMYFUNCTION("""COMPUTED_VALUE"""),"G040826")</f>
        <v>G040826</v>
      </c>
    </row>
    <row r="339">
      <c r="A339" s="3" t="str">
        <f>IFERROR(__xludf.DUMMYFUNCTION("""COMPUTED_VALUE"""),"G040816")</f>
        <v>G040816</v>
      </c>
    </row>
    <row r="340">
      <c r="A340" s="3" t="str">
        <f>IFERROR(__xludf.DUMMYFUNCTION("""COMPUTED_VALUE"""),"G040231")</f>
        <v>G040231</v>
      </c>
    </row>
    <row r="341">
      <c r="A341" s="3" t="str">
        <f>IFERROR(__xludf.DUMMYFUNCTION("""COMPUTED_VALUE"""),"G050207")</f>
        <v>G050207</v>
      </c>
    </row>
    <row r="342">
      <c r="A342" s="3" t="str">
        <f>IFERROR(__xludf.DUMMYFUNCTION("""COMPUTED_VALUE"""),"G050203")</f>
        <v>G050203</v>
      </c>
    </row>
    <row r="343">
      <c r="A343" s="3" t="str">
        <f>IFERROR(__xludf.DUMMYFUNCTION("""COMPUTED_VALUE"""),"G020613")</f>
        <v>G020613</v>
      </c>
    </row>
    <row r="344">
      <c r="A344" s="3" t="str">
        <f>IFERROR(__xludf.DUMMYFUNCTION("""COMPUTED_VALUE"""),"G040227")</f>
        <v>G040227</v>
      </c>
    </row>
    <row r="345">
      <c r="A345" s="3" t="str">
        <f>IFERROR(__xludf.DUMMYFUNCTION("""COMPUTED_VALUE"""),"B140212")</f>
        <v>B140212</v>
      </c>
    </row>
    <row r="346">
      <c r="A346" s="3" t="str">
        <f>IFERROR(__xludf.DUMMYFUNCTION("""COMPUTED_VALUE"""),"B140115")</f>
        <v>B140115</v>
      </c>
    </row>
    <row r="347">
      <c r="A347" s="3" t="str">
        <f>IFERROR(__xludf.DUMMYFUNCTION("""COMPUTED_VALUE"""),"B140101")</f>
        <v>B140101</v>
      </c>
    </row>
    <row r="348">
      <c r="A348" s="3" t="str">
        <f>IFERROR(__xludf.DUMMYFUNCTION("""COMPUTED_VALUE"""),"B140108")</f>
        <v>B140108</v>
      </c>
    </row>
    <row r="349">
      <c r="A349" s="3" t="str">
        <f>IFERROR(__xludf.DUMMYFUNCTION("""COMPUTED_VALUE"""),"D230010")</f>
        <v>D230010</v>
      </c>
    </row>
    <row r="350">
      <c r="A350" s="3" t="str">
        <f>IFERROR(__xludf.DUMMYFUNCTION("""COMPUTED_VALUE"""),"C190122")</f>
        <v>C190122</v>
      </c>
    </row>
    <row r="351">
      <c r="A351" s="3" t="str">
        <f>IFERROR(__xludf.DUMMYFUNCTION("""COMPUTED_VALUE"""),"D230033")</f>
        <v>D230033</v>
      </c>
    </row>
    <row r="352">
      <c r="A352" s="3" t="str">
        <f>IFERROR(__xludf.DUMMYFUNCTION("""COMPUTED_VALUE"""),"F170320")</f>
        <v>F170320</v>
      </c>
    </row>
    <row r="353">
      <c r="A353" s="3" t="str">
        <f>IFERROR(__xludf.DUMMYFUNCTION("""COMPUTED_VALUE"""),"B140110")</f>
        <v>B140110</v>
      </c>
    </row>
    <row r="354">
      <c r="A354" s="3" t="str">
        <f>IFERROR(__xludf.DUMMYFUNCTION("""COMPUTED_VALUE"""),"G040817")</f>
        <v>G040817</v>
      </c>
    </row>
    <row r="355">
      <c r="A355" s="3" t="str">
        <f>IFERROR(__xludf.DUMMYFUNCTION("""COMPUTED_VALUE"""),"G020306")</f>
        <v>G020306</v>
      </c>
    </row>
    <row r="356">
      <c r="A356" s="3" t="str">
        <f>IFERROR(__xludf.DUMMYFUNCTION("""COMPUTED_VALUE"""),"G040307")</f>
        <v>G040307</v>
      </c>
    </row>
    <row r="357">
      <c r="A357" s="3" t="str">
        <f>IFERROR(__xludf.DUMMYFUNCTION("""COMPUTED_VALUE"""),"G040306")</f>
        <v>G040306</v>
      </c>
    </row>
    <row r="358">
      <c r="A358" s="3" t="str">
        <f>IFERROR(__xludf.DUMMYFUNCTION("""COMPUTED_VALUE"""),"G040503")</f>
        <v>G040503</v>
      </c>
    </row>
    <row r="359">
      <c r="A359" s="3" t="str">
        <f>IFERROR(__xludf.DUMMYFUNCTION("""COMPUTED_VALUE"""),"G010215")</f>
        <v>G010215</v>
      </c>
    </row>
    <row r="360">
      <c r="A360" s="3" t="str">
        <f>IFERROR(__xludf.DUMMYFUNCTION("""COMPUTED_VALUE"""),"G010219")</f>
        <v>G010219</v>
      </c>
    </row>
    <row r="361">
      <c r="A361" s="3" t="str">
        <f>IFERROR(__xludf.DUMMYFUNCTION("""COMPUTED_VALUE"""),"B080103")</f>
        <v>B080103</v>
      </c>
    </row>
    <row r="362">
      <c r="A362" s="3" t="str">
        <f>IFERROR(__xludf.DUMMYFUNCTION("""COMPUTED_VALUE"""),"G050202")</f>
        <v>G050202</v>
      </c>
    </row>
    <row r="363">
      <c r="A363" s="3" t="str">
        <f>IFERROR(__xludf.DUMMYFUNCTION("""COMPUTED_VALUE"""),"G040312")</f>
        <v>G040312</v>
      </c>
    </row>
    <row r="364">
      <c r="A364" s="3" t="str">
        <f>IFERROR(__xludf.DUMMYFUNCTION("""COMPUTED_VALUE"""),"B080208")</f>
        <v>B080208</v>
      </c>
    </row>
    <row r="365">
      <c r="A365" s="3" t="str">
        <f>IFERROR(__xludf.DUMMYFUNCTION("""COMPUTED_VALUE"""),"B080219")</f>
        <v>B080219</v>
      </c>
    </row>
    <row r="366">
      <c r="A366" s="3" t="str">
        <f>IFERROR(__xludf.DUMMYFUNCTION("""COMPUTED_VALUE"""),"G050120")</f>
        <v>G050120</v>
      </c>
    </row>
    <row r="367">
      <c r="A367" s="3" t="str">
        <f>IFERROR(__xludf.DUMMYFUNCTION("""COMPUTED_VALUE"""),"G050116")</f>
        <v>G050116</v>
      </c>
    </row>
    <row r="368">
      <c r="A368" s="3" t="str">
        <f>IFERROR(__xludf.DUMMYFUNCTION("""COMPUTED_VALUE"""),"D230030")</f>
        <v>D230030</v>
      </c>
    </row>
    <row r="369">
      <c r="A369" s="3" t="str">
        <f>IFERROR(__xludf.DUMMYFUNCTION("""COMPUTED_VALUE"""),"D230039")</f>
        <v>D230039</v>
      </c>
    </row>
    <row r="370">
      <c r="A370" s="3" t="str">
        <f>IFERROR(__xludf.DUMMYFUNCTION("""COMPUTED_VALUE"""),"F180417")</f>
        <v>F180417</v>
      </c>
    </row>
    <row r="371">
      <c r="A371" s="3" t="str">
        <f>IFERROR(__xludf.DUMMYFUNCTION("""COMPUTED_VALUE"""),"C180207")</f>
        <v>C180207</v>
      </c>
    </row>
    <row r="372">
      <c r="A372" s="3" t="str">
        <f>IFERROR(__xludf.DUMMYFUNCTION("""COMPUTED_VALUE"""),"B140216")</f>
        <v>B140216</v>
      </c>
    </row>
    <row r="373">
      <c r="A373" s="3" t="str">
        <f>IFERROR(__xludf.DUMMYFUNCTION("""COMPUTED_VALUE"""),"E240173")</f>
        <v>E240173</v>
      </c>
    </row>
    <row r="374">
      <c r="A374" s="3" t="str">
        <f>IFERROR(__xludf.DUMMYFUNCTION("""COMPUTED_VALUE"""),"C190134")</f>
        <v>C190134</v>
      </c>
    </row>
    <row r="375">
      <c r="A375" s="3" t="str">
        <f>IFERROR(__xludf.DUMMYFUNCTION("""COMPUTED_VALUE""")," C190133")</f>
        <v> C190133</v>
      </c>
    </row>
    <row r="376">
      <c r="A376" s="3" t="str">
        <f>IFERROR(__xludf.DUMMYFUNCTION("""COMPUTED_VALUE"""),"C190121")</f>
        <v>C190121</v>
      </c>
    </row>
    <row r="377">
      <c r="A377" s="3" t="str">
        <f>IFERROR(__xludf.DUMMYFUNCTION("""COMPUTED_VALUE"""),"C190117")</f>
        <v>C190117</v>
      </c>
    </row>
    <row r="378">
      <c r="A378" s="3" t="str">
        <f>IFERROR(__xludf.DUMMYFUNCTION("""COMPUTED_VALUE"""),"E240245")</f>
        <v>E240245</v>
      </c>
    </row>
    <row r="379">
      <c r="A379" s="3" t="str">
        <f>IFERROR(__xludf.DUMMYFUNCTION("""COMPUTED_VALUE"""),"E240248")</f>
        <v>E240248</v>
      </c>
    </row>
    <row r="380">
      <c r="A380" s="3" t="str">
        <f>IFERROR(__xludf.DUMMYFUNCTION("""COMPUTED_VALUE"""),"E240253")</f>
        <v>E240253</v>
      </c>
    </row>
    <row r="381">
      <c r="A381" s="3" t="str">
        <f>IFERROR(__xludf.DUMMYFUNCTION("""COMPUTED_VALUE"""),"E240266")</f>
        <v>E240266</v>
      </c>
    </row>
    <row r="382">
      <c r="A382" s="3" t="str">
        <f>IFERROR(__xludf.DUMMYFUNCTION("""COMPUTED_VALUE"""),"E240243")</f>
        <v>E240243</v>
      </c>
    </row>
    <row r="383">
      <c r="A383" s="3" t="str">
        <f>IFERROR(__xludf.DUMMYFUNCTION("""COMPUTED_VALUE"""),"E240226")</f>
        <v>E240226</v>
      </c>
    </row>
    <row r="384">
      <c r="A384" s="3" t="str">
        <f>IFERROR(__xludf.DUMMYFUNCTION("""COMPUTED_VALUE"""),"E240225")</f>
        <v>E240225</v>
      </c>
    </row>
    <row r="385">
      <c r="A385" s="3" t="str">
        <f>IFERROR(__xludf.DUMMYFUNCTION("""COMPUTED_VALUE"""),"G040409")</f>
        <v>G040409</v>
      </c>
    </row>
    <row r="386">
      <c r="A386" s="3" t="str">
        <f>IFERROR(__xludf.DUMMYFUNCTION("""COMPUTED_VALUE"""),"G020311")</f>
        <v>G020311</v>
      </c>
    </row>
    <row r="387">
      <c r="A387" s="3" t="str">
        <f>IFERROR(__xludf.DUMMYFUNCTION("""COMPUTED_VALUE"""),"G050108")</f>
        <v>G050108</v>
      </c>
    </row>
    <row r="388">
      <c r="A388" s="3" t="str">
        <f>IFERROR(__xludf.DUMMYFUNCTION("""COMPUTED_VALUE"""),"E240287")</f>
        <v>E240287</v>
      </c>
    </row>
    <row r="389">
      <c r="A389" s="3" t="str">
        <f>IFERROR(__xludf.DUMMYFUNCTION("""COMPUTED_VALUE"""),"G040506")</f>
        <v>G040506</v>
      </c>
    </row>
    <row r="390">
      <c r="A390" s="3" t="str">
        <f>IFERROR(__xludf.DUMMYFUNCTION("""COMPUTED_VALUE"""),"G040411")</f>
        <v>G040411</v>
      </c>
    </row>
    <row r="391">
      <c r="A391" s="3" t="str">
        <f>IFERROR(__xludf.DUMMYFUNCTION("""COMPUTED_VALUE"""),"G040407")</f>
        <v>G040407</v>
      </c>
    </row>
    <row r="392">
      <c r="A392" s="3" t="str">
        <f>IFERROR(__xludf.DUMMYFUNCTION("""COMPUTED_VALUE"""),"G020308")</f>
        <v>G020308</v>
      </c>
    </row>
    <row r="393">
      <c r="A393" s="3" t="str">
        <f>IFERROR(__xludf.DUMMYFUNCTION("""COMPUTED_VALUE"""),"G020310")</f>
        <v>G020310</v>
      </c>
    </row>
    <row r="394">
      <c r="A394" s="3" t="str">
        <f>IFERROR(__xludf.DUMMYFUNCTION("""COMPUTED_VALUE"""),"G020418")</f>
        <v>G020418</v>
      </c>
    </row>
    <row r="395">
      <c r="A395" s="3" t="str">
        <f>IFERROR(__xludf.DUMMYFUNCTION("""COMPUTED_VALUE"""),"G020504")</f>
        <v>G020504</v>
      </c>
    </row>
    <row r="396">
      <c r="A396" s="3" t="str">
        <f>IFERROR(__xludf.DUMMYFUNCTION("""COMPUTED_VALUE"""),"G020617")</f>
        <v>G020617</v>
      </c>
    </row>
    <row r="397">
      <c r="A397" s="3" t="str">
        <f>IFERROR(__xludf.DUMMYFUNCTION("""COMPUTED_VALUE"""),"G050105")</f>
        <v>G050105</v>
      </c>
    </row>
    <row r="398">
      <c r="A398" s="3" t="str">
        <f>IFERROR(__xludf.DUMMYFUNCTION("""COMPUTED_VALUE"""),"G050109")</f>
        <v>G050109</v>
      </c>
    </row>
    <row r="399">
      <c r="A399" s="3" t="str">
        <f>IFERROR(__xludf.DUMMYFUNCTION("""COMPUTED_VALUE"""),"G040213")</f>
        <v>G040213</v>
      </c>
    </row>
    <row r="400">
      <c r="A400" s="3" t="str">
        <f>IFERROR(__xludf.DUMMYFUNCTION("""COMPUTED_VALUE"""),"E240249")</f>
        <v>E240249</v>
      </c>
    </row>
    <row r="401">
      <c r="A401" s="3" t="str">
        <f>IFERROR(__xludf.DUMMYFUNCTION("""COMPUTED_VALUE"""),"E240255")</f>
        <v>E240255</v>
      </c>
    </row>
    <row r="402">
      <c r="A402" s="3" t="str">
        <f>IFERROR(__xludf.DUMMYFUNCTION("""COMPUTED_VALUE"""),"E240295")</f>
        <v>E240295</v>
      </c>
    </row>
    <row r="403">
      <c r="A403" s="3" t="str">
        <f>IFERROR(__xludf.DUMMYFUNCTION("""COMPUTED_VALUE"""),"E240246")</f>
        <v>E240246</v>
      </c>
    </row>
    <row r="404">
      <c r="A404" s="3" t="str">
        <f>IFERROR(__xludf.DUMMYFUNCTION("""COMPUTED_VALUE"""),"E240199")</f>
        <v>E240199</v>
      </c>
    </row>
    <row r="405">
      <c r="A405" s="3" t="str">
        <f>IFERROR(__xludf.DUMMYFUNCTION("""COMPUTED_VALUE"""),"E240198")</f>
        <v>E240198</v>
      </c>
    </row>
    <row r="406">
      <c r="A406" s="3" t="str">
        <f>IFERROR(__xludf.DUMMYFUNCTION("""COMPUTED_VALUE"""),"G040504")</f>
        <v>G040504</v>
      </c>
    </row>
    <row r="407">
      <c r="A407" s="3" t="str">
        <f>IFERROR(__xludf.DUMMYFUNCTION("""COMPUTED_VALUE"""),"G040416")</f>
        <v>G040416</v>
      </c>
    </row>
    <row r="408">
      <c r="A408" s="3" t="str">
        <f>IFERROR(__xludf.DUMMYFUNCTION("""COMPUTED_VALUE"""),"G040606")</f>
        <v>G040606</v>
      </c>
    </row>
    <row r="409">
      <c r="A409" s="3" t="str">
        <f>IFERROR(__xludf.DUMMYFUNCTION("""COMPUTED_VALUE"""),"G040605")</f>
        <v>G040605</v>
      </c>
    </row>
    <row r="410">
      <c r="A410" s="3" t="str">
        <f>IFERROR(__xludf.DUMMYFUNCTION("""COMPUTED_VALUE"""),"G040602")</f>
        <v>G040602</v>
      </c>
    </row>
    <row r="411">
      <c r="A411" s="3" t="str">
        <f>IFERROR(__xludf.DUMMYFUNCTION("""COMPUTED_VALUE"""),"B140116")</f>
        <v>B140116</v>
      </c>
    </row>
    <row r="412">
      <c r="A412" s="3" t="str">
        <f>IFERROR(__xludf.DUMMYFUNCTION("""COMPUTED_VALUE"""),"C190132")</f>
        <v>C190132</v>
      </c>
    </row>
    <row r="413">
      <c r="A413" s="3" t="str">
        <f>IFERROR(__xludf.DUMMYFUNCTION("""COMPUTED_VALUE"""),"F250210")</f>
        <v>F250210</v>
      </c>
    </row>
    <row r="414">
      <c r="A414" s="3" t="str">
        <f>IFERROR(__xludf.DUMMYFUNCTION("""COMPUTED_VALUE"""),"C180222")</f>
        <v>C180222</v>
      </c>
    </row>
    <row r="415">
      <c r="A415" s="3" t="str">
        <f>IFERROR(__xludf.DUMMYFUNCTION("""COMPUTED_VALUE"""),"C180202")</f>
        <v>C180202</v>
      </c>
    </row>
    <row r="416">
      <c r="A416" s="3" t="str">
        <f>IFERROR(__xludf.DUMMYFUNCTION("""COMPUTED_VALUE"""),"C180101")</f>
        <v>C180101</v>
      </c>
    </row>
    <row r="417">
      <c r="A417" s="3" t="str">
        <f>IFERROR(__xludf.DUMMYFUNCTION("""COMPUTED_VALUE"""),"G040108")</f>
        <v>G040108</v>
      </c>
    </row>
    <row r="418">
      <c r="A418" s="3" t="str">
        <f>IFERROR(__xludf.DUMMYFUNCTION("""COMPUTED_VALUE"""),"G040215")</f>
        <v>G040215</v>
      </c>
    </row>
    <row r="419">
      <c r="A419" s="3" t="str">
        <f>IFERROR(__xludf.DUMMYFUNCTION("""COMPUTED_VALUE"""),"G040601")</f>
        <v>G040601</v>
      </c>
    </row>
    <row r="420">
      <c r="A420" s="3" t="str">
        <f>IFERROR(__xludf.DUMMYFUNCTION("""COMPUTED_VALUE"""),"B060114")</f>
        <v>B060114</v>
      </c>
    </row>
    <row r="421">
      <c r="A421" s="3" t="str">
        <f>IFERROR(__xludf.DUMMYFUNCTION("""COMPUTED_VALUE"""),"B060116")</f>
        <v>B060116</v>
      </c>
    </row>
    <row r="422">
      <c r="A422" s="3" t="str">
        <f>IFERROR(__xludf.DUMMYFUNCTION("""COMPUTED_VALUE"""),"B060106")</f>
        <v>B060106</v>
      </c>
    </row>
    <row r="423">
      <c r="A423" s="3" t="str">
        <f>IFERROR(__xludf.DUMMYFUNCTION("""COMPUTED_VALUE"""),"B060108")</f>
        <v>B060108</v>
      </c>
    </row>
    <row r="424">
      <c r="A424" s="3" t="str">
        <f>IFERROR(__xludf.DUMMYFUNCTION("""COMPUTED_VALUE"""),"B060109")</f>
        <v>B060109</v>
      </c>
    </row>
    <row r="425">
      <c r="A425" s="3" t="str">
        <f>IFERROR(__xludf.DUMMYFUNCTION("""COMPUTED_VALUE"""),"B060213")</f>
        <v>B060213</v>
      </c>
    </row>
    <row r="426">
      <c r="A426" s="3" t="str">
        <f>IFERROR(__xludf.DUMMYFUNCTION("""COMPUTED_VALUE"""),"B060226")</f>
        <v>B060226</v>
      </c>
    </row>
    <row r="427">
      <c r="A427" s="3" t="str">
        <f>IFERROR(__xludf.DUMMYFUNCTION("""COMPUTED_VALUE"""),"E240090")</f>
        <v>E240090</v>
      </c>
    </row>
    <row r="428">
      <c r="A428" s="3" t="str">
        <f>IFERROR(__xludf.DUMMYFUNCTION("""COMPUTED_VALUE"""),"E240099")</f>
        <v>E240099</v>
      </c>
    </row>
    <row r="429">
      <c r="A429" s="3" t="str">
        <f>IFERROR(__xludf.DUMMYFUNCTION("""COMPUTED_VALUE"""),"E240105")</f>
        <v>E240105</v>
      </c>
    </row>
    <row r="430">
      <c r="A430" s="3" t="str">
        <f>IFERROR(__xludf.DUMMYFUNCTION("""COMPUTED_VALUE"""),"G040222")</f>
        <v>G040222</v>
      </c>
    </row>
    <row r="431">
      <c r="A431" s="3" t="str">
        <f>IFERROR(__xludf.DUMMYFUNCTION("""COMPUTED_VALUE"""),"G040801")</f>
        <v>G040801</v>
      </c>
    </row>
    <row r="432">
      <c r="A432" s="3" t="str">
        <f>IFERROR(__xludf.DUMMYFUNCTION("""COMPUTED_VALUE"""),"G040811")</f>
        <v>G040811</v>
      </c>
    </row>
    <row r="433">
      <c r="A433" s="3" t="str">
        <f>IFERROR(__xludf.DUMMYFUNCTION("""COMPUTED_VALUE"""),"G020112")</f>
        <v>G020112</v>
      </c>
    </row>
    <row r="434">
      <c r="A434" s="3" t="str">
        <f>IFERROR(__xludf.DUMMYFUNCTION("""COMPUTED_VALUE"""),"G020114")</f>
        <v>G020114</v>
      </c>
    </row>
    <row r="435">
      <c r="A435" s="3" t="str">
        <f>IFERROR(__xludf.DUMMYFUNCTION("""COMPUTED_VALUE"""),"G020606")</f>
        <v>G020606</v>
      </c>
    </row>
    <row r="436">
      <c r="A436" s="3" t="str">
        <f>IFERROR(__xludf.DUMMYFUNCTION("""COMPUTED_VALUE"""),"B080113")</f>
        <v>B080113</v>
      </c>
    </row>
    <row r="437">
      <c r="A437" s="3" t="str">
        <f>IFERROR(__xludf.DUMMYFUNCTION("""COMPUTED_VALUE"""),"G040203")</f>
        <v>G040203</v>
      </c>
    </row>
    <row r="438">
      <c r="A438" s="3" t="str">
        <f>IFERROR(__xludf.DUMMYFUNCTION("""COMPUTED_VALUE"""),"G040217")</f>
        <v>G040217</v>
      </c>
    </row>
    <row r="439">
      <c r="A439" s="3" t="str">
        <f>IFERROR(__xludf.DUMMYFUNCTION("""COMPUTED_VALUE"""),"G040314")</f>
        <v>G040314</v>
      </c>
    </row>
    <row r="440">
      <c r="A440" s="3" t="str">
        <f>IFERROR(__xludf.DUMMYFUNCTION("""COMPUTED_VALUE"""),"G020414")</f>
        <v>G020414</v>
      </c>
    </row>
    <row r="441">
      <c r="A441" s="3" t="str">
        <f>IFERROR(__xludf.DUMMYFUNCTION("""COMPUTED_VALUE"""),"G040111")</f>
        <v>G040111</v>
      </c>
    </row>
    <row r="442">
      <c r="A442" s="3" t="str">
        <f>IFERROR(__xludf.DUMMYFUNCTION("""COMPUTED_VALUE"""),"G020318")</f>
        <v>G020318</v>
      </c>
    </row>
    <row r="443">
      <c r="A443" s="3" t="str">
        <f>IFERROR(__xludf.DUMMYFUNCTION("""COMPUTED_VALUE"""),"G020319")</f>
        <v>G020319</v>
      </c>
    </row>
    <row r="444">
      <c r="A444" s="3" t="str">
        <f>IFERROR(__xludf.DUMMYFUNCTION("""COMPUTED_VALUE"""),"G020407")</f>
        <v>G020407</v>
      </c>
    </row>
    <row r="445">
      <c r="A445" s="3" t="str">
        <f>IFERROR(__xludf.DUMMYFUNCTION("""COMPUTED_VALUE"""),"B050119")</f>
        <v>B050119</v>
      </c>
    </row>
    <row r="446">
      <c r="A446" s="3" t="str">
        <f>IFERROR(__xludf.DUMMYFUNCTION("""COMPUTED_VALUE"""),"B050118")</f>
        <v>B050118</v>
      </c>
    </row>
    <row r="447">
      <c r="A447" s="3" t="str">
        <f>IFERROR(__xludf.DUMMYFUNCTION("""COMPUTED_VALUE"""),"F250204")</f>
        <v>F250204</v>
      </c>
    </row>
    <row r="448">
      <c r="A448" s="3" t="str">
        <f>IFERROR(__xludf.DUMMYFUNCTION("""COMPUTED_VALUE"""),"B080210")</f>
        <v>B080210</v>
      </c>
    </row>
    <row r="449">
      <c r="A449" s="3" t="str">
        <f>IFERROR(__xludf.DUMMYFUNCTION("""COMPUTED_VALUE"""),"M101802")</f>
        <v>M101802</v>
      </c>
    </row>
    <row r="450">
      <c r="A450" s="3" t="str">
        <f>IFERROR(__xludf.DUMMYFUNCTION("""COMPUTED_VALUE"""),"E240258")</f>
        <v>E240258</v>
      </c>
    </row>
    <row r="451">
      <c r="A451" s="3" t="str">
        <f>IFERROR(__xludf.DUMMYFUNCTION("""COMPUTED_VALUE"""),"C120227")</f>
        <v>C120227</v>
      </c>
    </row>
    <row r="452">
      <c r="A452" s="3" t="str">
        <f>IFERROR(__xludf.DUMMYFUNCTION("""COMPUTED_VALUE"""),"C130102")</f>
        <v>C130102</v>
      </c>
    </row>
    <row r="453">
      <c r="A453" s="3" t="str">
        <f>IFERROR(__xludf.DUMMYFUNCTION("""COMPUTED_VALUE"""),"C130120")</f>
        <v>C130120</v>
      </c>
    </row>
    <row r="454">
      <c r="A454" s="3" t="str">
        <f>IFERROR(__xludf.DUMMYFUNCTION("""COMPUTED_VALUE"""),"C120215")</f>
        <v>C120215</v>
      </c>
    </row>
    <row r="455">
      <c r="A455" s="3" t="str">
        <f>IFERROR(__xludf.DUMMYFUNCTION("""COMPUTED_VALUE"""),"C120208")</f>
        <v>C120208</v>
      </c>
    </row>
    <row r="456">
      <c r="A456" s="3" t="str">
        <f>IFERROR(__xludf.DUMMYFUNCTION("""COMPUTED_VALUE"""),"C120201")</f>
        <v>C120201</v>
      </c>
    </row>
    <row r="457">
      <c r="A457" s="3" t="str">
        <f>IFERROR(__xludf.DUMMYFUNCTION("""COMPUTED_VALUE"""),"C120218")</f>
        <v>C120218</v>
      </c>
    </row>
    <row r="458">
      <c r="A458" s="3" t="str">
        <f>IFERROR(__xludf.DUMMYFUNCTION("""COMPUTED_VALUE"""),"C120223")</f>
        <v>C120223</v>
      </c>
    </row>
    <row r="459">
      <c r="A459" s="3" t="str">
        <f>IFERROR(__xludf.DUMMYFUNCTION("""COMPUTED_VALUE"""),"C120224")</f>
        <v>C120224</v>
      </c>
    </row>
    <row r="460">
      <c r="A460" s="3" t="str">
        <f>IFERROR(__xludf.DUMMYFUNCTION("""COMPUTED_VALUE"""),"E240039")</f>
        <v>E240039</v>
      </c>
    </row>
    <row r="461">
      <c r="A461" s="3" t="str">
        <f>IFERROR(__xludf.DUMMYFUNCTION("""COMPUTED_VALUE"""),"G040414")</f>
        <v>G040414</v>
      </c>
    </row>
    <row r="462">
      <c r="A462" s="3" t="str">
        <f>IFERROR(__xludf.DUMMYFUNCTION("""COMPUTED_VALUE"""),"G020501")</f>
        <v>G020501</v>
      </c>
    </row>
    <row r="463">
      <c r="A463" s="3" t="str">
        <f>IFERROR(__xludf.DUMMYFUNCTION("""COMPUTED_VALUE"""),"E240267")</f>
        <v>E240267</v>
      </c>
    </row>
    <row r="464">
      <c r="A464" s="3" t="str">
        <f>IFERROR(__xludf.DUMMYFUNCTION("""COMPUTED_VALUE"""),"E240109")</f>
        <v>E240109</v>
      </c>
    </row>
    <row r="465">
      <c r="A465" s="3" t="str">
        <f>IFERROR(__xludf.DUMMYFUNCTION("""COMPUTED_VALUE"""),"E240106")</f>
        <v>E240106</v>
      </c>
    </row>
    <row r="466">
      <c r="A466" s="3" t="str">
        <f>IFERROR(__xludf.DUMMYFUNCTION("""COMPUTED_VALUE"""),"E240102")</f>
        <v>E240102</v>
      </c>
    </row>
    <row r="467">
      <c r="A467" s="3" t="str">
        <f>IFERROR(__xludf.DUMMYFUNCTION("""COMPUTED_VALUE"""),"E240100")</f>
        <v>E240100</v>
      </c>
    </row>
    <row r="468">
      <c r="A468" s="3" t="str">
        <f>IFERROR(__xludf.DUMMYFUNCTION("""COMPUTED_VALUE"""),"E240108")</f>
        <v>E240108</v>
      </c>
    </row>
    <row r="469">
      <c r="A469" s="3" t="str">
        <f>IFERROR(__xludf.DUMMYFUNCTION("""COMPUTED_VALUE"""),"E240095")</f>
        <v>E240095</v>
      </c>
    </row>
    <row r="470">
      <c r="A470" s="3" t="str">
        <f>IFERROR(__xludf.DUMMYFUNCTION("""COMPUTED_VALUE"""),"E240096")</f>
        <v>E240096</v>
      </c>
    </row>
    <row r="471">
      <c r="A471" s="3" t="str">
        <f>IFERROR(__xludf.DUMMYFUNCTION("""COMPUTED_VALUE"""),"E240103")</f>
        <v>E240103</v>
      </c>
    </row>
    <row r="472">
      <c r="A472" s="3" t="str">
        <f>IFERROR(__xludf.DUMMYFUNCTION("""COMPUTED_VALUE"""),"E240098")</f>
        <v>E240098</v>
      </c>
    </row>
    <row r="473">
      <c r="A473" s="3" t="str">
        <f>IFERROR(__xludf.DUMMYFUNCTION("""COMPUTED_VALUE"""),"E240118")</f>
        <v>E240118</v>
      </c>
    </row>
    <row r="474">
      <c r="A474" s="3" t="str">
        <f>IFERROR(__xludf.DUMMYFUNCTION("""COMPUTED_VALUE"""),"E240136")</f>
        <v>E240136</v>
      </c>
    </row>
    <row r="475">
      <c r="A475" s="3" t="str">
        <f>IFERROR(__xludf.DUMMYFUNCTION("""COMPUTED_VALUE"""),"E240113")</f>
        <v>E240113</v>
      </c>
    </row>
    <row r="476">
      <c r="A476" s="3" t="str">
        <f>IFERROR(__xludf.DUMMYFUNCTION("""COMPUTED_VALUE"""),"E240112")</f>
        <v>E240112</v>
      </c>
    </row>
    <row r="477">
      <c r="A477" s="3" t="str">
        <f>IFERROR(__xludf.DUMMYFUNCTION("""COMPUTED_VALUE"""),"B060112")</f>
        <v>B060112</v>
      </c>
    </row>
    <row r="478">
      <c r="A478" s="3" t="str">
        <f>IFERROR(__xludf.DUMMYFUNCTION("""COMPUTED_VALUE"""),"B060111")</f>
        <v>B060111</v>
      </c>
    </row>
    <row r="479">
      <c r="A479" s="3" t="str">
        <f>IFERROR(__xludf.DUMMYFUNCTION("""COMPUTED_VALUE"""),"C120106")</f>
        <v>C120106</v>
      </c>
    </row>
    <row r="480">
      <c r="A480" s="3" t="str">
        <f>IFERROR(__xludf.DUMMYFUNCTION("""COMPUTED_VALUE"""),"G020509")</f>
        <v>G020509</v>
      </c>
    </row>
    <row r="481">
      <c r="A481" s="3" t="str">
        <f>IFERROR(__xludf.DUMMYFUNCTION("""COMPUTED_VALUE"""),"A030113")</f>
        <v>A030113</v>
      </c>
    </row>
    <row r="482">
      <c r="A482" s="3" t="str">
        <f>IFERROR(__xludf.DUMMYFUNCTION("""COMPUTED_VALUE"""),"A030114")</f>
        <v>A030114</v>
      </c>
    </row>
    <row r="483">
      <c r="A483" s="3" t="str">
        <f>IFERROR(__xludf.DUMMYFUNCTION("""COMPUTED_VALUE"""),"A030102")</f>
        <v>A030102</v>
      </c>
    </row>
    <row r="484">
      <c r="A484" s="3" t="str">
        <f>IFERROR(__xludf.DUMMYFUNCTION("""COMPUTED_VALUE"""),"A030103")</f>
        <v>A030103</v>
      </c>
    </row>
    <row r="485">
      <c r="A485" s="3" t="str">
        <f>IFERROR(__xludf.DUMMYFUNCTION("""COMPUTED_VALUE"""),"A030309")</f>
        <v>A030309</v>
      </c>
    </row>
    <row r="486">
      <c r="A486" s="3" t="str">
        <f>IFERROR(__xludf.DUMMYFUNCTION("""COMPUTED_VALUE"""),"A030308")</f>
        <v>A030308</v>
      </c>
    </row>
    <row r="487">
      <c r="A487" s="3" t="str">
        <f>IFERROR(__xludf.DUMMYFUNCTION("""COMPUTED_VALUE"""),"A030405")</f>
        <v>A030405</v>
      </c>
    </row>
    <row r="488">
      <c r="A488" s="3" t="str">
        <f>IFERROR(__xludf.DUMMYFUNCTION("""COMPUTED_VALUE"""),"A030403")</f>
        <v>A030403</v>
      </c>
    </row>
    <row r="489">
      <c r="A489" s="3" t="str">
        <f>IFERROR(__xludf.DUMMYFUNCTION("""COMPUTED_VALUE"""),"A030406")</f>
        <v>A030406</v>
      </c>
    </row>
    <row r="490">
      <c r="A490" s="3" t="str">
        <f>IFERROR(__xludf.DUMMYFUNCTION("""COMPUTED_VALUE"""),"A010323")</f>
        <v>A010323</v>
      </c>
    </row>
    <row r="491">
      <c r="A491" s="3" t="str">
        <f>IFERROR(__xludf.DUMMYFUNCTION("""COMPUTED_VALUE"""),"A010321")</f>
        <v>A010321</v>
      </c>
    </row>
    <row r="492">
      <c r="A492" s="3" t="str">
        <f>IFERROR(__xludf.DUMMYFUNCTION("""COMPUTED_VALUE"""),"A010319")</f>
        <v>A010319</v>
      </c>
    </row>
    <row r="493">
      <c r="A493" s="3" t="str">
        <f>IFERROR(__xludf.DUMMYFUNCTION("""COMPUTED_VALUE"""),"E240137")</f>
        <v>E240137</v>
      </c>
    </row>
    <row r="494">
      <c r="A494" s="3" t="str">
        <f>IFERROR(__xludf.DUMMYFUNCTION("""COMPUTED_VALUE"""),"E240146")</f>
        <v>E240146</v>
      </c>
    </row>
    <row r="495">
      <c r="A495" s="3" t="str">
        <f>IFERROR(__xludf.DUMMYFUNCTION("""COMPUTED_VALUE"""),"A030116")</f>
        <v>A030116</v>
      </c>
    </row>
    <row r="496">
      <c r="A496" s="3" t="str">
        <f>IFERROR(__xludf.DUMMYFUNCTION("""COMPUTED_VALUE"""),"E240150")</f>
        <v>E240150</v>
      </c>
    </row>
    <row r="497">
      <c r="A497" s="3" t="str">
        <f>IFERROR(__xludf.DUMMYFUNCTION("""COMPUTED_VALUE"""),"E240148")</f>
        <v>E240148</v>
      </c>
    </row>
    <row r="498">
      <c r="A498" s="3" t="str">
        <f>IFERROR(__xludf.DUMMYFUNCTION("""COMPUTED_VALUE"""),"E240278")</f>
        <v>E240278</v>
      </c>
    </row>
    <row r="499">
      <c r="A499" s="3" t="str">
        <f>IFERROR(__xludf.DUMMYFUNCTION("""COMPUTED_VALUE"""),"B050228 ")</f>
        <v>B050228 </v>
      </c>
    </row>
    <row r="500">
      <c r="A500" s="3" t="str">
        <f>IFERROR(__xludf.DUMMYFUNCTION("""COMPUTED_VALUE"""),"B050317")</f>
        <v>B050317</v>
      </c>
    </row>
    <row r="501">
      <c r="A501" s="3" t="str">
        <f>IFERROR(__xludf.DUMMYFUNCTION("""COMPUTED_VALUE"""),"B050318")</f>
        <v>B050318</v>
      </c>
    </row>
    <row r="502">
      <c r="A502" s="3" t="str">
        <f>IFERROR(__xludf.DUMMYFUNCTION("""COMPUTED_VALUE"""),"B050111")</f>
        <v>B050111</v>
      </c>
    </row>
    <row r="503">
      <c r="A503" s="3" t="str">
        <f>IFERROR(__xludf.DUMMYFUNCTION("""COMPUTED_VALUE"""),"B050112")</f>
        <v>B050112</v>
      </c>
    </row>
    <row r="504">
      <c r="A504" s="3" t="str">
        <f>IFERROR(__xludf.DUMMYFUNCTION("""COMPUTED_VALUE"""),"B050315")</f>
        <v>B050315</v>
      </c>
    </row>
    <row r="505">
      <c r="A505" s="3" t="str">
        <f>IFERROR(__xludf.DUMMYFUNCTION("""COMPUTED_VALUE"""),"B050320")</f>
        <v>B050320</v>
      </c>
    </row>
    <row r="506">
      <c r="A506" s="3" t="str">
        <f>IFERROR(__xludf.DUMMYFUNCTION("""COMPUTED_VALUE"""),"B050221")</f>
        <v>B050221</v>
      </c>
    </row>
    <row r="507">
      <c r="A507" s="3" t="str">
        <f>IFERROR(__xludf.DUMMYFUNCTION("""COMPUTED_VALUE"""),"C130209")</f>
        <v>C130209</v>
      </c>
    </row>
    <row r="508">
      <c r="A508" s="3" t="str">
        <f>IFERROR(__xludf.DUMMYFUNCTION("""COMPUTED_VALUE"""),"C200206")</f>
        <v>C200206</v>
      </c>
    </row>
    <row r="509">
      <c r="A509" s="3" t="str">
        <f>IFERROR(__xludf.DUMMYFUNCTION("""COMPUTED_VALUE"""),"G020405")</f>
        <v>G020405</v>
      </c>
    </row>
    <row r="510">
      <c r="A510" s="3" t="str">
        <f>IFERROR(__xludf.DUMMYFUNCTION("""COMPUTED_VALUE"""),"G010141")</f>
        <v>G010141</v>
      </c>
    </row>
    <row r="511">
      <c r="A511" s="3" t="str">
        <f>IFERROR(__xludf.DUMMYFUNCTION("""COMPUTED_VALUE"""),"C120107")</f>
        <v>C120107</v>
      </c>
    </row>
    <row r="512">
      <c r="A512" s="3" t="str">
        <f>IFERROR(__xludf.DUMMYFUNCTION("""COMPUTED_VALUE"""),"C120108")</f>
        <v>C120108</v>
      </c>
    </row>
    <row r="513">
      <c r="A513" s="3" t="str">
        <f>IFERROR(__xludf.DUMMYFUNCTION("""COMPUTED_VALUE"""),"C120110")</f>
        <v>C120110</v>
      </c>
    </row>
    <row r="514">
      <c r="A514" s="3" t="str">
        <f>IFERROR(__xludf.DUMMYFUNCTION("""COMPUTED_VALUE"""),"C120102")</f>
        <v>C120102</v>
      </c>
    </row>
    <row r="515">
      <c r="A515" s="3" t="str">
        <f>IFERROR(__xludf.DUMMYFUNCTION("""COMPUTED_VALUE"""),"G020602")</f>
        <v>G020602</v>
      </c>
    </row>
    <row r="516">
      <c r="A516" s="3" t="str">
        <f>IFERROR(__xludf.DUMMYFUNCTION("""COMPUTED_VALUE"""),"G040413")</f>
        <v>G040413</v>
      </c>
    </row>
    <row r="517">
      <c r="A517" s="3" t="str">
        <f>IFERROR(__xludf.DUMMYFUNCTION("""COMPUTED_VALUE"""),"G040412")</f>
        <v>G040412</v>
      </c>
    </row>
    <row r="518">
      <c r="A518" s="3" t="str">
        <f>IFERROR(__xludf.DUMMYFUNCTION("""COMPUTED_VALUE"""),"B160203")</f>
        <v>B160203</v>
      </c>
    </row>
    <row r="519">
      <c r="A519" s="3" t="str">
        <f>IFERROR(__xludf.DUMMYFUNCTION("""COMPUTED_VALUE"""),"B160134")</f>
        <v>B160134</v>
      </c>
    </row>
    <row r="520">
      <c r="A520" s="3" t="str">
        <f>IFERROR(__xludf.DUMMYFUNCTION("""COMPUTED_VALUE"""),"C130310")</f>
        <v>C130310</v>
      </c>
    </row>
    <row r="521">
      <c r="A521" s="3" t="str">
        <f>IFERROR(__xludf.DUMMYFUNCTION("""COMPUTED_VALUE"""),"C130205")</f>
        <v>C130205</v>
      </c>
    </row>
    <row r="522">
      <c r="A522" s="3" t="str">
        <f>IFERROR(__xludf.DUMMYFUNCTION("""COMPUTED_VALUE"""),"C130207")</f>
        <v>C130207</v>
      </c>
    </row>
    <row r="523">
      <c r="A523" s="3" t="str">
        <f>IFERROR(__xludf.DUMMYFUNCTION("""COMPUTED_VALUE"""),"C130210")</f>
        <v>C130210</v>
      </c>
    </row>
    <row r="524">
      <c r="A524" s="3" t="str">
        <f>IFERROR(__xludf.DUMMYFUNCTION("""COMPUTED_VALUE"""),"C130212")</f>
        <v>C130212</v>
      </c>
    </row>
    <row r="525">
      <c r="A525" s="3" t="str">
        <f>IFERROR(__xludf.DUMMYFUNCTION("""COMPUTED_VALUE"""),"C200116")</f>
        <v>C200116</v>
      </c>
    </row>
    <row r="526">
      <c r="A526" s="3" t="str">
        <f>IFERROR(__xludf.DUMMYFUNCTION("""COMPUTED_VALUE"""),"B050322")</f>
        <v>B050322</v>
      </c>
    </row>
    <row r="527">
      <c r="A527" s="3" t="str">
        <f>IFERROR(__xludf.DUMMYFUNCTION("""COMPUTED_VALUE"""),"B050215")</f>
        <v>B050215</v>
      </c>
    </row>
    <row r="528">
      <c r="A528" s="3" t="str">
        <f>IFERROR(__xludf.DUMMYFUNCTION("""COMPUTED_VALUE"""),"B050220")</f>
        <v>B050220</v>
      </c>
    </row>
    <row r="529">
      <c r="A529" s="3" t="str">
        <f>IFERROR(__xludf.DUMMYFUNCTION("""COMPUTED_VALUE"""),"G040205")</f>
        <v>G040205</v>
      </c>
    </row>
    <row r="530">
      <c r="A530" s="3" t="str">
        <f>IFERROR(__xludf.DUMMYFUNCTION("""COMPUTED_VALUE"""),"B050211")</f>
        <v>B050211</v>
      </c>
    </row>
    <row r="531">
      <c r="A531" s="3" t="str">
        <f>IFERROR(__xludf.DUMMYFUNCTION("""COMPUTED_VALUE"""),"G020327")</f>
        <v>G020327</v>
      </c>
    </row>
    <row r="532">
      <c r="A532" s="3" t="str">
        <f>IFERROR(__xludf.DUMMYFUNCTION("""COMPUTED_VALUE"""),"F170313")</f>
        <v>F170313</v>
      </c>
    </row>
    <row r="533">
      <c r="A533" s="3" t="str">
        <f>IFERROR(__xludf.DUMMYFUNCTION("""COMPUTED_VALUE"""),"F170315")</f>
        <v>F170315</v>
      </c>
    </row>
    <row r="534">
      <c r="A534" s="3" t="str">
        <f>IFERROR(__xludf.DUMMYFUNCTION("""COMPUTED_VALUE"""),"C170217")</f>
        <v>C170217</v>
      </c>
    </row>
    <row r="535">
      <c r="A535" s="3" t="str">
        <f>IFERROR(__xludf.DUMMYFUNCTION("""COMPUTED_VALUE"""),"F170403")</f>
        <v>F170403</v>
      </c>
    </row>
    <row r="536">
      <c r="A536" s="3" t="str">
        <f>IFERROR(__xludf.DUMMYFUNCTION("""COMPUTED_VALUE"""),"B140104")</f>
        <v>B140104</v>
      </c>
    </row>
    <row r="537">
      <c r="A537" s="3" t="str">
        <f>IFERROR(__xludf.DUMMYFUNCTION("""COMPUTED_VALUE"""),"D230011")</f>
        <v>D230011</v>
      </c>
    </row>
    <row r="538">
      <c r="A538" s="3" t="str">
        <f>IFERROR(__xludf.DUMMYFUNCTION("""COMPUTED_VALUE"""),"B160124")</f>
        <v>B160124</v>
      </c>
    </row>
    <row r="539">
      <c r="A539" s="3" t="str">
        <f>IFERROR(__xludf.DUMMYFUNCTION("""COMPUTED_VALUE"""),"W260717")</f>
        <v>W260717</v>
      </c>
    </row>
    <row r="540">
      <c r="A540" s="3" t="str">
        <f>IFERROR(__xludf.DUMMYFUNCTION("""COMPUTED_VALUE"""),"F250517")</f>
        <v>F250517</v>
      </c>
    </row>
    <row r="541">
      <c r="A541" s="3" t="str">
        <f>IFERROR(__xludf.DUMMYFUNCTION("""COMPUTED_VALUE"""),"F250516")</f>
        <v>F250516</v>
      </c>
    </row>
    <row r="542">
      <c r="A542" s="3" t="str">
        <f>IFERROR(__xludf.DUMMYFUNCTION("""COMPUTED_VALUE"""),"F250510")</f>
        <v>F250510</v>
      </c>
    </row>
    <row r="543">
      <c r="A543" s="3" t="str">
        <f>IFERROR(__xludf.DUMMYFUNCTION("""COMPUTED_VALUE"""),"F250628")</f>
        <v>F250628</v>
      </c>
    </row>
    <row r="544">
      <c r="A544" s="3" t="str">
        <f>IFERROR(__xludf.DUMMYFUNCTION("""COMPUTED_VALUE"""),"F250706")</f>
        <v>F250706</v>
      </c>
    </row>
    <row r="545">
      <c r="A545" s="3" t="str">
        <f>IFERROR(__xludf.DUMMYFUNCTION("""COMPUTED_VALUE"""),"F250708")</f>
        <v>F250708</v>
      </c>
    </row>
    <row r="546">
      <c r="A546" s="3" t="str">
        <f>IFERROR(__xludf.DUMMYFUNCTION("""COMPUTED_VALUE"""),"F250725")</f>
        <v>F250725</v>
      </c>
    </row>
    <row r="547">
      <c r="A547" s="3" t="str">
        <f>IFERROR(__xludf.DUMMYFUNCTION("""COMPUTED_VALUE"""),"F250714")</f>
        <v>F250714</v>
      </c>
    </row>
    <row r="548">
      <c r="A548" s="3" t="str">
        <f>IFERROR(__xludf.DUMMYFUNCTION("""COMPUTED_VALUE"""),"F250341")</f>
        <v>F250341</v>
      </c>
    </row>
    <row r="549">
      <c r="A549" s="3" t="str">
        <f>IFERROR(__xludf.DUMMYFUNCTION("""COMPUTED_VALUE"""),"W260612")</f>
        <v>W260612</v>
      </c>
    </row>
    <row r="550">
      <c r="A550" s="3" t="str">
        <f>IFERROR(__xludf.DUMMYFUNCTION("""COMPUTED_VALUE"""),"B210116")</f>
        <v>B210116</v>
      </c>
    </row>
    <row r="551">
      <c r="A551" s="3" t="str">
        <f>IFERROR(__xludf.DUMMYFUNCTION("""COMPUTED_VALUE"""),"F250344")</f>
        <v>F250344</v>
      </c>
    </row>
    <row r="552">
      <c r="A552" s="3" t="str">
        <f>IFERROR(__xludf.DUMMYFUNCTION("""COMPUTED_VALUE"""),"F250319")</f>
        <v>F250319</v>
      </c>
    </row>
    <row r="553">
      <c r="A553" s="3" t="str">
        <f>IFERROR(__xludf.DUMMYFUNCTION("""COMPUTED_VALUE"""),"F250304")</f>
        <v>F250304</v>
      </c>
    </row>
    <row r="554">
      <c r="A554" s="3" t="str">
        <f>IFERROR(__xludf.DUMMYFUNCTION("""COMPUTED_VALUE"""),"F250328")</f>
        <v>F250328</v>
      </c>
    </row>
    <row r="555">
      <c r="A555" s="3" t="str">
        <f>IFERROR(__xludf.DUMMYFUNCTION("""COMPUTED_VALUE"""),"F250325")</f>
        <v>F250325</v>
      </c>
    </row>
    <row r="556">
      <c r="A556" s="3" t="str">
        <f>IFERROR(__xludf.DUMMYFUNCTION("""COMPUTED_VALUE"""),"F250711")</f>
        <v>F250711</v>
      </c>
    </row>
    <row r="557">
      <c r="A557" s="3" t="str">
        <f>IFERROR(__xludf.DUMMYFUNCTION("""COMPUTED_VALUE"""),"F250727")</f>
        <v>F250727</v>
      </c>
    </row>
    <row r="558">
      <c r="A558" s="3" t="str">
        <f>IFERROR(__xludf.DUMMYFUNCTION("""COMPUTED_VALUE"""),"F250705")</f>
        <v>F250705</v>
      </c>
    </row>
    <row r="559">
      <c r="A559" s="3" t="str">
        <f>IFERROR(__xludf.DUMMYFUNCTION("""COMPUTED_VALUE"""),"F250629")</f>
        <v>F250629</v>
      </c>
    </row>
    <row r="560">
      <c r="A560" s="3" t="str">
        <f>IFERROR(__xludf.DUMMYFUNCTION("""COMPUTED_VALUE"""),"F250612")</f>
        <v>F250612</v>
      </c>
    </row>
    <row r="561">
      <c r="A561" s="3" t="str">
        <f>IFERROR(__xludf.DUMMYFUNCTION("""COMPUTED_VALUE"""),"F250631")</f>
        <v>F250631</v>
      </c>
    </row>
    <row r="562">
      <c r="A562" s="3" t="str">
        <f>IFERROR(__xludf.DUMMYFUNCTION("""COMPUTED_VALUE"""),"F250615")</f>
        <v>F250615</v>
      </c>
    </row>
    <row r="563">
      <c r="A563" s="3" t="str">
        <f>IFERROR(__xludf.DUMMYFUNCTION("""COMPUTED_VALUE"""),"B060329")</f>
        <v>B060329</v>
      </c>
    </row>
    <row r="564">
      <c r="A564" s="3" t="str">
        <f>IFERROR(__xludf.DUMMYFUNCTION("""COMPUTED_VALUE"""),"B060315")</f>
        <v>B060315</v>
      </c>
    </row>
    <row r="565">
      <c r="A565" s="3" t="str">
        <f>IFERROR(__xludf.DUMMYFUNCTION("""COMPUTED_VALUE"""),"A070204")</f>
        <v>A070204</v>
      </c>
    </row>
    <row r="566">
      <c r="A566" s="3" t="str">
        <f>IFERROR(__xludf.DUMMYFUNCTION("""COMPUTED_VALUE"""),"A030407")</f>
        <v>A030407</v>
      </c>
    </row>
    <row r="567">
      <c r="A567" s="3" t="str">
        <f>IFERROR(__xludf.DUMMYFUNCTION("""COMPUTED_VALUE"""),"B060314")</f>
        <v>B060314</v>
      </c>
    </row>
    <row r="568">
      <c r="A568" s="3" t="str">
        <f>IFERROR(__xludf.DUMMYFUNCTION("""COMPUTED_VALUE"""),"F250321")</f>
        <v>F250321</v>
      </c>
    </row>
    <row r="569">
      <c r="A569" s="3" t="str">
        <f>IFERROR(__xludf.DUMMYFUNCTION("""COMPUTED_VALUE"""),"F250340")</f>
        <v>F250340</v>
      </c>
    </row>
    <row r="570">
      <c r="A570" s="3" t="str">
        <f>IFERROR(__xludf.DUMMYFUNCTION("""COMPUTED_VALUE"""),"B210111")</f>
        <v>B210111</v>
      </c>
    </row>
    <row r="571">
      <c r="A571" s="3" t="str">
        <f>IFERROR(__xludf.DUMMYFUNCTION("""COMPUTED_VALUE"""),"W260715")</f>
        <v>W260715</v>
      </c>
    </row>
    <row r="572">
      <c r="A572" s="3" t="str">
        <f>IFERROR(__xludf.DUMMYFUNCTION("""COMPUTED_VALUE"""),"C200216")</f>
        <v>C200216</v>
      </c>
    </row>
    <row r="573">
      <c r="A573" s="3" t="str">
        <f>IFERROR(__xludf.DUMMYFUNCTION("""COMPUTED_VALUE"""),"C200113")</f>
        <v>C200113</v>
      </c>
    </row>
    <row r="574">
      <c r="A574" s="3" t="str">
        <f>IFERROR(__xludf.DUMMYFUNCTION("""COMPUTED_VALUE"""),"M040327")</f>
        <v>M040327</v>
      </c>
    </row>
    <row r="575">
      <c r="A575" s="3" t="str">
        <f>IFERROR(__xludf.DUMMYFUNCTION("""COMPUTED_VALUE"""),"F250109")</f>
        <v>F250109</v>
      </c>
    </row>
    <row r="576">
      <c r="A576" s="3" t="str">
        <f>IFERROR(__xludf.DUMMYFUNCTION("""COMPUTED_VALUE"""),"F250108")</f>
        <v>F250108</v>
      </c>
    </row>
    <row r="577">
      <c r="A577" s="3" t="str">
        <f>IFERROR(__xludf.DUMMYFUNCTION("""COMPUTED_VALUE"""),"F250106")</f>
        <v>F250106</v>
      </c>
    </row>
    <row r="578">
      <c r="A578" s="3" t="str">
        <f>IFERROR(__xludf.DUMMYFUNCTION("""COMPUTED_VALUE"""),"E090215")</f>
        <v>E090215</v>
      </c>
    </row>
    <row r="579">
      <c r="A579" s="3">
        <f>IFERROR(__xludf.DUMMYFUNCTION("""COMPUTED_VALUE"""),1.2180418E7)</f>
        <v>12180418</v>
      </c>
    </row>
    <row r="580">
      <c r="A580" s="3" t="str">
        <f>IFERROR(__xludf.DUMMYFUNCTION("""COMPUTED_VALUE"""),"E090206")</f>
        <v>E090206</v>
      </c>
    </row>
    <row r="581">
      <c r="A581" s="3" t="str">
        <f>IFERROR(__xludf.DUMMYFUNCTION("""COMPUTED_VALUE"""),"B090117")</f>
        <v>B090117</v>
      </c>
    </row>
    <row r="582">
      <c r="A582" s="3" t="str">
        <f>IFERROR(__xludf.DUMMYFUNCTION("""COMPUTED_VALUE"""),"B090120")</f>
        <v>B090120</v>
      </c>
    </row>
    <row r="583">
      <c r="A583" s="3" t="str">
        <f>IFERROR(__xludf.DUMMYFUNCTION("""COMPUTED_VALUE"""),"B090104")</f>
        <v>B090104</v>
      </c>
    </row>
    <row r="584">
      <c r="A584" s="3" t="str">
        <f>IFERROR(__xludf.DUMMYFUNCTION("""COMPUTED_VALUE"""),"F250226")</f>
        <v>F250226</v>
      </c>
    </row>
    <row r="585">
      <c r="A585" s="3" t="str">
        <f>IFERROR(__xludf.DUMMYFUNCTION("""COMPUTED_VALUE"""),"B210315")</f>
        <v>B210315</v>
      </c>
    </row>
    <row r="586">
      <c r="A586" s="3" t="str">
        <f>IFERROR(__xludf.DUMMYFUNCTION("""COMPUTED_VALUE"""),"A110118")</f>
        <v>A110118</v>
      </c>
    </row>
    <row r="587">
      <c r="A587" s="3" t="str">
        <f>IFERROR(__xludf.DUMMYFUNCTION("""COMPUTED_VALUE"""),"D230025")</f>
        <v>D230025</v>
      </c>
    </row>
    <row r="588">
      <c r="A588" s="3" t="str">
        <f>IFERROR(__xludf.DUMMYFUNCTION("""COMPUTED_VALUE"""),"D230024")</f>
        <v>D230024</v>
      </c>
    </row>
    <row r="589">
      <c r="A589" s="3" t="str">
        <f>IFERROR(__xludf.DUMMYFUNCTION("""COMPUTED_VALUE"""),"D230021")</f>
        <v>D230021</v>
      </c>
    </row>
    <row r="590">
      <c r="A590" s="3" t="str">
        <f>IFERROR(__xludf.DUMMYFUNCTION("""COMPUTED_VALUE"""),"C190118")</f>
        <v>C190118</v>
      </c>
    </row>
    <row r="591">
      <c r="A591" s="3" t="str">
        <f>IFERROR(__xludf.DUMMYFUNCTION("""COMPUTED_VALUE"""),"F250224")</f>
        <v>F250224</v>
      </c>
    </row>
    <row r="592">
      <c r="A592" s="3" t="str">
        <f>IFERROR(__xludf.DUMMYFUNCTION("""COMPUTED_VALUE"""),"E090220")</f>
        <v>E090220</v>
      </c>
    </row>
    <row r="593">
      <c r="A593" s="3" t="str">
        <f>IFERROR(__xludf.DUMMYFUNCTION("""COMPUTED_VALUE"""),"B210113")</f>
        <v>B210113</v>
      </c>
    </row>
    <row r="594">
      <c r="A594" s="3" t="str">
        <f>IFERROR(__xludf.DUMMYFUNCTION("""COMPUTED_VALUE"""),"B210118")</f>
        <v>B210118</v>
      </c>
    </row>
    <row r="595">
      <c r="A595" s="3" t="str">
        <f>IFERROR(__xludf.DUMMYFUNCTION("""COMPUTED_VALUE"""),"A070219")</f>
        <v>A070219</v>
      </c>
    </row>
    <row r="596">
      <c r="A596" s="3" t="str">
        <f>IFERROR(__xludf.DUMMYFUNCTION("""COMPUTED_VALUE"""),"A070215")</f>
        <v>A070215</v>
      </c>
    </row>
    <row r="597">
      <c r="A597" s="3" t="str">
        <f>IFERROR(__xludf.DUMMYFUNCTION("""COMPUTED_VALUE"""),"A070214")</f>
        <v>A070214</v>
      </c>
    </row>
    <row r="598">
      <c r="A598" s="3" t="str">
        <f>IFERROR(__xludf.DUMMYFUNCTION("""COMPUTED_VALUE"""),"A070105")</f>
        <v>A070105</v>
      </c>
    </row>
    <row r="599">
      <c r="A599" s="3" t="str">
        <f>IFERROR(__xludf.DUMMYFUNCTION("""COMPUTED_VALUE"""),"A070104")</f>
        <v>A070104</v>
      </c>
    </row>
    <row r="600">
      <c r="A600" s="3" t="str">
        <f>IFERROR(__xludf.DUMMYFUNCTION("""COMPUTED_VALUE"""),"A070206")</f>
        <v>A070206</v>
      </c>
    </row>
    <row r="601">
      <c r="A601" s="3" t="str">
        <f>IFERROR(__xludf.DUMMYFUNCTION("""COMPUTED_VALUE"""),"E240151")</f>
        <v>E240151</v>
      </c>
    </row>
    <row r="602">
      <c r="A602" s="3" t="str">
        <f>IFERROR(__xludf.DUMMYFUNCTION("""COMPUTED_VALUE"""),"E240152")</f>
        <v>E240152</v>
      </c>
    </row>
    <row r="603">
      <c r="A603" s="3" t="str">
        <f>IFERROR(__xludf.DUMMYFUNCTION("""COMPUTED_VALUE"""),"E240143")</f>
        <v>E240143</v>
      </c>
    </row>
    <row r="604">
      <c r="A604" s="3" t="str">
        <f>IFERROR(__xludf.DUMMYFUNCTION("""COMPUTED_VALUE"""),"E240134")</f>
        <v>E240134</v>
      </c>
    </row>
    <row r="605">
      <c r="A605" s="3" t="str">
        <f>IFERROR(__xludf.DUMMYFUNCTION("""COMPUTED_VALUE"""),"E240183")</f>
        <v>E240183</v>
      </c>
    </row>
    <row r="606">
      <c r="A606" s="3" t="str">
        <f>IFERROR(__xludf.DUMMYFUNCTION("""COMPUTED_VALUE"""),"E240184")</f>
        <v>E240184</v>
      </c>
    </row>
    <row r="607">
      <c r="A607" s="3" t="str">
        <f>IFERROR(__xludf.DUMMYFUNCTION("""COMPUTED_VALUE"""),"E240153")</f>
        <v>E240153</v>
      </c>
    </row>
    <row r="608">
      <c r="A608" s="3" t="str">
        <f>IFERROR(__xludf.DUMMYFUNCTION("""COMPUTED_VALUE"""),"B090107")</f>
        <v>B090107</v>
      </c>
    </row>
    <row r="609">
      <c r="A609" s="3" t="str">
        <f>IFERROR(__xludf.DUMMYFUNCTION("""COMPUTED_VALUE"""),"F250731")</f>
        <v>F250731</v>
      </c>
    </row>
    <row r="610">
      <c r="A610" s="3" t="str">
        <f>IFERROR(__xludf.DUMMYFUNCTION("""COMPUTED_VALUE"""),"M040332")</f>
        <v>M040332</v>
      </c>
    </row>
    <row r="611">
      <c r="A611" s="3">
        <f>IFERROR(__xludf.DUMMYFUNCTION("""COMPUTED_VALUE"""),1.5040326E7)</f>
        <v>15040326</v>
      </c>
    </row>
    <row r="612">
      <c r="A612" s="3" t="str">
        <f>IFERROR(__xludf.DUMMYFUNCTION("""COMPUTED_VALUE"""),"C130317")</f>
        <v>C130317</v>
      </c>
    </row>
    <row r="613">
      <c r="A613" s="3" t="str">
        <f>IFERROR(__xludf.DUMMYFUNCTION("""COMPUTED_VALUE"""),"E240035")</f>
        <v>E240035</v>
      </c>
    </row>
    <row r="614">
      <c r="A614" s="3" t="str">
        <f>IFERROR(__xludf.DUMMYFUNCTION("""COMPUTED_VALUE"""),"F250703")</f>
        <v>F250703</v>
      </c>
    </row>
    <row r="615">
      <c r="A615" s="3" t="str">
        <f>IFERROR(__xludf.DUMMYFUNCTION("""COMPUTED_VALUE"""),"W260327")</f>
        <v>W260327</v>
      </c>
    </row>
    <row r="616">
      <c r="A616" s="3" t="str">
        <f>IFERROR(__xludf.DUMMYFUNCTION("""COMPUTED_VALUE"""),"W260322")</f>
        <v>W260322</v>
      </c>
    </row>
    <row r="617">
      <c r="A617" s="3" t="str">
        <f>IFERROR(__xludf.DUMMYFUNCTION("""COMPUTED_VALUE"""),"F250732")</f>
        <v>F250732</v>
      </c>
    </row>
    <row r="618">
      <c r="A618" s="3" t="str">
        <f>IFERROR(__xludf.DUMMYFUNCTION("""COMPUTED_VALUE"""),"W260631")</f>
        <v>W260631</v>
      </c>
    </row>
    <row r="619">
      <c r="A619" s="3" t="str">
        <f>IFERROR(__xludf.DUMMYFUNCTION("""COMPUTED_VALUE"""),"W260306")</f>
        <v>W260306</v>
      </c>
    </row>
    <row r="620">
      <c r="A620" s="3" t="str">
        <f>IFERROR(__xludf.DUMMYFUNCTION("""COMPUTED_VALUE"""),"B060224")</f>
        <v>B060224</v>
      </c>
    </row>
    <row r="621">
      <c r="A621" s="3" t="str">
        <f>IFERROR(__xludf.DUMMYFUNCTION("""COMPUTED_VALUE"""),"W260319")</f>
        <v>W260319</v>
      </c>
    </row>
    <row r="622">
      <c r="A622" s="3" t="str">
        <f>IFERROR(__xludf.DUMMYFUNCTION("""COMPUTED_VALUE"""),"W260320")</f>
        <v>W260320</v>
      </c>
    </row>
    <row r="623">
      <c r="A623" s="3"/>
    </row>
    <row r="624">
      <c r="A624" s="3">
        <f>IFERROR(__xludf.DUMMYFUNCTION("""COMPUTED_VALUE"""),1.7170274E7)</f>
        <v>17170274</v>
      </c>
    </row>
    <row r="625">
      <c r="A625" s="3">
        <f>IFERROR(__xludf.DUMMYFUNCTION("""COMPUTED_VALUE"""),1.717041E7)</f>
        <v>17170410</v>
      </c>
    </row>
    <row r="626">
      <c r="A626" s="3" t="str">
        <f>IFERROR(__xludf.DUMMYFUNCTION("""COMPUTED_VALUE"""),"B220124")</f>
        <v>B220124</v>
      </c>
    </row>
    <row r="627">
      <c r="A627" s="3" t="str">
        <f>IFERROR(__xludf.DUMMYFUNCTION("""COMPUTED_VALUE"""),"F250205")</f>
        <v>F250205</v>
      </c>
    </row>
    <row r="628">
      <c r="A628" s="3" t="str">
        <f>IFERROR(__xludf.DUMMYFUNCTION("""COMPUTED_VALUE"""),"F250206")</f>
        <v>F250206</v>
      </c>
    </row>
    <row r="629">
      <c r="A629" s="3">
        <f>IFERROR(__xludf.DUMMYFUNCTION("""COMPUTED_VALUE"""),1.7170261E7)</f>
        <v>17170261</v>
      </c>
    </row>
    <row r="630">
      <c r="A630" s="3">
        <f>IFERROR(__xludf.DUMMYFUNCTION("""COMPUTED_VALUE"""),1.7170263E7)</f>
        <v>17170263</v>
      </c>
    </row>
    <row r="631">
      <c r="A631" s="3">
        <f>IFERROR(__xludf.DUMMYFUNCTION("""COMPUTED_VALUE"""),1.6050308E7)</f>
        <v>16050308</v>
      </c>
    </row>
    <row r="632">
      <c r="A632" s="3">
        <f>IFERROR(__xludf.DUMMYFUNCTION("""COMPUTED_VALUE"""),1.6050318E7)</f>
        <v>16050318</v>
      </c>
    </row>
    <row r="633">
      <c r="A633" s="3" t="str">
        <f>IFERROR(__xludf.DUMMYFUNCTION("""COMPUTED_VALUE"""),"M040103")</f>
        <v>M040103</v>
      </c>
    </row>
    <row r="634">
      <c r="A634" s="3">
        <f>IFERROR(__xludf.DUMMYFUNCTION("""COMPUTED_VALUE"""),1.5040315E7)</f>
        <v>15040315</v>
      </c>
    </row>
    <row r="635">
      <c r="A635" s="3">
        <f>IFERROR(__xludf.DUMMYFUNCTION("""COMPUTED_VALUE"""),1.7170302E7)</f>
        <v>17170302</v>
      </c>
    </row>
    <row r="636">
      <c r="A636" s="3">
        <f>IFERROR(__xludf.DUMMYFUNCTION("""COMPUTED_VALUE"""),1.5040312E7)</f>
        <v>15040312</v>
      </c>
    </row>
    <row r="637">
      <c r="A637" s="3" t="str">
        <f>IFERROR(__xludf.DUMMYFUNCTION("""COMPUTED_VALUE"""),"W260109")</f>
        <v>W260109</v>
      </c>
    </row>
    <row r="638">
      <c r="A638" s="3">
        <f>IFERROR(__xludf.DUMMYFUNCTION("""COMPUTED_VALUE"""),1.5040313E7)</f>
        <v>15040313</v>
      </c>
    </row>
    <row r="639">
      <c r="A639" s="3">
        <f>IFERROR(__xludf.DUMMYFUNCTION("""COMPUTED_VALUE"""),1.5040303E7)</f>
        <v>15040303</v>
      </c>
    </row>
    <row r="640">
      <c r="A640" s="3">
        <f>IFERROR(__xludf.DUMMYFUNCTION("""COMPUTED_VALUE"""),1.1101802E7)</f>
        <v>11101802</v>
      </c>
    </row>
    <row r="641">
      <c r="A641" s="3">
        <f>IFERROR(__xludf.DUMMYFUNCTION("""COMPUTED_VALUE"""),1.5040132E7)</f>
        <v>15040132</v>
      </c>
    </row>
    <row r="642">
      <c r="A642" s="3" t="str">
        <f>IFERROR(__xludf.DUMMYFUNCTION("""COMPUTED_VALUE"""),"A070223")</f>
        <v>A070223</v>
      </c>
    </row>
    <row r="643">
      <c r="A643" s="3" t="str">
        <f>IFERROR(__xludf.DUMMYFUNCTION("""COMPUTED_VALUE"""),"A070304")</f>
        <v>A070304</v>
      </c>
    </row>
    <row r="644">
      <c r="A644" s="3" t="str">
        <f>IFERROR(__xludf.DUMMYFUNCTION("""COMPUTED_VALUE"""),"A070305")</f>
        <v>A070305</v>
      </c>
    </row>
    <row r="645">
      <c r="A645" s="3" t="str">
        <f>IFERROR(__xludf.DUMMYFUNCTION("""COMPUTED_VALUE"""),"F250610")</f>
        <v>F250610</v>
      </c>
    </row>
    <row r="646">
      <c r="A646" s="3" t="str">
        <f>IFERROR(__xludf.DUMMYFUNCTION("""COMPUTED_VALUE"""),"Nowolipki 9")</f>
        <v>Nowolipki 9</v>
      </c>
    </row>
    <row r="647">
      <c r="A647" s="3" t="str">
        <f>IFERROR(__xludf.DUMMYFUNCTION("""COMPUTED_VALUE"""),"F250734")</f>
        <v>F250734</v>
      </c>
    </row>
    <row r="648">
      <c r="A648" s="3" t="str">
        <f>IFERROR(__xludf.DUMMYFUNCTION("""COMPUTED_VALUE"""),"E240060")</f>
        <v>E240060</v>
      </c>
    </row>
    <row r="649">
      <c r="A649" s="3" t="str">
        <f>IFERROR(__xludf.DUMMYFUNCTION("""COMPUTED_VALUE"""),"E240043")</f>
        <v>E240043</v>
      </c>
    </row>
    <row r="650">
      <c r="A650" s="3" t="str">
        <f>IFERROR(__xludf.DUMMYFUNCTION("""COMPUTED_VALUE"""),"E240034")</f>
        <v>E240034</v>
      </c>
    </row>
    <row r="651">
      <c r="A651" s="3" t="str">
        <f>IFERROR(__xludf.DUMMYFUNCTION("""COMPUTED_VALUE"""),"F250505")</f>
        <v>F250505</v>
      </c>
    </row>
    <row r="652">
      <c r="A652" s="3" t="str">
        <f>IFERROR(__xludf.DUMMYFUNCTION("""COMPUTED_VALUE"""),"F250527")</f>
        <v>F250527</v>
      </c>
    </row>
    <row r="653">
      <c r="A653" s="3" t="str">
        <f>IFERROR(__xludf.DUMMYFUNCTION("""COMPUTED_VALUE"""),"E090202")</f>
        <v>E090202</v>
      </c>
    </row>
    <row r="654">
      <c r="A654" s="3">
        <f>IFERROR(__xludf.DUMMYFUNCTION("""COMPUTED_VALUE"""),1.717031E7)</f>
        <v>17170310</v>
      </c>
    </row>
    <row r="655">
      <c r="A655" s="3">
        <f>IFERROR(__xludf.DUMMYFUNCTION("""COMPUTED_VALUE"""),1.7170305E7)</f>
        <v>17170305</v>
      </c>
    </row>
    <row r="656">
      <c r="A656" s="3">
        <f>IFERROR(__xludf.DUMMYFUNCTION("""COMPUTED_VALUE"""),1.7170306E7)</f>
        <v>17170306</v>
      </c>
    </row>
    <row r="657">
      <c r="A657" s="3"/>
    </row>
    <row r="658">
      <c r="A658" s="3">
        <f>IFERROR(__xludf.DUMMYFUNCTION("""COMPUTED_VALUE"""),1.7170503E7)</f>
        <v>17170503</v>
      </c>
    </row>
    <row r="659">
      <c r="A659" s="3" t="str">
        <f>IFERROR(__xludf.DUMMYFUNCTION("""COMPUTED_VALUE"""),"C130203")</f>
        <v>C130203</v>
      </c>
    </row>
    <row r="660">
      <c r="A660" s="3" t="str">
        <f>IFERROR(__xludf.DUMMYFUNCTION("""COMPUTED_VALUE"""),"C130326")</f>
        <v>C130326</v>
      </c>
    </row>
    <row r="661">
      <c r="A661" s="3" t="str">
        <f>IFERROR(__xludf.DUMMYFUNCTION("""COMPUTED_VALUE"""),"E240305")</f>
        <v>E240305</v>
      </c>
    </row>
    <row r="662">
      <c r="A662" s="3" t="str">
        <f>IFERROR(__xludf.DUMMYFUNCTION("""COMPUTED_VALUE"""),"F250320")</f>
        <v>F250320</v>
      </c>
    </row>
    <row r="663">
      <c r="A663" s="3" t="str">
        <f>IFERROR(__xludf.DUMMYFUNCTION("""COMPUTED_VALUE"""),"F250329")</f>
        <v>F250329</v>
      </c>
    </row>
    <row r="664">
      <c r="A664" s="3" t="str">
        <f>IFERROR(__xludf.DUMMYFUNCTION("""COMPUTED_VALUE"""),"F250619")</f>
        <v>F250619</v>
      </c>
    </row>
    <row r="665">
      <c r="A665" s="3" t="str">
        <f>IFERROR(__xludf.DUMMYFUNCTION("""COMPUTED_VALUE"""),"B090110")</f>
        <v>B090110</v>
      </c>
    </row>
    <row r="666">
      <c r="A666" s="3">
        <f>IFERROR(__xludf.DUMMYFUNCTION("""COMPUTED_VALUE"""),1.5040302E7)</f>
        <v>15040302</v>
      </c>
    </row>
    <row r="667">
      <c r="A667" s="3">
        <f>IFERROR(__xludf.DUMMYFUNCTION("""COMPUTED_VALUE"""),1.7170134E7)</f>
        <v>17170134</v>
      </c>
    </row>
    <row r="668">
      <c r="A668" s="3">
        <f>IFERROR(__xludf.DUMMYFUNCTION("""COMPUTED_VALUE"""),1.5040304E7)</f>
        <v>15040304</v>
      </c>
    </row>
    <row r="669">
      <c r="A669" s="3" t="str">
        <f>IFERROR(__xludf.DUMMYFUNCTION("""COMPUTED_VALUE"""),"W260613")</f>
        <v>W260613</v>
      </c>
    </row>
    <row r="670">
      <c r="A670" s="3" t="str">
        <f>IFERROR(__xludf.DUMMYFUNCTION("""COMPUTED_VALUE"""),"E240067")</f>
        <v>E240067</v>
      </c>
    </row>
    <row r="671">
      <c r="A671" s="3" t="str">
        <f>IFERROR(__xludf.DUMMYFUNCTION("""COMPUTED_VALUE"""),"W260630")</f>
        <v>W260630</v>
      </c>
    </row>
    <row r="672">
      <c r="A672" s="3" t="str">
        <f>IFERROR(__xludf.DUMMYFUNCTION("""COMPUTED_VALUE"""),"M040232")</f>
        <v>M040232</v>
      </c>
    </row>
    <row r="673">
      <c r="A673" s="3" t="str">
        <f>IFERROR(__xludf.DUMMYFUNCTION("""COMPUTED_VALUE"""),"W260626")</f>
        <v>W260626</v>
      </c>
    </row>
    <row r="674">
      <c r="A674" s="3">
        <f>IFERROR(__xludf.DUMMYFUNCTION("""COMPUTED_VALUE"""),1.5040243E7)</f>
        <v>15040243</v>
      </c>
    </row>
    <row r="675">
      <c r="A675" s="3" t="str">
        <f>IFERROR(__xludf.DUMMYFUNCTION("""COMPUTED_VALUE"""),"B210312")</f>
        <v>B210312</v>
      </c>
    </row>
    <row r="676">
      <c r="A676" s="3" t="str">
        <f>IFERROR(__xludf.DUMMYFUNCTION("""COMPUTED_VALUE"""),"C200205")</f>
        <v>C200205</v>
      </c>
    </row>
    <row r="677">
      <c r="A677" s="3" t="str">
        <f>IFERROR(__xludf.DUMMYFUNCTION("""COMPUTED_VALUE"""),"B210110")</f>
        <v>B210110</v>
      </c>
    </row>
    <row r="678">
      <c r="A678" s="3">
        <f>IFERROR(__xludf.DUMMYFUNCTION("""COMPUTED_VALUE"""),1.5040242E7)</f>
        <v>15040242</v>
      </c>
    </row>
    <row r="679">
      <c r="A679" s="3" t="str">
        <f>IFERROR(__xludf.DUMMYFUNCTION("""COMPUTED_VALUE"""),"F250202")</f>
        <v>F250202</v>
      </c>
    </row>
    <row r="680">
      <c r="A680" s="3">
        <f>IFERROR(__xludf.DUMMYFUNCTION("""COMPUTED_VALUE"""),1.5040238E7)</f>
        <v>15040238</v>
      </c>
    </row>
    <row r="681">
      <c r="A681" s="3">
        <f>IFERROR(__xludf.DUMMYFUNCTION("""COMPUTED_VALUE"""),1.504024E7)</f>
        <v>15040240</v>
      </c>
    </row>
    <row r="682">
      <c r="A682" s="3" t="str">
        <f>IFERROR(__xludf.DUMMYFUNCTION("""COMPUTED_VALUE"""),"F250215")</f>
        <v>F250215</v>
      </c>
    </row>
    <row r="683">
      <c r="A683" s="3" t="str">
        <f>IFERROR(__xludf.DUMMYFUNCTION("""COMPUTED_VALUE"""),"F250214")</f>
        <v>F250214</v>
      </c>
    </row>
    <row r="684">
      <c r="A684" s="3">
        <f>IFERROR(__xludf.DUMMYFUNCTION("""COMPUTED_VALUE"""),1.5040229E7)</f>
        <v>15040229</v>
      </c>
    </row>
    <row r="685">
      <c r="A685" s="3">
        <f>IFERROR(__xludf.DUMMYFUNCTION("""COMPUTED_VALUE"""),1.5040213E7)</f>
        <v>15040213</v>
      </c>
    </row>
    <row r="686">
      <c r="A686" s="3" t="str">
        <f>IFERROR(__xludf.DUMMYFUNCTION("""COMPUTED_VALUE"""),"F250301")</f>
        <v>F250301</v>
      </c>
    </row>
    <row r="687">
      <c r="A687" s="3">
        <f>IFERROR(__xludf.DUMMYFUNCTION("""COMPUTED_VALUE"""),1.5040102E7)</f>
        <v>15040102</v>
      </c>
    </row>
    <row r="688">
      <c r="A688" s="3" t="str">
        <f>IFERROR(__xludf.DUMMYFUNCTION("""COMPUTED_VALUE"""),"F250350")</f>
        <v>F250350</v>
      </c>
    </row>
    <row r="689">
      <c r="A689" s="3">
        <f>IFERROR(__xludf.DUMMYFUNCTION("""COMPUTED_VALUE"""),1.6050329E7)</f>
        <v>16050329</v>
      </c>
    </row>
    <row r="690">
      <c r="A690" s="3">
        <f>IFERROR(__xludf.DUMMYFUNCTION("""COMPUTED_VALUE"""),1.6050334E7)</f>
        <v>16050334</v>
      </c>
    </row>
    <row r="691">
      <c r="A691" s="3" t="str">
        <f>IFERROR(__xludf.DUMMYFUNCTION("""COMPUTED_VALUE"""),"F250419")</f>
        <v>F250419</v>
      </c>
    </row>
    <row r="692">
      <c r="A692" s="3" t="str">
        <f>IFERROR(__xludf.DUMMYFUNCTION("""COMPUTED_VALUE"""),"G040703")</f>
        <v>G040703</v>
      </c>
    </row>
    <row r="693">
      <c r="A693" s="3" t="str">
        <f>IFERROR(__xludf.DUMMYFUNCTION("""COMPUTED_VALUE"""),"F250348")</f>
        <v>F250348</v>
      </c>
    </row>
    <row r="694">
      <c r="A694" s="3">
        <f>IFERROR(__xludf.DUMMYFUNCTION("""COMPUTED_VALUE"""),1.5040103E7)</f>
        <v>15040103</v>
      </c>
    </row>
    <row r="695">
      <c r="A695" s="3">
        <f>IFERROR(__xludf.DUMMYFUNCTION("""COMPUTED_VALUE"""),1.5040124E7)</f>
        <v>15040124</v>
      </c>
    </row>
    <row r="696">
      <c r="A696" s="3" t="str">
        <f>IFERROR(__xludf.DUMMYFUNCTION("""COMPUTED_VALUE"""),"C130306")</f>
        <v>C130306</v>
      </c>
    </row>
    <row r="697">
      <c r="A697" s="3">
        <f>IFERROR(__xludf.DUMMYFUNCTION("""COMPUTED_VALUE"""),1.5040118E7)</f>
        <v>15040118</v>
      </c>
    </row>
    <row r="698">
      <c r="A698" s="3">
        <f>IFERROR(__xludf.DUMMYFUNCTION("""COMPUTED_VALUE"""),1.5040122E7)</f>
        <v>15040122</v>
      </c>
    </row>
    <row r="699">
      <c r="A699" s="3">
        <f>IFERROR(__xludf.DUMMYFUNCTION("""COMPUTED_VALUE"""),1.5040149E7)</f>
        <v>15040149</v>
      </c>
    </row>
    <row r="700">
      <c r="A700" s="3">
        <f>IFERROR(__xludf.DUMMYFUNCTION("""COMPUTED_VALUE"""),1.5101806E7)</f>
        <v>15101806</v>
      </c>
    </row>
    <row r="701">
      <c r="A701" s="3" t="str">
        <f>IFERROR(__xludf.DUMMYFUNCTION("""COMPUTED_VALUE"""),"C130104")</f>
        <v>C130104</v>
      </c>
    </row>
    <row r="702">
      <c r="A702" s="3" t="str">
        <f>IFERROR(__xludf.DUMMYFUNCTION("""COMPUTED_VALUE"""),"B160132")</f>
        <v>B160132</v>
      </c>
    </row>
    <row r="703">
      <c r="A703" s="3" t="str">
        <f>IFERROR(__xludf.DUMMYFUNCTION("""COMPUTED_VALUE"""),"B160211")</f>
        <v>B160211</v>
      </c>
    </row>
    <row r="704">
      <c r="A704" s="3" t="str">
        <f>IFERROR(__xludf.DUMMYFUNCTION("""COMPUTED_VALUE"""),"W260417")</f>
        <v>W260417</v>
      </c>
    </row>
    <row r="705">
      <c r="A705" s="3" t="str">
        <f>IFERROR(__xludf.DUMMYFUNCTION("""COMPUTED_VALUE"""),"F170302")</f>
        <v>F170302</v>
      </c>
    </row>
    <row r="706">
      <c r="A706" s="3">
        <f>IFERROR(__xludf.DUMMYFUNCTION("""COMPUTED_VALUE"""),1.6050247E7)</f>
        <v>16050247</v>
      </c>
    </row>
    <row r="707">
      <c r="A707" s="3">
        <f>IFERROR(__xludf.DUMMYFUNCTION("""COMPUTED_VALUE"""),1.6050252E7)</f>
        <v>16050252</v>
      </c>
    </row>
    <row r="708">
      <c r="A708" s="3">
        <f>IFERROR(__xludf.DUMMYFUNCTION("""COMPUTED_VALUE"""),1.7170918E7)</f>
        <v>17170918</v>
      </c>
    </row>
    <row r="709">
      <c r="A709" s="3" t="str">
        <f>IFERROR(__xludf.DUMMYFUNCTION("""COMPUTED_VALUE"""),"B220215")</f>
        <v>B220215</v>
      </c>
    </row>
    <row r="710">
      <c r="A710" s="3">
        <f>IFERROR(__xludf.DUMMYFUNCTION("""COMPUTED_VALUE"""),1.605022E7)</f>
        <v>16050220</v>
      </c>
    </row>
    <row r="711">
      <c r="A711" s="3" t="str">
        <f>IFERROR(__xludf.DUMMYFUNCTION("""COMPUTED_VALUE"""),"C170106")</f>
        <v>C170106</v>
      </c>
    </row>
    <row r="712">
      <c r="A712" s="3" t="str">
        <f>IFERROR(__xludf.DUMMYFUNCTION("""COMPUTED_VALUE"""),"C170215")</f>
        <v>C170215</v>
      </c>
    </row>
    <row r="713">
      <c r="A713" s="3" t="str">
        <f>IFERROR(__xludf.DUMMYFUNCTION("""COMPUTED_VALUE"""),"F170309")</f>
        <v>F170309</v>
      </c>
    </row>
    <row r="714">
      <c r="A714" s="3">
        <f>IFERROR(__xludf.DUMMYFUNCTION("""COMPUTED_VALUE"""),1.6050331E7)</f>
        <v>16050331</v>
      </c>
    </row>
    <row r="715">
      <c r="A715" s="3" t="str">
        <f>IFERROR(__xludf.DUMMYFUNCTION("""COMPUTED_VALUE"""),"G020304")</f>
        <v>G020304</v>
      </c>
    </row>
    <row r="716">
      <c r="A716" s="3" t="str">
        <f>IFERROR(__xludf.DUMMYFUNCTION("""COMPUTED_VALUE"""),"Z189902")</f>
        <v>Z189902</v>
      </c>
    </row>
    <row r="717">
      <c r="A717" s="3" t="str">
        <f>IFERROR(__xludf.DUMMYFUNCTION("""COMPUTED_VALUE"""),"Z189903")</f>
        <v>Z189903</v>
      </c>
    </row>
    <row r="718">
      <c r="A718" s="3" t="str">
        <f>IFERROR(__xludf.DUMMYFUNCTION("""COMPUTED_VALUE"""),"F250606")</f>
        <v>F250606</v>
      </c>
    </row>
    <row r="719">
      <c r="A719" s="3" t="str">
        <f>IFERROR(__xludf.DUMMYFUNCTION("""COMPUTED_VALUE"""),"F250402")</f>
        <v>F250402</v>
      </c>
    </row>
    <row r="720">
      <c r="A720" s="3" t="str">
        <f>IFERROR(__xludf.DUMMYFUNCTION("""COMPUTED_VALUE"""),"F250403")</f>
        <v>F250403</v>
      </c>
    </row>
    <row r="721">
      <c r="A721" s="3" t="str">
        <f>IFERROR(__xludf.DUMMYFUNCTION("""COMPUTED_VALUE"""),"B210101")</f>
        <v>B210101</v>
      </c>
    </row>
    <row r="722">
      <c r="A722" s="3" t="str">
        <f>IFERROR(__xludf.DUMMYFUNCTION("""COMPUTED_VALUE"""),"B210124")</f>
        <v>B210124</v>
      </c>
    </row>
    <row r="723">
      <c r="A723" s="3" t="str">
        <f>IFERROR(__xludf.DUMMYFUNCTION("""COMPUTED_VALUE"""),"A070131")</f>
        <v>A070131</v>
      </c>
    </row>
    <row r="724">
      <c r="A724" s="3" t="str">
        <f>IFERROR(__xludf.DUMMYFUNCTION("""COMPUTED_VALUE"""),"F250339")</f>
        <v>F250339</v>
      </c>
    </row>
    <row r="725">
      <c r="A725" s="3" t="str">
        <f>IFERROR(__xludf.DUMMYFUNCTION("""COMPUTED_VALUE"""),"F250334")</f>
        <v>F250334</v>
      </c>
    </row>
    <row r="726">
      <c r="A726" s="3">
        <f>IFERROR(__xludf.DUMMYFUNCTION("""COMPUTED_VALUE"""),1.1101633E7)</f>
        <v>11101633</v>
      </c>
    </row>
    <row r="727">
      <c r="A727" s="3">
        <f>IFERROR(__xludf.DUMMYFUNCTION("""COMPUTED_VALUE"""),1.5040401E7)</f>
        <v>15040401</v>
      </c>
    </row>
    <row r="728">
      <c r="A728" s="3" t="str">
        <f>IFERROR(__xludf.DUMMYFUNCTION("""COMPUTED_VALUE"""),"C180121")</f>
        <v>C180121</v>
      </c>
    </row>
    <row r="729">
      <c r="A729" s="3">
        <f>IFERROR(__xludf.DUMMYFUNCTION("""COMPUTED_VALUE"""),1.3070707E7)</f>
        <v>13070707</v>
      </c>
    </row>
    <row r="730">
      <c r="A730" s="3">
        <f>IFERROR(__xludf.DUMMYFUNCTION("""COMPUTED_VALUE"""),1.5040405E7)</f>
        <v>15040405</v>
      </c>
    </row>
    <row r="731">
      <c r="A731" s="3">
        <f>IFERROR(__xludf.DUMMYFUNCTION("""COMPUTED_VALUE"""),1.5040401E7)</f>
        <v>15040401</v>
      </c>
    </row>
    <row r="732">
      <c r="A732" s="3" t="str">
        <f>IFERROR(__xludf.DUMMYFUNCTION("""COMPUTED_VALUE"""),"B210120")</f>
        <v>B210120</v>
      </c>
    </row>
    <row r="733">
      <c r="A733" s="3" t="str">
        <f>IFERROR(__xludf.DUMMYFUNCTION("""COMPUTED_VALUE"""),"B210121")</f>
        <v>B210121</v>
      </c>
    </row>
    <row r="734">
      <c r="A734" s="3" t="str">
        <f>IFERROR(__xludf.DUMMYFUNCTION("""COMPUTED_VALUE"""),"B210215")</f>
        <v>B210215</v>
      </c>
    </row>
    <row r="735">
      <c r="A735" s="3" t="str">
        <f>IFERROR(__xludf.DUMMYFUNCTION("""COMPUTED_VALUE"""),"B210213")</f>
        <v>B210213</v>
      </c>
    </row>
    <row r="736">
      <c r="A736" s="3" t="str">
        <f>IFERROR(__xludf.DUMMYFUNCTION("""COMPUTED_VALUE"""),"F250503")</f>
        <v>F250503</v>
      </c>
    </row>
    <row r="737">
      <c r="A737" s="3" t="str">
        <f>IFERROR(__xludf.DUMMYFUNCTION("""COMPUTED_VALUE"""),"F250504")</f>
        <v>F250504</v>
      </c>
    </row>
    <row r="738">
      <c r="A738" s="3" t="str">
        <f>IFERROR(__xludf.DUMMYFUNCTION("""COMPUTED_VALUE"""),"F250617")</f>
        <v>F250617</v>
      </c>
    </row>
    <row r="739">
      <c r="A739" s="3"/>
    </row>
    <row r="740">
      <c r="A740" s="3" t="str">
        <f>IFERROR(__xludf.DUMMYFUNCTION("""COMPUTED_VALUE"""),"F250618")</f>
        <v>F250618</v>
      </c>
    </row>
    <row r="741">
      <c r="A741" s="3" t="str">
        <f>IFERROR(__xludf.DUMMYFUNCTION("""COMPUTED_VALUE"""),"F250613")</f>
        <v>F250613</v>
      </c>
    </row>
    <row r="742">
      <c r="A742" s="3" t="str">
        <f>IFERROR(__xludf.DUMMYFUNCTION("""COMPUTED_VALUE"""),"F250625")</f>
        <v>F250625</v>
      </c>
    </row>
    <row r="743">
      <c r="A743" s="3" t="str">
        <f>IFERROR(__xludf.DUMMYFUNCTION("""COMPUTED_VALUE"""),"F250626")</f>
        <v>F250626</v>
      </c>
    </row>
    <row r="744">
      <c r="A744" s="3" t="str">
        <f>IFERROR(__xludf.DUMMYFUNCTION("""COMPUTED_VALUE"""),"F250315")</f>
        <v>F250315</v>
      </c>
    </row>
    <row r="745">
      <c r="A745" s="3" t="str">
        <f>IFERROR(__xludf.DUMMYFUNCTION("""COMPUTED_VALUE"""),"W260513")</f>
        <v>W260513</v>
      </c>
    </row>
    <row r="746">
      <c r="A746" s="3" t="str">
        <f>IFERROR(__xludf.DUMMYFUNCTION("""COMPUTED_VALUE"""),"W260416")</f>
        <v>W260416</v>
      </c>
    </row>
    <row r="747">
      <c r="A747" s="3">
        <f>IFERROR(__xludf.DUMMYFUNCTION("""COMPUTED_VALUE"""),1.7170269E7)</f>
        <v>17170269</v>
      </c>
    </row>
    <row r="748">
      <c r="A748" s="3">
        <f>IFERROR(__xludf.DUMMYFUNCTION("""COMPUTED_VALUE"""),1.7170268E7)</f>
        <v>17170268</v>
      </c>
    </row>
    <row r="749">
      <c r="A749" s="3">
        <f>IFERROR(__xludf.DUMMYFUNCTION("""COMPUTED_VALUE"""),1.7170413E7)</f>
        <v>17170413</v>
      </c>
    </row>
    <row r="750">
      <c r="A750" s="3">
        <f>IFERROR(__xludf.DUMMYFUNCTION("""COMPUTED_VALUE"""),1.7170311E7)</f>
        <v>17170311</v>
      </c>
    </row>
    <row r="751">
      <c r="A751" s="3">
        <f>IFERROR(__xludf.DUMMYFUNCTION("""COMPUTED_VALUE"""),1.7170313E7)</f>
        <v>17170313</v>
      </c>
    </row>
    <row r="752">
      <c r="A752" s="3">
        <f>IFERROR(__xludf.DUMMYFUNCTION("""COMPUTED_VALUE"""),1.7170307E7)</f>
        <v>17170307</v>
      </c>
    </row>
    <row r="753">
      <c r="A753" s="3">
        <f>IFERROR(__xludf.DUMMYFUNCTION("""COMPUTED_VALUE"""),1.7170308E7)</f>
        <v>17170308</v>
      </c>
    </row>
    <row r="754">
      <c r="A754" s="3">
        <f>IFERROR(__xludf.DUMMYFUNCTION("""COMPUTED_VALUE"""),1.5040135E7)</f>
        <v>15040135</v>
      </c>
    </row>
    <row r="755">
      <c r="A755" s="3">
        <f>IFERROR(__xludf.DUMMYFUNCTION("""COMPUTED_VALUE"""),1.504031E7)</f>
        <v>15040310</v>
      </c>
    </row>
    <row r="756">
      <c r="A756" s="3">
        <f>IFERROR(__xludf.DUMMYFUNCTION("""COMPUTED_VALUE"""),1.5040119E7)</f>
        <v>15040119</v>
      </c>
    </row>
    <row r="757">
      <c r="A757" s="3" t="str">
        <f>IFERROR(__xludf.DUMMYFUNCTION("""COMPUTED_VALUE"""),"F170424")</f>
        <v>F170424</v>
      </c>
    </row>
    <row r="758">
      <c r="A758" s="3" t="str">
        <f>IFERROR(__xludf.DUMMYFUNCTION("""COMPUTED_VALUE"""),"E240015")</f>
        <v>E240015</v>
      </c>
    </row>
    <row r="759">
      <c r="A759" s="3" t="str">
        <f>IFERROR(__xludf.DUMMYFUNCTION("""COMPUTED_VALUE"""),"E240086")</f>
        <v>E240086</v>
      </c>
    </row>
    <row r="760">
      <c r="A760" s="3">
        <f>IFERROR(__xludf.DUMMYFUNCTION("""COMPUTED_VALUE"""),1.7170255E7)</f>
        <v>17170255</v>
      </c>
    </row>
    <row r="761">
      <c r="A761" s="3" t="str">
        <f>IFERROR(__xludf.DUMMYFUNCTION("""COMPUTED_VALUE"""),"E240110")</f>
        <v>E240110</v>
      </c>
    </row>
    <row r="762">
      <c r="A762" s="3" t="str">
        <f>IFERROR(__xludf.DUMMYFUNCTION("""COMPUTED_VALUE"""),"F250216")</f>
        <v>F250216</v>
      </c>
    </row>
    <row r="763">
      <c r="A763" s="3">
        <f>IFERROR(__xludf.DUMMYFUNCTION("""COMPUTED_VALUE"""),1.1101521E7)</f>
        <v>11101521</v>
      </c>
    </row>
    <row r="764">
      <c r="A764" s="3" t="str">
        <f>IFERROR(__xludf.DUMMYFUNCTION("""COMPUTED_VALUE"""),"F250603")</f>
        <v>F250603</v>
      </c>
    </row>
    <row r="765">
      <c r="A765" s="3" t="str">
        <f>IFERROR(__xludf.DUMMYFUNCTION("""COMPUTED_VALUE"""),"A150125")</f>
        <v>A150125</v>
      </c>
    </row>
    <row r="766">
      <c r="A766" s="3">
        <f>IFERROR(__xludf.DUMMYFUNCTION("""COMPUTED_VALUE"""),1.1101515E7)</f>
        <v>11101515</v>
      </c>
    </row>
    <row r="767">
      <c r="A767" s="3" t="str">
        <f>IFERROR(__xludf.DUMMYFUNCTION("""COMPUTED_VALUE"""),"A150202")</f>
        <v>A150202</v>
      </c>
    </row>
    <row r="768">
      <c r="A768" s="3" t="str">
        <f>IFERROR(__xludf.DUMMYFUNCTION("""COMPUTED_VALUE"""),"A150216")</f>
        <v>A150216</v>
      </c>
    </row>
    <row r="769">
      <c r="A769" s="3" t="str">
        <f>IFERROR(__xludf.DUMMYFUNCTION("""COMPUTED_VALUE"""),"A150221")</f>
        <v>A150221</v>
      </c>
    </row>
    <row r="770">
      <c r="A770" s="3">
        <f>IFERROR(__xludf.DUMMYFUNCTION("""COMPUTED_VALUE"""),1.1101518E7)</f>
        <v>11101518</v>
      </c>
    </row>
    <row r="771">
      <c r="A771" s="3" t="str">
        <f>IFERROR(__xludf.DUMMYFUNCTION("""COMPUTED_VALUE"""),"A110123")</f>
        <v>A110123</v>
      </c>
    </row>
    <row r="772">
      <c r="A772" s="3" t="str">
        <f>IFERROR(__xludf.DUMMYFUNCTION("""COMPUTED_VALUE"""),"A110103")</f>
        <v>A110103</v>
      </c>
    </row>
    <row r="773">
      <c r="A773" s="3" t="str">
        <f>IFERROR(__xludf.DUMMYFUNCTION("""COMPUTED_VALUE"""),"B210203")</f>
        <v>B210203</v>
      </c>
    </row>
    <row r="774">
      <c r="A774" s="3" t="str">
        <f>IFERROR(__xludf.DUMMYFUNCTION("""COMPUTED_VALUE"""),"z189907")</f>
        <v>z189907</v>
      </c>
    </row>
    <row r="775">
      <c r="A775" s="3">
        <f>IFERROR(__xludf.DUMMYFUNCTION("""COMPUTED_VALUE"""),1.110182E7)</f>
        <v>11101820</v>
      </c>
    </row>
    <row r="776">
      <c r="A776" s="3">
        <f>IFERROR(__xludf.DUMMYFUNCTION("""COMPUTED_VALUE"""),1.110034E7)</f>
        <v>11100340</v>
      </c>
    </row>
    <row r="777">
      <c r="A777" s="3">
        <f>IFERROR(__xludf.DUMMYFUNCTION("""COMPUTED_VALUE"""),1.1100516E7)</f>
        <v>11100516</v>
      </c>
    </row>
    <row r="778">
      <c r="A778" s="3">
        <f>IFERROR(__xludf.DUMMYFUNCTION("""COMPUTED_VALUE"""),1.1100617E7)</f>
        <v>11100617</v>
      </c>
    </row>
    <row r="779">
      <c r="A779" s="3" t="str">
        <f>IFERROR(__xludf.DUMMYFUNCTION("""COMPUTED_VALUE"""),"A150201")</f>
        <v>A150201</v>
      </c>
    </row>
    <row r="780">
      <c r="A780" s="3">
        <f>IFERROR(__xludf.DUMMYFUNCTION("""COMPUTED_VALUE"""),6250222.0)</f>
        <v>6250222</v>
      </c>
    </row>
    <row r="781">
      <c r="A781" s="3" t="str">
        <f>IFERROR(__xludf.DUMMYFUNCTION("""COMPUTED_VALUE"""),"W260610")</f>
        <v>W260610</v>
      </c>
    </row>
    <row r="782">
      <c r="A782" s="3" t="str">
        <f>IFERROR(__xludf.DUMMYFUNCTION("""COMPUTED_VALUE"""),"A150117")</f>
        <v>A150117</v>
      </c>
    </row>
    <row r="783">
      <c r="A783" s="3" t="str">
        <f>IFERROR(__xludf.DUMMYFUNCTION("""COMPUTED_VALUE"""),"W260603")</f>
        <v>W260603</v>
      </c>
    </row>
    <row r="784">
      <c r="A784" s="3">
        <f>IFERROR(__xludf.DUMMYFUNCTION("""COMPUTED_VALUE"""),1.7170406E7)</f>
        <v>17170406</v>
      </c>
    </row>
    <row r="785">
      <c r="A785" s="3" t="str">
        <f>IFERROR(__xludf.DUMMYFUNCTION("""COMPUTED_VALUE"""),"A150102")</f>
        <v>A150102</v>
      </c>
    </row>
    <row r="786">
      <c r="A786" s="3">
        <f>IFERROR(__xludf.DUMMYFUNCTION("""COMPUTED_VALUE"""),1.1100614E7)</f>
        <v>11100614</v>
      </c>
    </row>
    <row r="787">
      <c r="A787" s="3">
        <f>IFERROR(__xludf.DUMMYFUNCTION("""COMPUTED_VALUE"""),1.7170404E7)</f>
        <v>17170404</v>
      </c>
    </row>
    <row r="788">
      <c r="A788" s="3">
        <f>IFERROR(__xludf.DUMMYFUNCTION("""COMPUTED_VALUE"""),1.7170411E7)</f>
        <v>17170411</v>
      </c>
    </row>
    <row r="789">
      <c r="A789" s="3" t="str">
        <f>IFERROR(__xludf.DUMMYFUNCTION("""COMPUTED_VALUE"""),"A150210")</f>
        <v>A150210</v>
      </c>
    </row>
    <row r="790">
      <c r="A790" s="3" t="str">
        <f>IFERROR(__xludf.DUMMYFUNCTION("""COMPUTED_VALUE"""),"W260313")</f>
        <v>W260313</v>
      </c>
    </row>
    <row r="791">
      <c r="A791" s="3">
        <f>IFERROR(__xludf.DUMMYFUNCTION("""COMPUTED_VALUE"""),1.717026E7)</f>
        <v>17170260</v>
      </c>
    </row>
    <row r="792">
      <c r="A792" s="3">
        <f>IFERROR(__xludf.DUMMYFUNCTION("""COMPUTED_VALUE"""),1.7170243E7)</f>
        <v>17170243</v>
      </c>
    </row>
    <row r="793">
      <c r="A793" s="3" t="str">
        <f>IFERROR(__xludf.DUMMYFUNCTION("""COMPUTED_VALUE"""),"W260302")</f>
        <v>W260302</v>
      </c>
    </row>
    <row r="794">
      <c r="A794" s="3">
        <f>IFERROR(__xludf.DUMMYFUNCTION("""COMPUTED_VALUE"""),1.1100716E7)</f>
        <v>11100716</v>
      </c>
    </row>
    <row r="795">
      <c r="A795" s="3">
        <f>IFERROR(__xludf.DUMMYFUNCTION("""COMPUTED_VALUE"""),1.7170242E7)</f>
        <v>17170242</v>
      </c>
    </row>
    <row r="796">
      <c r="A796" s="3" t="str">
        <f>IFERROR(__xludf.DUMMYFUNCTION("""COMPUTED_VALUE"""),"B220128")</f>
        <v>B220128</v>
      </c>
    </row>
    <row r="797">
      <c r="A797" s="3">
        <f>IFERROR(__xludf.DUMMYFUNCTION("""COMPUTED_VALUE"""),1110224.0)</f>
        <v>1110224</v>
      </c>
    </row>
    <row r="798">
      <c r="A798" s="3" t="str">
        <f>IFERROR(__xludf.DUMMYFUNCTION("""COMPUTED_VALUE"""),"B220108")</f>
        <v>B220108</v>
      </c>
    </row>
    <row r="799">
      <c r="A799" s="3" t="str">
        <f>IFERROR(__xludf.DUMMYFUNCTION("""COMPUTED_VALUE"""),"F250203")</f>
        <v>F250203</v>
      </c>
    </row>
    <row r="800">
      <c r="A800" s="3" t="str">
        <f>IFERROR(__xludf.DUMMYFUNCTION("""COMPUTED_VALUE"""),"B220122")</f>
        <v>B220122</v>
      </c>
    </row>
    <row r="801">
      <c r="A801" s="3">
        <f>IFERROR(__xludf.DUMMYFUNCTION("""COMPUTED_VALUE"""),1.7170818E7)</f>
        <v>17170818</v>
      </c>
    </row>
    <row r="802">
      <c r="A802" s="3" t="str">
        <f>IFERROR(__xludf.DUMMYFUNCTION("""COMPUTED_VALUE"""),"B220123")</f>
        <v>B220123</v>
      </c>
    </row>
    <row r="803">
      <c r="A803" s="3" t="str">
        <f>IFERROR(__xludf.DUMMYFUNCTION("""COMPUTED_VALUE"""),"B210208")</f>
        <v>B210208</v>
      </c>
    </row>
    <row r="804">
      <c r="A804" s="3" t="str">
        <f>IFERROR(__xludf.DUMMYFUNCTION("""COMPUTED_VALUE"""),"F250346")</f>
        <v>F250346</v>
      </c>
    </row>
    <row r="805">
      <c r="A805" s="3" t="str">
        <f>IFERROR(__xludf.DUMMYFUNCTION("""COMPUTED_VALUE"""),"B210303")</f>
        <v>B210303</v>
      </c>
    </row>
    <row r="806">
      <c r="A806" s="3" t="str">
        <f>IFERROR(__xludf.DUMMYFUNCTION("""COMPUTED_VALUE"""),"F250342")</f>
        <v>F250342</v>
      </c>
    </row>
    <row r="807">
      <c r="A807" s="3">
        <f>IFERROR(__xludf.DUMMYFUNCTION("""COMPUTED_VALUE"""),1.5040107E7)</f>
        <v>15040107</v>
      </c>
    </row>
    <row r="808">
      <c r="A808" s="3">
        <f>IFERROR(__xludf.DUMMYFUNCTION("""COMPUTED_VALUE"""),1.7170209E7)</f>
        <v>17170209</v>
      </c>
    </row>
    <row r="809">
      <c r="A809" s="3">
        <f>IFERROR(__xludf.DUMMYFUNCTION("""COMPUTED_VALUE"""),1.6050621E7)</f>
        <v>16050621</v>
      </c>
    </row>
    <row r="810">
      <c r="A810" s="3" t="str">
        <f>IFERROR(__xludf.DUMMYFUNCTION("""COMPUTED_VALUE"""),"W260519")</f>
        <v>W260519</v>
      </c>
    </row>
    <row r="811">
      <c r="A811" s="3">
        <f>IFERROR(__xludf.DUMMYFUNCTION("""COMPUTED_VALUE"""),1.6050513E7)</f>
        <v>16050513</v>
      </c>
    </row>
    <row r="812">
      <c r="A812" s="3">
        <f>IFERROR(__xludf.DUMMYFUNCTION("""COMPUTED_VALUE"""),1.6050512E7)</f>
        <v>16050512</v>
      </c>
    </row>
    <row r="813">
      <c r="A813" s="3" t="str">
        <f>IFERROR(__xludf.DUMMYFUNCTION("""COMPUTED_VALUE"""),"F250332")</f>
        <v>F250332</v>
      </c>
    </row>
    <row r="814">
      <c r="A814" s="3" t="str">
        <f>IFERROR(__xludf.DUMMYFUNCTION("""COMPUTED_VALUE"""),"F250722")</f>
        <v>F250722</v>
      </c>
    </row>
    <row r="815">
      <c r="A815" s="3">
        <f>IFERROR(__xludf.DUMMYFUNCTION("""COMPUTED_VALUE"""),1.6050142E7)</f>
        <v>16050142</v>
      </c>
    </row>
    <row r="816">
      <c r="A816" s="3" t="str">
        <f>IFERROR(__xludf.DUMMYFUNCTION("""COMPUTED_VALUE"""),"F250720")</f>
        <v>F250720</v>
      </c>
    </row>
    <row r="817">
      <c r="A817" s="3" t="str">
        <f>IFERROR(__xludf.DUMMYFUNCTION("""COMPUTED_VALUE"""),"F250728")</f>
        <v>F250728</v>
      </c>
    </row>
    <row r="818">
      <c r="A818" s="3" t="str">
        <f>IFERROR(__xludf.DUMMYFUNCTION("""COMPUTED_VALUE"""),"D230032")</f>
        <v>D230032</v>
      </c>
    </row>
    <row r="819">
      <c r="A819" s="3" t="str">
        <f>IFERROR(__xludf.DUMMYFUNCTION("""COMPUTED_VALUE"""),"F250716")</f>
        <v>F250716</v>
      </c>
    </row>
    <row r="820">
      <c r="A820" s="3" t="str">
        <f>IFERROR(__xludf.DUMMYFUNCTION("""COMPUTED_VALUE"""),"F250717")</f>
        <v>F250717</v>
      </c>
    </row>
    <row r="821">
      <c r="A821" s="3" t="str">
        <f>IFERROR(__xludf.DUMMYFUNCTION("""COMPUTED_VALUE"""),"F250713")</f>
        <v>F250713</v>
      </c>
    </row>
    <row r="822">
      <c r="A822" s="3" t="str">
        <f>IFERROR(__xludf.DUMMYFUNCTION("""COMPUTED_VALUE"""),"F250414")</f>
        <v>F250414</v>
      </c>
    </row>
    <row r="823">
      <c r="A823" s="3" t="str">
        <f>IFERROR(__xludf.DUMMYFUNCTION("""COMPUTED_VALUE"""),"F250415")</f>
        <v>F250415</v>
      </c>
    </row>
    <row r="824">
      <c r="A824" s="3" t="str">
        <f>IFERROR(__xludf.DUMMYFUNCTION("""COMPUTED_VALUE"""),"C190128")</f>
        <v>C190128</v>
      </c>
    </row>
    <row r="825">
      <c r="A825" s="3">
        <f>IFERROR(__xludf.DUMMYFUNCTION("""COMPUTED_VALUE"""),1.6050115E7)</f>
        <v>16050115</v>
      </c>
    </row>
    <row r="826">
      <c r="A826" s="3">
        <f>IFERROR(__xludf.DUMMYFUNCTION("""COMPUTED_VALUE"""),1.6050148E7)</f>
        <v>16050148</v>
      </c>
    </row>
    <row r="827">
      <c r="A827" s="3" t="str">
        <f>IFERROR(__xludf.DUMMYFUNCTION("""COMPUTED_VALUE"""),"F170416")</f>
        <v>F170416</v>
      </c>
    </row>
    <row r="828">
      <c r="A828" s="3">
        <f>IFERROR(__xludf.DUMMYFUNCTION("""COMPUTED_VALUE"""),1.6050325E7)</f>
        <v>16050325</v>
      </c>
    </row>
    <row r="829">
      <c r="A829" s="3">
        <f>IFERROR(__xludf.DUMMYFUNCTION("""COMPUTED_VALUE"""),1.6050326E7)</f>
        <v>16050326</v>
      </c>
    </row>
    <row r="830">
      <c r="A830" s="3">
        <f>IFERROR(__xludf.DUMMYFUNCTION("""COMPUTED_VALUE"""),1.605033E7)</f>
        <v>16050330</v>
      </c>
    </row>
    <row r="831">
      <c r="A831" s="3" t="str">
        <f>IFERROR(__xludf.DUMMYFUNCTION("""COMPUTED_VALUE"""),"E240059")</f>
        <v>E240059</v>
      </c>
    </row>
    <row r="832">
      <c r="A832" s="3" t="str">
        <f>IFERROR(__xludf.DUMMYFUNCTION("""COMPUTED_VALUE"""),"E240026")</f>
        <v>E240026</v>
      </c>
    </row>
    <row r="833">
      <c r="A833" s="3" t="str">
        <f>IFERROR(__xludf.DUMMYFUNCTION("""COMPUTED_VALUE"""),"E240007")</f>
        <v>E240007</v>
      </c>
    </row>
    <row r="834">
      <c r="A834" s="3" t="str">
        <f>IFERROR(__xludf.DUMMYFUNCTION("""COMPUTED_VALUE"""),"E240304")</f>
        <v>E240304</v>
      </c>
    </row>
    <row r="835">
      <c r="A835" s="3" t="str">
        <f>IFERROR(__xludf.DUMMYFUNCTION("""COMPUTED_VALUE"""),"B210106")</f>
        <v>B210106</v>
      </c>
    </row>
    <row r="836">
      <c r="A836" s="3" t="str">
        <f>IFERROR(__xludf.DUMMYFUNCTION("""COMPUTED_VALUE"""),"A150115")</f>
        <v>A150115</v>
      </c>
    </row>
    <row r="837">
      <c r="A837" s="3" t="str">
        <f>IFERROR(__xludf.DUMMYFUNCTION("""COMPUTED_VALUE"""),"A150113")</f>
        <v>A150113</v>
      </c>
    </row>
    <row r="838">
      <c r="A838" s="3" t="str">
        <f>IFERROR(__xludf.DUMMYFUNCTION("""COMPUTED_VALUE"""),"A150111")</f>
        <v>A150111</v>
      </c>
    </row>
    <row r="839">
      <c r="A839" s="3" t="str">
        <f>IFERROR(__xludf.DUMMYFUNCTION("""COMPUTED_VALUE"""),"B210301")</f>
        <v>B210301</v>
      </c>
    </row>
    <row r="840">
      <c r="A840" s="3" t="str">
        <f>IFERROR(__xludf.DUMMYFUNCTION("""COMPUTED_VALUE"""),"W260514")</f>
        <v>W260514</v>
      </c>
    </row>
    <row r="841">
      <c r="A841" s="3" t="str">
        <f>IFERROR(__xludf.DUMMYFUNCTION("""COMPUTED_VALUE"""),"W260721")</f>
        <v>W260721</v>
      </c>
    </row>
    <row r="842">
      <c r="A842" s="3" t="str">
        <f>IFERROR(__xludf.DUMMYFUNCTION("""COMPUTED_VALUE"""),"W260714")</f>
        <v>W260714</v>
      </c>
    </row>
    <row r="843">
      <c r="A843" s="3">
        <f>IFERROR(__xludf.DUMMYFUNCTION("""COMPUTED_VALUE"""),1.1101421E7)</f>
        <v>11101421</v>
      </c>
    </row>
    <row r="844">
      <c r="A844" s="3" t="str">
        <f>IFERROR(__xludf.DUMMYFUNCTION("""COMPUTED_VALUE"""),"E240154")</f>
        <v>E240154</v>
      </c>
    </row>
    <row r="845">
      <c r="A845" s="3" t="str">
        <f>IFERROR(__xludf.DUMMYFUNCTION("""COMPUTED_VALUE"""),"E240141")</f>
        <v>E240141</v>
      </c>
    </row>
    <row r="846">
      <c r="A846" s="3" t="str">
        <f>IFERROR(__xludf.DUMMYFUNCTION("""COMPUTED_VALUE"""),"E240281")</f>
        <v>E240281</v>
      </c>
    </row>
    <row r="847">
      <c r="A847" s="3" t="str">
        <f>IFERROR(__xludf.DUMMYFUNCTION("""COMPUTED_VALUE"""),"E240166")</f>
        <v>E240166</v>
      </c>
    </row>
    <row r="848">
      <c r="A848" s="3" t="str">
        <f>IFERROR(__xludf.DUMMYFUNCTION("""COMPUTED_VALUE"""),"E240277")</f>
        <v>E240277</v>
      </c>
    </row>
    <row r="849">
      <c r="A849" s="3" t="str">
        <f>IFERROR(__xludf.DUMMYFUNCTION("""COMPUTED_VALUE"""),"E240089")</f>
        <v>E240089</v>
      </c>
    </row>
    <row r="850">
      <c r="A850" s="3" t="str">
        <f>IFERROR(__xludf.DUMMYFUNCTION("""COMPUTED_VALUE"""),"P270310")</f>
        <v>P270310</v>
      </c>
    </row>
    <row r="851">
      <c r="A851" s="3" t="str">
        <f>IFERROR(__xludf.DUMMYFUNCTION("""COMPUTED_VALUE"""),"P270214")</f>
        <v>P270214</v>
      </c>
    </row>
    <row r="852">
      <c r="A852" s="3" t="str">
        <f>IFERROR(__xludf.DUMMYFUNCTION("""COMPUTED_VALUE"""),"P270208")</f>
        <v>P270208</v>
      </c>
    </row>
    <row r="853">
      <c r="A853" s="3" t="str">
        <f>IFERROR(__xludf.DUMMYFUNCTION("""COMPUTED_VALUE"""),"H070830")</f>
        <v>H070830</v>
      </c>
    </row>
    <row r="854">
      <c r="A854" s="3" t="str">
        <f>IFERROR(__xludf.DUMMYFUNCTION("""COMPUTED_VALUE"""),"P270107")</f>
        <v>P270107</v>
      </c>
    </row>
    <row r="855">
      <c r="A855" s="3" t="str">
        <f>IFERROR(__xludf.DUMMYFUNCTION("""COMPUTED_VALUE"""),"H070805")</f>
        <v>H070805</v>
      </c>
    </row>
    <row r="856">
      <c r="A856" s="3" t="str">
        <f>IFERROR(__xludf.DUMMYFUNCTION("""COMPUTED_VALUE"""),"H070804")</f>
        <v>H070804</v>
      </c>
    </row>
    <row r="857">
      <c r="A857" s="3" t="str">
        <f>IFERROR(__xludf.DUMMYFUNCTION("""COMPUTED_VALUE"""),"H070803")</f>
        <v>H070803</v>
      </c>
    </row>
    <row r="858">
      <c r="A858" s="3">
        <f>IFERROR(__xludf.DUMMYFUNCTION("""COMPUTED_VALUE"""),1.6050339E7)</f>
        <v>16050339</v>
      </c>
    </row>
    <row r="859">
      <c r="A859" s="3" t="str">
        <f>IFERROR(__xludf.DUMMYFUNCTION("""COMPUTED_VALUE"""),"A110203")</f>
        <v>A110203</v>
      </c>
    </row>
    <row r="860">
      <c r="A860" s="3" t="str">
        <f>IFERROR(__xludf.DUMMYFUNCTION("""COMPUTED_VALUE"""),"P270108")</f>
        <v>P270108</v>
      </c>
    </row>
    <row r="861">
      <c r="A861" s="3" t="str">
        <f>IFERROR(__xludf.DUMMYFUNCTION("""COMPUTED_VALUE"""),"H070816")</f>
        <v>H070816</v>
      </c>
    </row>
    <row r="862">
      <c r="A862" s="3" t="str">
        <f>IFERROR(__xludf.DUMMYFUNCTION("""COMPUTED_VALUE"""),"P270211")</f>
        <v>P270211</v>
      </c>
    </row>
    <row r="863">
      <c r="A863" s="3" t="str">
        <f>IFERROR(__xludf.DUMMYFUNCTION("""COMPUTED_VALUE"""),"P270210")</f>
        <v>P270210</v>
      </c>
    </row>
    <row r="864">
      <c r="A864" s="3" t="str">
        <f>IFERROR(__xludf.DUMMYFUNCTION("""COMPUTED_VALUE"""),"P270223")</f>
        <v>P270223</v>
      </c>
    </row>
    <row r="865">
      <c r="A865" s="3" t="str">
        <f>IFERROR(__xludf.DUMMYFUNCTION("""COMPUTED_VALUE"""),"P270225")</f>
        <v>P270225</v>
      </c>
    </row>
    <row r="866">
      <c r="A866" s="3" t="str">
        <f>IFERROR(__xludf.DUMMYFUNCTION("""COMPUTED_VALUE"""),"P270235")</f>
        <v>P270235</v>
      </c>
    </row>
    <row r="867">
      <c r="A867" s="3" t="str">
        <f>IFERROR(__xludf.DUMMYFUNCTION("""COMPUTED_VALUE"""),"P270313")</f>
        <v>P270313</v>
      </c>
    </row>
    <row r="868">
      <c r="A868" s="3" t="str">
        <f>IFERROR(__xludf.DUMMYFUNCTION("""COMPUTED_VALUE"""),"P270308")</f>
        <v>P270308</v>
      </c>
    </row>
    <row r="869">
      <c r="A869" s="3" t="str">
        <f>IFERROR(__xludf.DUMMYFUNCTION("""COMPUTED_VALUE"""),"P270307")</f>
        <v>P270307</v>
      </c>
    </row>
    <row r="870">
      <c r="A870" s="3" t="str">
        <f>IFERROR(__xludf.DUMMYFUNCTION("""COMPUTED_VALUE"""),"P270306")</f>
        <v>P270306</v>
      </c>
    </row>
    <row r="871">
      <c r="A871" s="3" t="str">
        <f>IFERROR(__xludf.DUMMYFUNCTION("""COMPUTED_VALUE"""),"P270316")</f>
        <v>P270316</v>
      </c>
    </row>
    <row r="872">
      <c r="A872" s="3" t="str">
        <f>IFERROR(__xludf.DUMMYFUNCTION("""COMPUTED_VALUE"""),"P270318")</f>
        <v>P270318</v>
      </c>
    </row>
    <row r="873">
      <c r="A873" s="3" t="str">
        <f>IFERROR(__xludf.DUMMYFUNCTION("""COMPUTED_VALUE"""),"P270315")</f>
        <v>P270315</v>
      </c>
    </row>
    <row r="874">
      <c r="A874" s="3" t="str">
        <f>IFERROR(__xludf.DUMMYFUNCTION("""COMPUTED_VALUE"""),"P270329")</f>
        <v>P270329</v>
      </c>
    </row>
    <row r="875">
      <c r="A875" s="3" t="str">
        <f>IFERROR(__xludf.DUMMYFUNCTION("""COMPUTED_VALUE"""),"P270334")</f>
        <v>P270334</v>
      </c>
    </row>
    <row r="876">
      <c r="A876" s="3" t="str">
        <f>IFERROR(__xludf.DUMMYFUNCTION("""COMPUTED_VALUE"""),"P270323")</f>
        <v>P270323</v>
      </c>
    </row>
    <row r="877">
      <c r="A877" s="3" t="str">
        <f>IFERROR(__xludf.DUMMYFUNCTION("""COMPUTED_VALUE"""),"P270317")</f>
        <v>P270317</v>
      </c>
    </row>
    <row r="878">
      <c r="A878" s="3" t="str">
        <f>IFERROR(__xludf.DUMMYFUNCTION("""COMPUTED_VALUE"""),"P270112")</f>
        <v>P270112</v>
      </c>
    </row>
    <row r="879">
      <c r="A879" s="3" t="str">
        <f>IFERROR(__xludf.DUMMYFUNCTION("""COMPUTED_VALUE"""),"P270324")</f>
        <v>P270324</v>
      </c>
    </row>
    <row r="880">
      <c r="A880" s="3" t="str">
        <f>IFERROR(__xludf.DUMMYFUNCTION("""COMPUTED_VALUE"""),"P270304")</f>
        <v>P270304</v>
      </c>
    </row>
    <row r="881">
      <c r="A881" s="3" t="str">
        <f>IFERROR(__xludf.DUMMYFUNCTION("""COMPUTED_VALUE"""),"A030204")</f>
        <v>A030204</v>
      </c>
    </row>
    <row r="882">
      <c r="A882" s="3" t="str">
        <f>IFERROR(__xludf.DUMMYFUNCTION("""COMPUTED_VALUE"""),"P270233")</f>
        <v>P270233</v>
      </c>
    </row>
    <row r="883">
      <c r="A883" s="3" t="str">
        <f>IFERROR(__xludf.DUMMYFUNCTION("""COMPUTED_VALUE"""),"P270224")</f>
        <v>P270224</v>
      </c>
    </row>
    <row r="884">
      <c r="A884" s="3" t="str">
        <f>IFERROR(__xludf.DUMMYFUNCTION("""COMPUTED_VALUE"""),"P270231")</f>
        <v>P270231</v>
      </c>
    </row>
    <row r="885">
      <c r="A885" s="3" t="str">
        <f>IFERROR(__xludf.DUMMYFUNCTION("""COMPUTED_VALUE"""),"P270205")</f>
        <v>P270205</v>
      </c>
    </row>
    <row r="886">
      <c r="A886" s="3" t="str">
        <f>IFERROR(__xludf.DUMMYFUNCTION("""COMPUTED_VALUE"""),"C180203")</f>
        <v>C180203</v>
      </c>
    </row>
    <row r="887">
      <c r="A887" s="3" t="str">
        <f>IFERROR(__xludf.DUMMYFUNCTION("""COMPUTED_VALUE"""),"E240055")</f>
        <v>E240055</v>
      </c>
    </row>
    <row r="888">
      <c r="A888" s="3" t="str">
        <f>IFERROR(__xludf.DUMMYFUNCTION("""COMPUTED_VALUE"""),"A030215")</f>
        <v>A030215</v>
      </c>
    </row>
    <row r="889">
      <c r="A889" s="3" t="str">
        <f>IFERROR(__xludf.DUMMYFUNCTION("""COMPUTED_VALUE"""),"A030203")</f>
        <v>A030203</v>
      </c>
    </row>
    <row r="890">
      <c r="A890" s="3" t="str">
        <f>IFERROR(__xludf.DUMMYFUNCTION("""COMPUTED_VALUE"""),"E240093")</f>
        <v>E240093</v>
      </c>
    </row>
    <row r="891">
      <c r="A891" s="3">
        <f>IFERROR(__xludf.DUMMYFUNCTION("""COMPUTED_VALUE"""),1.1101826E7)</f>
        <v>11101826</v>
      </c>
    </row>
    <row r="892">
      <c r="A892" s="3">
        <f>IFERROR(__xludf.DUMMYFUNCTION("""COMPUTED_VALUE"""),1.1101822E7)</f>
        <v>11101822</v>
      </c>
    </row>
    <row r="893">
      <c r="A893" s="3">
        <f>IFERROR(__xludf.DUMMYFUNCTION("""COMPUTED_VALUE"""),1.5040231E7)</f>
        <v>15040231</v>
      </c>
    </row>
    <row r="894">
      <c r="A894" s="3">
        <f>IFERROR(__xludf.DUMMYFUNCTION("""COMPUTED_VALUE"""),1.5040142E7)</f>
        <v>15040142</v>
      </c>
    </row>
    <row r="895">
      <c r="A895" s="3">
        <f>IFERROR(__xludf.DUMMYFUNCTION("""COMPUTED_VALUE"""),1.5040137E7)</f>
        <v>15040137</v>
      </c>
    </row>
    <row r="896">
      <c r="A896" s="3">
        <f>IFERROR(__xludf.DUMMYFUNCTION("""COMPUTED_VALUE"""),1.7170506E7)</f>
        <v>17170506</v>
      </c>
    </row>
    <row r="897">
      <c r="A897" s="3">
        <f>IFERROR(__xludf.DUMMYFUNCTION("""COMPUTED_VALUE"""),1.7170504E7)</f>
        <v>17170504</v>
      </c>
    </row>
    <row r="898">
      <c r="A898" s="3" t="str">
        <f>IFERROR(__xludf.DUMMYFUNCTION("""COMPUTED_VALUE"""),"W260708")</f>
        <v>W260708</v>
      </c>
    </row>
    <row r="899">
      <c r="A899" s="3" t="str">
        <f>IFERROR(__xludf.DUMMYFUNCTION("""COMPUTED_VALUE"""),"W260615")</f>
        <v>W260615</v>
      </c>
    </row>
    <row r="900">
      <c r="A900" s="3">
        <f>IFERROR(__xludf.DUMMYFUNCTION("""COMPUTED_VALUE"""),1.7170516E7)</f>
        <v>17170516</v>
      </c>
    </row>
    <row r="901">
      <c r="A901" s="3">
        <f>IFERROR(__xludf.DUMMYFUNCTION("""COMPUTED_VALUE"""),1.5040133E7)</f>
        <v>15040133</v>
      </c>
    </row>
    <row r="902">
      <c r="A902" s="3" t="str">
        <f>IFERROR(__xludf.DUMMYFUNCTION("""COMPUTED_VALUE"""),"E240303")</f>
        <v>E240303</v>
      </c>
    </row>
    <row r="903">
      <c r="A903" s="3" t="str">
        <f>IFERROR(__xludf.DUMMYFUNCTION("""COMPUTED_VALUE"""),"E240155")</f>
        <v>E240155</v>
      </c>
    </row>
    <row r="904">
      <c r="A904" s="3" t="str">
        <f>IFERROR(__xludf.DUMMYFUNCTION("""COMPUTED_VALUE"""),"E240162")</f>
        <v>E240162</v>
      </c>
    </row>
    <row r="905">
      <c r="A905" s="3">
        <f>IFERROR(__xludf.DUMMYFUNCTION("""COMPUTED_VALUE"""),1.1101417E7)</f>
        <v>11101417</v>
      </c>
    </row>
    <row r="906">
      <c r="A906" s="3">
        <f>IFERROR(__xludf.DUMMYFUNCTION("""COMPUTED_VALUE"""),1.1101313E7)</f>
        <v>11101313</v>
      </c>
    </row>
    <row r="907">
      <c r="A907" s="3">
        <f>IFERROR(__xludf.DUMMYFUNCTION("""COMPUTED_VALUE"""),1.1101703E7)</f>
        <v>11101703</v>
      </c>
    </row>
    <row r="908">
      <c r="A908" s="3">
        <f>IFERROR(__xludf.DUMMYFUNCTION("""COMPUTED_VALUE"""),1.1101701E7)</f>
        <v>11101701</v>
      </c>
    </row>
    <row r="909">
      <c r="A909" s="3">
        <f>IFERROR(__xludf.DUMMYFUNCTION("""COMPUTED_VALUE"""),1.1101726E7)</f>
        <v>11101726</v>
      </c>
    </row>
    <row r="910">
      <c r="A910" s="3" t="str">
        <f>IFERROR(__xludf.DUMMYFUNCTION("""COMPUTED_VALUE"""),"E240271")</f>
        <v>E240271</v>
      </c>
    </row>
    <row r="911">
      <c r="A911" s="3" t="str">
        <f>IFERROR(__xludf.DUMMYFUNCTION("""COMPUTED_VALUE"""),"E240147")</f>
        <v>E240147</v>
      </c>
    </row>
    <row r="912">
      <c r="A912" s="3">
        <f>IFERROR(__xludf.DUMMYFUNCTION("""COMPUTED_VALUE"""),1.6050337E7)</f>
        <v>16050337</v>
      </c>
    </row>
    <row r="913">
      <c r="A913" s="3">
        <f>IFERROR(__xludf.DUMMYFUNCTION("""COMPUTED_VALUE"""),1.1101719E7)</f>
        <v>11101719</v>
      </c>
    </row>
    <row r="914">
      <c r="A914" s="3">
        <f>IFERROR(__xludf.DUMMYFUNCTION("""COMPUTED_VALUE"""),1.1101308E7)</f>
        <v>11101308</v>
      </c>
    </row>
    <row r="915">
      <c r="A915" s="3" t="str">
        <f>IFERROR(__xludf.DUMMYFUNCTION("""COMPUTED_VALUE"""),"E240092")</f>
        <v>E240092</v>
      </c>
    </row>
    <row r="916">
      <c r="A916" s="3" t="str">
        <f>IFERROR(__xludf.DUMMYFUNCTION("""COMPUTED_VALUE"""),"E240084")</f>
        <v>E240084</v>
      </c>
    </row>
    <row r="917">
      <c r="A917" s="3" t="str">
        <f>IFERROR(__xludf.DUMMYFUNCTION("""COMPUTED_VALUE"""),"W260617")</f>
        <v>W260617</v>
      </c>
    </row>
    <row r="918">
      <c r="A918" s="3">
        <f>IFERROR(__xludf.DUMMYFUNCTION("""COMPUTED_VALUE"""),1.1101415E7)</f>
        <v>11101415</v>
      </c>
    </row>
    <row r="919">
      <c r="A919" s="3" t="str">
        <f>IFERROR(__xludf.DUMMYFUNCTION("""COMPUTED_VALUE"""),"C130303")</f>
        <v>C130303</v>
      </c>
    </row>
    <row r="920">
      <c r="A920" s="3" t="str">
        <f>IFERROR(__xludf.DUMMYFUNCTION("""COMPUTED_VALUE"""),"F250122")</f>
        <v>F250122</v>
      </c>
    </row>
    <row r="921">
      <c r="A921" s="3" t="str">
        <f>IFERROR(__xludf.DUMMYFUNCTION("""COMPUTED_VALUE"""),"F250121")</f>
        <v>F250121</v>
      </c>
    </row>
    <row r="922">
      <c r="A922" s="3" t="str">
        <f>IFERROR(__xludf.DUMMYFUNCTION("""COMPUTED_VALUE"""),"F250118")</f>
        <v>F250118</v>
      </c>
    </row>
    <row r="923">
      <c r="A923" s="3" t="str">
        <f>IFERROR(__xludf.DUMMYFUNCTION("""COMPUTED_VALUE"""),"C130301")</f>
        <v>C130301</v>
      </c>
    </row>
    <row r="924">
      <c r="A924" s="3" t="str">
        <f>IFERROR(__xludf.DUMMYFUNCTION("""COMPUTED_VALUE"""),"C130302")</f>
        <v>C130302</v>
      </c>
    </row>
    <row r="925">
      <c r="A925" s="3" t="str">
        <f>IFERROR(__xludf.DUMMYFUNCTION("""COMPUTED_VALUE"""),"C200308")</f>
        <v>C200308</v>
      </c>
    </row>
    <row r="926">
      <c r="A926" s="3">
        <f>IFERROR(__xludf.DUMMYFUNCTION("""COMPUTED_VALUE"""),1.6050333E7)</f>
        <v>16050333</v>
      </c>
    </row>
    <row r="927">
      <c r="A927" s="3">
        <f>IFERROR(__xludf.DUMMYFUNCTION("""COMPUTED_VALUE"""),1.6050242E7)</f>
        <v>16050242</v>
      </c>
    </row>
    <row r="928">
      <c r="A928" s="3">
        <f>IFERROR(__xludf.DUMMYFUNCTION("""COMPUTED_VALUE"""),1.7170934E7)</f>
        <v>17170934</v>
      </c>
    </row>
    <row r="929">
      <c r="A929" s="3" t="str">
        <f>IFERROR(__xludf.DUMMYFUNCTION("""COMPUTED_VALUE"""),"A030201")</f>
        <v>A030201</v>
      </c>
    </row>
    <row r="930">
      <c r="A930" s="3" t="str">
        <f>IFERROR(__xludf.DUMMYFUNCTION("""COMPUTED_VALUE"""),"E240019")</f>
        <v>E240019</v>
      </c>
    </row>
    <row r="931">
      <c r="A931" s="3" t="str">
        <f>IFERROR(__xludf.DUMMYFUNCTION("""COMPUTED_VALUE"""),"E240022")</f>
        <v>E240022</v>
      </c>
    </row>
    <row r="932">
      <c r="A932" s="3" t="str">
        <f>IFERROR(__xludf.DUMMYFUNCTION("""COMPUTED_VALUE"""),"E240070")</f>
        <v>E240070</v>
      </c>
    </row>
    <row r="933">
      <c r="A933" s="3" t="str">
        <f>IFERROR(__xludf.DUMMYFUNCTION("""COMPUTED_VALUE"""),"E240065")</f>
        <v>E240065</v>
      </c>
    </row>
    <row r="934">
      <c r="A934" s="3" t="str">
        <f>IFERROR(__xludf.DUMMYFUNCTION("""COMPUTED_VALUE"""),"E240045")</f>
        <v>E240045</v>
      </c>
    </row>
    <row r="935">
      <c r="A935" s="3" t="str">
        <f>IFERROR(__xludf.DUMMYFUNCTION("""COMPUTED_VALUE"""),"F250525")</f>
        <v>F250525</v>
      </c>
    </row>
    <row r="936">
      <c r="A936" s="3" t="str">
        <f>IFERROR(__xludf.DUMMYFUNCTION("""COMPUTED_VALUE"""),"E240040")</f>
        <v>E240040</v>
      </c>
    </row>
    <row r="937">
      <c r="A937" s="3" t="str">
        <f>IFERROR(__xludf.DUMMYFUNCTION("""COMPUTED_VALUE"""),"E240014")</f>
        <v>E240014</v>
      </c>
    </row>
    <row r="938">
      <c r="A938" s="3" t="str">
        <f>IFERROR(__xludf.DUMMYFUNCTION("""COMPUTED_VALUE"""),"G020406")</f>
        <v>G020406</v>
      </c>
    </row>
    <row r="939">
      <c r="A939" s="3" t="str">
        <f>IFERROR(__xludf.DUMMYFUNCTION("""COMPUTED_VALUE"""),"E240215")</f>
        <v>E240215</v>
      </c>
    </row>
    <row r="940">
      <c r="A940" s="3" t="str">
        <f>IFERROR(__xludf.DUMMYFUNCTION("""COMPUTED_VALUE"""),"E240240")</f>
        <v>E240240</v>
      </c>
    </row>
    <row r="941">
      <c r="A941" s="3" t="str">
        <f>IFERROR(__xludf.DUMMYFUNCTION("""COMPUTED_VALUE"""),"E240238")</f>
        <v>E240238</v>
      </c>
    </row>
    <row r="942">
      <c r="A942" s="3">
        <f>IFERROR(__xludf.DUMMYFUNCTION("""COMPUTED_VALUE"""),1.1101721E7)</f>
        <v>11101721</v>
      </c>
    </row>
    <row r="943">
      <c r="A943" s="3">
        <f>IFERROR(__xludf.DUMMYFUNCTION("""COMPUTED_VALUE"""),1.1101324E7)</f>
        <v>11101324</v>
      </c>
    </row>
    <row r="944">
      <c r="A944" s="3">
        <f>IFERROR(__xludf.DUMMYFUNCTION("""COMPUTED_VALUE"""),1.1101325E7)</f>
        <v>11101325</v>
      </c>
    </row>
    <row r="945">
      <c r="A945" s="3">
        <f>IFERROR(__xludf.DUMMYFUNCTION("""COMPUTED_VALUE"""),1.2180418E7)</f>
        <v>12180418</v>
      </c>
    </row>
    <row r="946">
      <c r="A946" s="3" t="str">
        <f>IFERROR(__xludf.DUMMYFUNCTION("""COMPUTED_VALUE"""),"C170112")</f>
        <v>C170112</v>
      </c>
    </row>
    <row r="947">
      <c r="A947" s="3" t="str">
        <f>IFERROR(__xludf.DUMMYFUNCTION("""COMPUTED_VALUE"""),"D230017")</f>
        <v>D230017</v>
      </c>
    </row>
    <row r="948">
      <c r="A948" s="3" t="str">
        <f>IFERROR(__xludf.DUMMYFUNCTION("""COMPUTED_VALUE"""),"E240122")</f>
        <v>E240122</v>
      </c>
    </row>
    <row r="949">
      <c r="A949" s="3" t="str">
        <f>IFERROR(__xludf.DUMMYFUNCTION("""COMPUTED_VALUE"""),"E240116")</f>
        <v>E240116</v>
      </c>
    </row>
    <row r="950">
      <c r="A950" s="3">
        <f>IFERROR(__xludf.DUMMYFUNCTION("""COMPUTED_VALUE"""),1.7170517E7)</f>
        <v>17170517</v>
      </c>
    </row>
    <row r="951">
      <c r="A951" s="3">
        <f>IFERROR(__xludf.DUMMYFUNCTION("""COMPUTED_VALUE"""),1.7170519E7)</f>
        <v>17170519</v>
      </c>
    </row>
    <row r="952">
      <c r="A952" s="3">
        <f>IFERROR(__xludf.DUMMYFUNCTION("""COMPUTED_VALUE"""),1.7170513E7)</f>
        <v>17170513</v>
      </c>
    </row>
    <row r="953">
      <c r="A953" s="3" t="str">
        <f>IFERROR(__xludf.DUMMYFUNCTION("""COMPUTED_VALUE"""),"E240003")</f>
        <v>E240003</v>
      </c>
    </row>
    <row r="954">
      <c r="A954" s="3" t="str">
        <f>IFERROR(__xludf.DUMMYFUNCTION("""COMPUTED_VALUE"""),"P270305")</f>
        <v>P270305</v>
      </c>
    </row>
    <row r="955">
      <c r="A955" s="3" t="str">
        <f>IFERROR(__xludf.DUMMYFUNCTION("""COMPUTED_VALUE"""),"H070817")</f>
        <v>H070817</v>
      </c>
    </row>
    <row r="956">
      <c r="A956" s="3">
        <f>IFERROR(__xludf.DUMMYFUNCTION("""COMPUTED_VALUE"""),1.7170515E7)</f>
        <v>17170515</v>
      </c>
    </row>
    <row r="957">
      <c r="A957" s="3">
        <f>IFERROR(__xludf.DUMMYFUNCTION("""COMPUTED_VALUE"""),1.7170512E7)</f>
        <v>17170512</v>
      </c>
    </row>
    <row r="958">
      <c r="A958" s="3">
        <f>IFERROR(__xludf.DUMMYFUNCTION("""COMPUTED_VALUE"""),1.7170508E7)</f>
        <v>17170508</v>
      </c>
    </row>
    <row r="959">
      <c r="A959" s="3" t="str">
        <f>IFERROR(__xludf.DUMMYFUNCTION("""COMPUTED_VALUE"""),"W260712")</f>
        <v>W260712</v>
      </c>
    </row>
    <row r="960">
      <c r="A960" s="3" t="str">
        <f>IFERROR(__xludf.DUMMYFUNCTION("""COMPUTED_VALUE"""),"W260710")</f>
        <v>W260710</v>
      </c>
    </row>
    <row r="961">
      <c r="A961" s="3" t="str">
        <f>IFERROR(__xludf.DUMMYFUNCTION("""COMPUTED_VALUE"""),"W260711")</f>
        <v>W260711</v>
      </c>
    </row>
    <row r="962">
      <c r="A962" s="3" t="str">
        <f>IFERROR(__xludf.DUMMYFUNCTION("""COMPUTED_VALUE"""),"W260720")</f>
        <v>W260720</v>
      </c>
    </row>
    <row r="963">
      <c r="A963" s="3" t="str">
        <f>IFERROR(__xludf.DUMMYFUNCTION("""COMPUTED_VALUE"""),"W260722")</f>
        <v>W260722</v>
      </c>
    </row>
    <row r="964">
      <c r="A964" s="3" t="str">
        <f>IFERROR(__xludf.DUMMYFUNCTION("""COMPUTED_VALUE"""),"W260510")</f>
        <v>W260510</v>
      </c>
    </row>
    <row r="965">
      <c r="A965" s="3">
        <f>IFERROR(__xludf.DUMMYFUNCTION("""COMPUTED_VALUE"""),1.7170219E7)</f>
        <v>17170219</v>
      </c>
    </row>
    <row r="966">
      <c r="A966" s="3"/>
    </row>
    <row r="967">
      <c r="A967" s="3" t="str">
        <f>IFERROR(__xludf.DUMMYFUNCTION("""COMPUTED_VALUE"""),"F250524")</f>
        <v>F250524</v>
      </c>
    </row>
    <row r="968">
      <c r="A968" s="3" t="str">
        <f>IFERROR(__xludf.DUMMYFUNCTION("""COMPUTED_VALUE"""),"F250501")</f>
        <v>F250501</v>
      </c>
    </row>
    <row r="969">
      <c r="A969" s="3" t="str">
        <f>IFERROR(__xludf.DUMMYFUNCTION("""COMPUTED_VALUE"""),"E240123")</f>
        <v>E240123</v>
      </c>
    </row>
    <row r="970">
      <c r="A970" s="3" t="str">
        <f>IFERROR(__xludf.DUMMYFUNCTION("""COMPUTED_VALUE"""),"E240117")</f>
        <v>E240117</v>
      </c>
    </row>
    <row r="971">
      <c r="A971" s="3" t="str">
        <f>IFERROR(__xludf.DUMMYFUNCTION("""COMPUTED_VALUE"""),"E240114")</f>
        <v>E240114</v>
      </c>
    </row>
    <row r="972">
      <c r="A972" s="3" t="str">
        <f>IFERROR(__xludf.DUMMYFUNCTION("""COMPUTED_VALUE"""),"E240101")</f>
        <v>E240101</v>
      </c>
    </row>
    <row r="973">
      <c r="A973" s="3" t="str">
        <f>IFERROR(__xludf.DUMMYFUNCTION("""COMPUTED_VALUE"""),"E240087")</f>
        <v>E240087</v>
      </c>
    </row>
    <row r="974">
      <c r="A974" s="3" t="str">
        <f>IFERROR(__xludf.DUMMYFUNCTION("""COMPUTED_VALUE"""),"E240120")</f>
        <v>E240120</v>
      </c>
    </row>
    <row r="975">
      <c r="A975" s="3"/>
    </row>
    <row r="976">
      <c r="A976" s="3">
        <f>IFERROR(__xludf.DUMMYFUNCTION("""COMPUTED_VALUE"""),1.717051E7)</f>
        <v>17170510</v>
      </c>
    </row>
    <row r="977">
      <c r="A977" s="3">
        <f>IFERROR(__xludf.DUMMYFUNCTION("""COMPUTED_VALUE"""),3190112.0)</f>
        <v>3190112</v>
      </c>
    </row>
    <row r="978">
      <c r="A978" s="3">
        <f>IFERROR(__xludf.DUMMYFUNCTION("""COMPUTED_VALUE"""),3190115.0)</f>
        <v>3190115</v>
      </c>
    </row>
    <row r="979">
      <c r="A979" s="3">
        <f>IFERROR(__xludf.DUMMYFUNCTION("""COMPUTED_VALUE"""),1.6050114E7)</f>
        <v>16050114</v>
      </c>
    </row>
    <row r="980">
      <c r="A980" s="3">
        <f>IFERROR(__xludf.DUMMYFUNCTION("""COMPUTED_VALUE"""),1.6050101E7)</f>
        <v>16050101</v>
      </c>
    </row>
    <row r="981">
      <c r="A981" s="3">
        <f>IFERROR(__xludf.DUMMYFUNCTION("""COMPUTED_VALUE"""),1.6050103E7)</f>
        <v>16050103</v>
      </c>
    </row>
    <row r="982">
      <c r="A982" s="3">
        <f>IFERROR(__xludf.DUMMYFUNCTION("""COMPUTED_VALUE"""),1.7170407E7)</f>
        <v>17170407</v>
      </c>
    </row>
    <row r="983">
      <c r="A983" s="3">
        <f>IFERROR(__xludf.DUMMYFUNCTION("""COMPUTED_VALUE"""),1.7170408E7)</f>
        <v>17170408</v>
      </c>
    </row>
    <row r="984">
      <c r="A984" s="3">
        <f>IFERROR(__xludf.DUMMYFUNCTION("""COMPUTED_VALUE"""),1.7170533E7)</f>
        <v>17170533</v>
      </c>
    </row>
    <row r="985">
      <c r="A985" s="3">
        <f>IFERROR(__xludf.DUMMYFUNCTION("""COMPUTED_VALUE"""),1.7170527E7)</f>
        <v>17170527</v>
      </c>
    </row>
    <row r="986">
      <c r="A986" s="3">
        <f>IFERROR(__xludf.DUMMYFUNCTION("""COMPUTED_VALUE"""),1.6050109E7)</f>
        <v>16050109</v>
      </c>
    </row>
    <row r="987">
      <c r="A987" s="3">
        <f>IFERROR(__xludf.DUMMYFUNCTION("""COMPUTED_VALUE"""),1.7170523E7)</f>
        <v>17170523</v>
      </c>
    </row>
    <row r="988">
      <c r="A988" s="3">
        <f>IFERROR(__xludf.DUMMYFUNCTION("""COMPUTED_VALUE"""),1.6050124E7)</f>
        <v>16050124</v>
      </c>
    </row>
    <row r="989">
      <c r="A989" s="3">
        <f>IFERROR(__xludf.DUMMYFUNCTION("""COMPUTED_VALUE"""),1.6050118E7)</f>
        <v>16050118</v>
      </c>
    </row>
    <row r="990">
      <c r="A990" s="3">
        <f>IFERROR(__xludf.DUMMYFUNCTION("""COMPUTED_VALUE"""),1.6050106E7)</f>
        <v>16050106</v>
      </c>
    </row>
    <row r="991">
      <c r="A991" s="3">
        <f>IFERROR(__xludf.DUMMYFUNCTION("""COMPUTED_VALUE"""),1.6050112E7)</f>
        <v>16050112</v>
      </c>
    </row>
    <row r="992">
      <c r="A992" s="3" t="str">
        <f>IFERROR(__xludf.DUMMYFUNCTION("""COMPUTED_VALUE"""),"F250508")</f>
        <v>F250508</v>
      </c>
    </row>
    <row r="993">
      <c r="A993" s="3" t="str">
        <f>IFERROR(__xludf.DUMMYFUNCTION("""COMPUTED_VALUE"""),"F250509")</f>
        <v>F250509</v>
      </c>
    </row>
    <row r="994">
      <c r="A994" s="3" t="str">
        <f>IFERROR(__xludf.DUMMYFUNCTION("""COMPUTED_VALUE"""),"E240009")</f>
        <v>E240009</v>
      </c>
    </row>
    <row r="995">
      <c r="A995" s="3">
        <f>IFERROR(__xludf.DUMMYFUNCTION("""COMPUTED_VALUE"""),1.1100228E7)</f>
        <v>11100228</v>
      </c>
    </row>
    <row r="996">
      <c r="A996" s="3" t="str">
        <f>IFERROR(__xludf.DUMMYFUNCTION("""COMPUTED_VALUE"""),"F250624")</f>
        <v>F250624</v>
      </c>
    </row>
    <row r="997">
      <c r="A997" s="3" t="str">
        <f>IFERROR(__xludf.DUMMYFUNCTION("""COMPUTED_VALUE"""),"F250512")</f>
        <v>F250512</v>
      </c>
    </row>
    <row r="998">
      <c r="A998" s="3" t="str">
        <f>IFERROR(__xludf.DUMMYFUNCTION("""COMPUTED_VALUE"""),"F250426")</f>
        <v>F250426</v>
      </c>
    </row>
    <row r="999">
      <c r="A999" s="3" t="str">
        <f>IFERROR(__xludf.DUMMYFUNCTION("""COMPUTED_VALUE"""),"W260718")</f>
        <v>W260718</v>
      </c>
    </row>
    <row r="1000">
      <c r="A1000" s="3" t="str">
        <f>IFERROR(__xludf.DUMMYFUNCTION("""COMPUTED_VALUE"""),"W260716")</f>
        <v>W260716</v>
      </c>
    </row>
    <row r="1001">
      <c r="A1001" s="3">
        <f>IFERROR(__xludf.DUMMYFUNCTION("""COMPUTED_VALUE"""),1.1100303E7)</f>
        <v>11100303</v>
      </c>
    </row>
    <row r="1002">
      <c r="A1002" s="3" t="str">
        <f>IFERROR(__xludf.DUMMYFUNCTION("""COMPUTED_VALUE"""),"A070201")</f>
        <v>A070201</v>
      </c>
    </row>
    <row r="1003">
      <c r="A1003" s="3" t="str">
        <f>IFERROR(__xludf.DUMMYFUNCTION("""COMPUTED_VALUE"""),"F250411")</f>
        <v>F250411</v>
      </c>
    </row>
    <row r="1004">
      <c r="A1004" s="3" t="str">
        <f>IFERROR(__xludf.DUMMYFUNCTION("""COMPUTED_VALUE"""),"F250409")</f>
        <v>F250409</v>
      </c>
    </row>
    <row r="1005">
      <c r="A1005" s="3" t="str">
        <f>IFERROR(__xludf.DUMMYFUNCTION("""COMPUTED_VALUE"""),"F250413")</f>
        <v>F250413</v>
      </c>
    </row>
    <row r="1006">
      <c r="A1006" s="3">
        <f>IFERROR(__xludf.DUMMYFUNCTION("""COMPUTED_VALUE"""),1.1100304E7)</f>
        <v>11100304</v>
      </c>
    </row>
    <row r="1007">
      <c r="A1007" s="3" t="str">
        <f>IFERROR(__xludf.DUMMYFUNCTION("""COMPUTED_VALUE"""),"P270332")</f>
        <v>P270332</v>
      </c>
    </row>
    <row r="1008">
      <c r="A1008" s="3">
        <f>IFERROR(__xludf.DUMMYFUNCTION("""COMPUTED_VALUE"""),1.1101711E7)</f>
        <v>11101711</v>
      </c>
    </row>
    <row r="1009">
      <c r="A1009" s="3">
        <f>IFERROR(__xludf.DUMMYFUNCTION("""COMPUTED_VALUE"""),1.1101713E7)</f>
        <v>11101713</v>
      </c>
    </row>
    <row r="1010">
      <c r="A1010" s="3">
        <f>IFERROR(__xludf.DUMMYFUNCTION("""COMPUTED_VALUE"""),1.1101707E7)</f>
        <v>11101707</v>
      </c>
    </row>
    <row r="1011">
      <c r="A1011" s="3" t="str">
        <f>IFERROR(__xludf.DUMMYFUNCTION("""COMPUTED_VALUE"""),"E240133")</f>
        <v>E240133</v>
      </c>
    </row>
    <row r="1012">
      <c r="A1012" s="3" t="str">
        <f>IFERROR(__xludf.DUMMYFUNCTION("""COMPUTED_VALUE"""),"F250408")</f>
        <v>F250408</v>
      </c>
    </row>
    <row r="1013">
      <c r="A1013" s="3" t="str">
        <f>IFERROR(__xludf.DUMMYFUNCTION("""COMPUTED_VALUE"""),"E240027")</f>
        <v>E240027</v>
      </c>
    </row>
    <row r="1014">
      <c r="A1014" s="3" t="str">
        <f>IFERROR(__xludf.DUMMYFUNCTION("""COMPUTED_VALUE"""),"E240260")</f>
        <v>E240260</v>
      </c>
    </row>
    <row r="1015">
      <c r="A1015" s="3" t="str">
        <f>IFERROR(__xludf.DUMMYFUNCTION("""COMPUTED_VALUE"""),"E240283")</f>
        <v>E240283</v>
      </c>
    </row>
    <row r="1016">
      <c r="A1016" s="3" t="str">
        <f>IFERROR(__xludf.DUMMYFUNCTION("""COMPUTED_VALUE"""),"E240008")</f>
        <v>E240008</v>
      </c>
    </row>
    <row r="1017">
      <c r="A1017" s="3" t="str">
        <f>IFERROR(__xludf.DUMMYFUNCTION("""COMPUTED_VALUE"""),"E240028")</f>
        <v>E240028</v>
      </c>
    </row>
    <row r="1018">
      <c r="A1018" s="3" t="str">
        <f>IFERROR(__xludf.DUMMYFUNCTION("""COMPUTED_VALUE"""),"E240024")</f>
        <v>E240024</v>
      </c>
    </row>
    <row r="1019">
      <c r="A1019" s="3" t="str">
        <f>IFERROR(__xludf.DUMMYFUNCTION("""COMPUTED_VALUE"""),"E240025")</f>
        <v>E240025</v>
      </c>
    </row>
    <row r="1020">
      <c r="A1020" s="3" t="str">
        <f>IFERROR(__xludf.DUMMYFUNCTION("""COMPUTED_VALUE"""),"B090108")</f>
        <v>B090108</v>
      </c>
    </row>
    <row r="1021">
      <c r="A1021" s="3" t="str">
        <f>IFERROR(__xludf.DUMMYFUNCTION("""COMPUTED_VALUE"""),"F250642")</f>
        <v>F250642</v>
      </c>
    </row>
    <row r="1022">
      <c r="A1022" s="3" t="str">
        <f>IFERROR(__xludf.DUMMYFUNCTION("""COMPUTED_VALUE"""),"E240174")</f>
        <v>E240174</v>
      </c>
    </row>
    <row r="1023">
      <c r="A1023" s="3" t="str">
        <f>IFERROR(__xludf.DUMMYFUNCTION("""COMPUTED_VALUE"""),"F250704")</f>
        <v>F250704</v>
      </c>
    </row>
    <row r="1024">
      <c r="A1024" s="3" t="str">
        <f>IFERROR(__xludf.DUMMYFUNCTION("""COMPUTED_VALUE"""),"F250730")</f>
        <v>F250730</v>
      </c>
    </row>
    <row r="1025">
      <c r="A1025" s="3" t="str">
        <f>IFERROR(__xludf.DUMMYFUNCTION("""COMPUTED_VALUE"""),"A150129")</f>
        <v>A150129</v>
      </c>
    </row>
    <row r="1026">
      <c r="A1026" s="3" t="str">
        <f>IFERROR(__xludf.DUMMYFUNCTION("""COMPUTED_VALUE"""),"B090106")</f>
        <v>B090106</v>
      </c>
    </row>
    <row r="1027">
      <c r="A1027" s="3" t="str">
        <f>IFERROR(__xludf.DUMMYFUNCTION("""COMPUTED_VALUE"""),"B090101")</f>
        <v>B090101</v>
      </c>
    </row>
    <row r="1028">
      <c r="A1028" s="3" t="str">
        <f>IFERROR(__xludf.DUMMYFUNCTION("""COMPUTED_VALUE"""),"B090102")</f>
        <v>B090102</v>
      </c>
    </row>
    <row r="1029">
      <c r="A1029" s="3" t="str">
        <f>IFERROR(__xludf.DUMMYFUNCTION("""COMPUTED_VALUE"""),"B090122")</f>
        <v>B090122</v>
      </c>
    </row>
    <row r="1030">
      <c r="A1030" s="3" t="str">
        <f>IFERROR(__xludf.DUMMYFUNCTION("""COMPUTED_VALUE"""),"F250125")</f>
        <v>F250125</v>
      </c>
    </row>
    <row r="1031">
      <c r="A1031" s="3" t="str">
        <f>IFERROR(__xludf.DUMMYFUNCTION("""COMPUTED_VALUE"""),"F180408")</f>
        <v>F180408</v>
      </c>
    </row>
    <row r="1032">
      <c r="A1032" s="3" t="str">
        <f>IFERROR(__xludf.DUMMYFUNCTION("""COMPUTED_VALUE"""),"E240193")</f>
        <v>E240193</v>
      </c>
    </row>
    <row r="1033">
      <c r="A1033" s="3" t="str">
        <f>IFERROR(__xludf.DUMMYFUNCTION("""COMPUTED_VALUE"""),"E240056")</f>
        <v>E240056</v>
      </c>
    </row>
    <row r="1034">
      <c r="A1034" s="3" t="str">
        <f>IFERROR(__xludf.DUMMYFUNCTION("""COMPUTED_VALUE"""),"E240076")</f>
        <v>E240076</v>
      </c>
    </row>
    <row r="1035">
      <c r="A1035" s="3" t="str">
        <f>IFERROR(__xludf.DUMMYFUNCTION("""COMPUTED_VALUE"""),"E240132")</f>
        <v>E240132</v>
      </c>
    </row>
    <row r="1036">
      <c r="A1036" s="3">
        <f>IFERROR(__xludf.DUMMYFUNCTION("""COMPUTED_VALUE"""),1.1101422E7)</f>
        <v>11101422</v>
      </c>
    </row>
    <row r="1037">
      <c r="A1037" s="3" t="str">
        <f>IFERROR(__xludf.DUMMYFUNCTION("""COMPUTED_VALUE"""),"E240178")</f>
        <v>E240178</v>
      </c>
    </row>
    <row r="1038">
      <c r="A1038" s="3">
        <f>IFERROR(__xludf.DUMMYFUNCTION("""COMPUTED_VALUE"""),1.1101724E7)</f>
        <v>11101724</v>
      </c>
    </row>
    <row r="1039">
      <c r="A1039" s="3">
        <f>IFERROR(__xludf.DUMMYFUNCTION("""COMPUTED_VALUE"""),1.110171E7)</f>
        <v>11101710</v>
      </c>
    </row>
    <row r="1040">
      <c r="A1040" s="3" t="str">
        <f>IFERROR(__xludf.DUMMYFUNCTION("""COMPUTED_VALUE"""),"F250110")</f>
        <v>F250110</v>
      </c>
    </row>
    <row r="1041">
      <c r="A1041" s="3">
        <f>IFERROR(__xludf.DUMMYFUNCTION("""COMPUTED_VALUE"""),1.1101706E7)</f>
        <v>11101706</v>
      </c>
    </row>
    <row r="1042">
      <c r="A1042" s="3">
        <f>IFERROR(__xludf.DUMMYFUNCTION("""COMPUTED_VALUE"""),1.110142E7)</f>
        <v>11101420</v>
      </c>
    </row>
    <row r="1043">
      <c r="A1043" s="3" t="str">
        <f>IFERROR(__xludf.DUMMYFUNCTION("""COMPUTED_VALUE"""),"P270215")</f>
        <v>P270215</v>
      </c>
    </row>
    <row r="1044">
      <c r="A1044" s="3">
        <f>IFERROR(__xludf.DUMMYFUNCTION("""COMPUTED_VALUE"""),1.1101414E7)</f>
        <v>11101414</v>
      </c>
    </row>
    <row r="1045">
      <c r="A1045" s="3">
        <f>IFERROR(__xludf.DUMMYFUNCTION("""COMPUTED_VALUE"""),1.1101425E7)</f>
        <v>11101425</v>
      </c>
    </row>
    <row r="1046">
      <c r="A1046" s="3">
        <f>IFERROR(__xludf.DUMMYFUNCTION("""COMPUTED_VALUE"""),1.1101716E7)</f>
        <v>11101716</v>
      </c>
    </row>
    <row r="1047">
      <c r="A1047" s="3">
        <f>IFERROR(__xludf.DUMMYFUNCTION("""COMPUTED_VALUE"""),1.110172E7)</f>
        <v>11101720</v>
      </c>
    </row>
    <row r="1048">
      <c r="A1048" s="3">
        <f>IFERROR(__xludf.DUMMYFUNCTION("""COMPUTED_VALUE"""),1.1101714E7)</f>
        <v>11101714</v>
      </c>
    </row>
    <row r="1049">
      <c r="A1049" s="3">
        <f>IFERROR(__xludf.DUMMYFUNCTION("""COMPUTED_VALUE"""),1.1101718E7)</f>
        <v>11101718</v>
      </c>
    </row>
    <row r="1050">
      <c r="A1050" s="3">
        <f>IFERROR(__xludf.DUMMYFUNCTION("""COMPUTED_VALUE"""),1.1101704E7)</f>
        <v>11101704</v>
      </c>
    </row>
    <row r="1051">
      <c r="A1051" s="3" t="str">
        <f>IFERROR(__xludf.DUMMYFUNCTION("""COMPUTED_VALUE"""),"B080212")</f>
        <v>B080212</v>
      </c>
    </row>
    <row r="1052">
      <c r="A1052" s="3">
        <f>IFERROR(__xludf.DUMMYFUNCTION("""COMPUTED_VALUE"""),1.1101708E7)</f>
        <v>11101708</v>
      </c>
    </row>
    <row r="1053">
      <c r="A1053" s="3">
        <f>IFERROR(__xludf.DUMMYFUNCTION("""COMPUTED_VALUE"""),1.3040328E7)</f>
        <v>13040328</v>
      </c>
    </row>
    <row r="1054">
      <c r="A1054" s="3">
        <f>IFERROR(__xludf.DUMMYFUNCTION("""COMPUTED_VALUE"""),1.3040328E7)</f>
        <v>13040328</v>
      </c>
    </row>
    <row r="1055">
      <c r="A1055" s="3">
        <f>IFERROR(__xludf.DUMMYFUNCTION("""COMPUTED_VALUE"""),1.1101715E7)</f>
        <v>11101715</v>
      </c>
    </row>
    <row r="1056">
      <c r="A1056" s="3">
        <f>IFERROR(__xludf.DUMMYFUNCTION("""COMPUTED_VALUE"""),1.5040131E7)</f>
        <v>15040131</v>
      </c>
    </row>
    <row r="1057">
      <c r="A1057" s="3" t="str">
        <f>IFERROR(__xludf.DUMMYFUNCTION("""COMPUTED_VALUE"""),"C200315")</f>
        <v>C200315</v>
      </c>
    </row>
    <row r="1058">
      <c r="A1058" s="3" t="str">
        <f>IFERROR(__xludf.DUMMYFUNCTION("""COMPUTED_VALUE"""),"D230022")</f>
        <v>D230022</v>
      </c>
    </row>
    <row r="1059">
      <c r="A1059" s="3">
        <f>IFERROR(__xludf.DUMMYFUNCTION("""COMPUTED_VALUE"""),1.504013E7)</f>
        <v>15040130</v>
      </c>
    </row>
    <row r="1060">
      <c r="A1060" s="3" t="str">
        <f>IFERROR(__xludf.DUMMYFUNCTION("""COMPUTED_VALUE"""),"F250335")</f>
        <v>F250335</v>
      </c>
    </row>
    <row r="1061">
      <c r="A1061" s="3" t="str">
        <f>IFERROR(__xludf.DUMMYFUNCTION("""COMPUTED_VALUE"""),"B210107")</f>
        <v>B210107</v>
      </c>
    </row>
    <row r="1062">
      <c r="A1062" s="3" t="str">
        <f>IFERROR(__xludf.DUMMYFUNCTION("""COMPUTED_VALUE"""),"B210112")</f>
        <v>B210112</v>
      </c>
    </row>
    <row r="1063">
      <c r="A1063" s="3" t="str">
        <f>IFERROR(__xludf.DUMMYFUNCTION("""COMPUTED_VALUE"""),"B210108")</f>
        <v>B210108</v>
      </c>
    </row>
    <row r="1064">
      <c r="A1064" s="3" t="str">
        <f>IFERROR(__xludf.DUMMYFUNCTION("""COMPUTED_VALUE"""),"F250638")</f>
        <v>F250638</v>
      </c>
    </row>
    <row r="1065">
      <c r="A1065" s="3" t="str">
        <f>IFERROR(__xludf.DUMMYFUNCTION("""COMPUTED_VALUE"""),"E240052")</f>
        <v>E240052</v>
      </c>
    </row>
    <row r="1066">
      <c r="A1066" s="3" t="str">
        <f>IFERROR(__xludf.DUMMYFUNCTION("""COMPUTED_VALUE"""),"B210220")</f>
        <v>B210220</v>
      </c>
    </row>
    <row r="1067">
      <c r="A1067" s="3" t="str">
        <f>IFERROR(__xludf.DUMMYFUNCTION("""COMPUTED_VALUE"""),"A070216")</f>
        <v>A070216</v>
      </c>
    </row>
    <row r="1068">
      <c r="A1068" s="3" t="str">
        <f>IFERROR(__xludf.DUMMYFUNCTION("""COMPUTED_VALUE"""),"A070116")</f>
        <v>A070116</v>
      </c>
    </row>
    <row r="1069">
      <c r="A1069" s="3" t="str">
        <f>IFERROR(__xludf.DUMMYFUNCTION("""COMPUTED_VALUE"""),"A070123")</f>
        <v>A070123</v>
      </c>
    </row>
    <row r="1070">
      <c r="A1070" s="3" t="str">
        <f>IFERROR(__xludf.DUMMYFUNCTION("""COMPUTED_VALUE"""),"A070203")</f>
        <v>A070203</v>
      </c>
    </row>
    <row r="1071">
      <c r="A1071" s="3">
        <f>IFERROR(__xludf.DUMMYFUNCTION("""COMPUTED_VALUE"""),1.1100918E7)</f>
        <v>11100918</v>
      </c>
    </row>
    <row r="1072">
      <c r="A1072" s="3" t="str">
        <f>IFERROR(__xludf.DUMMYFUNCTION("""COMPUTED_VALUE"""),"E240130")</f>
        <v>E240130</v>
      </c>
    </row>
    <row r="1073">
      <c r="A1073" s="3">
        <f>IFERROR(__xludf.DUMMYFUNCTION("""COMPUTED_VALUE"""),1.1100832E7)</f>
        <v>11100832</v>
      </c>
    </row>
    <row r="1074">
      <c r="A1074" s="3">
        <f>IFERROR(__xludf.DUMMYFUNCTION("""COMPUTED_VALUE"""),1.6050121E7)</f>
        <v>16050121</v>
      </c>
    </row>
    <row r="1075">
      <c r="A1075" s="3">
        <f>IFERROR(__xludf.DUMMYFUNCTION("""COMPUTED_VALUE"""),1.6050136E7)</f>
        <v>16050136</v>
      </c>
    </row>
    <row r="1076">
      <c r="A1076" s="3">
        <f>IFERROR(__xludf.DUMMYFUNCTION("""COMPUTED_VALUE"""),1010313.0)</f>
        <v>1010313</v>
      </c>
    </row>
    <row r="1077">
      <c r="A1077" s="3">
        <f>IFERROR(__xludf.DUMMYFUNCTION("""COMPUTED_VALUE"""),1.605014E7)</f>
        <v>16050140</v>
      </c>
    </row>
    <row r="1078">
      <c r="A1078" s="3">
        <f>IFERROR(__xludf.DUMMYFUNCTION("""COMPUTED_VALUE"""),1.110081E7)</f>
        <v>11100810</v>
      </c>
    </row>
    <row r="1079">
      <c r="A1079" s="3">
        <f>IFERROR(__xludf.DUMMYFUNCTION("""COMPUTED_VALUE"""),1.1100545E7)</f>
        <v>11100545</v>
      </c>
    </row>
    <row r="1080">
      <c r="A1080" s="3">
        <f>IFERROR(__xludf.DUMMYFUNCTION("""COMPUTED_VALUE"""),1.6050145E7)</f>
        <v>16050145</v>
      </c>
    </row>
    <row r="1081">
      <c r="A1081" s="3" t="str">
        <f>IFERROR(__xludf.DUMMYFUNCTION("""COMPUTED_VALUE"""),"G040825")</f>
        <v>G040825</v>
      </c>
    </row>
    <row r="1082">
      <c r="A1082" s="3" t="str">
        <f>IFERROR(__xludf.DUMMYFUNCTION("""COMPUTED_VALUE"""),"C170105")</f>
        <v>C170105</v>
      </c>
    </row>
    <row r="1083">
      <c r="A1083" s="3">
        <f>IFERROR(__xludf.DUMMYFUNCTION("""COMPUTED_VALUE"""),1.1100535E7)</f>
        <v>11100535</v>
      </c>
    </row>
    <row r="1084">
      <c r="A1084" s="3">
        <f>IFERROR(__xludf.DUMMYFUNCTION("""COMPUTED_VALUE"""),1.6050133E7)</f>
        <v>16050133</v>
      </c>
    </row>
    <row r="1085">
      <c r="A1085" s="3">
        <f>IFERROR(__xludf.DUMMYFUNCTION("""COMPUTED_VALUE"""),1.1100532E7)</f>
        <v>11100532</v>
      </c>
    </row>
    <row r="1086">
      <c r="A1086" s="3">
        <f>IFERROR(__xludf.DUMMYFUNCTION("""COMPUTED_VALUE"""),1.6050312E7)</f>
        <v>16050312</v>
      </c>
    </row>
    <row r="1087">
      <c r="A1087" s="3">
        <f>IFERROR(__xludf.DUMMYFUNCTION("""COMPUTED_VALUE"""),1.6050221E7)</f>
        <v>16050221</v>
      </c>
    </row>
    <row r="1088">
      <c r="A1088" s="3">
        <f>IFERROR(__xludf.DUMMYFUNCTION("""COMPUTED_VALUE"""),1.7170524E7)</f>
        <v>17170524</v>
      </c>
    </row>
    <row r="1089">
      <c r="A1089" s="3" t="str">
        <f>IFERROR(__xludf.DUMMYFUNCTION("""COMPUTED_VALUE"""),"A110109")</f>
        <v>A110109</v>
      </c>
    </row>
    <row r="1090">
      <c r="A1090" s="3">
        <f>IFERROR(__xludf.DUMMYFUNCTION("""COMPUTED_VALUE"""),1.7170525E7)</f>
        <v>17170525</v>
      </c>
    </row>
    <row r="1091">
      <c r="A1091" s="3">
        <f>IFERROR(__xludf.DUMMYFUNCTION("""COMPUTED_VALUE"""),2.1260504E7)</f>
        <v>21260504</v>
      </c>
    </row>
    <row r="1092">
      <c r="A1092" s="3" t="str">
        <f>IFERROR(__xludf.DUMMYFUNCTION("""COMPUTED_VALUE"""),"A110202")</f>
        <v>A110202</v>
      </c>
    </row>
    <row r="1093">
      <c r="A1093" s="3">
        <f>IFERROR(__xludf.DUMMYFUNCTION("""COMPUTED_VALUE"""),1.7170236E7)</f>
        <v>17170236</v>
      </c>
    </row>
    <row r="1094">
      <c r="A1094" s="3" t="str">
        <f>IFERROR(__xludf.DUMMYFUNCTION("""COMPUTED_VALUE"""),"F250112")</f>
        <v>F250112</v>
      </c>
    </row>
    <row r="1095">
      <c r="A1095" s="3" t="str">
        <f>IFERROR(__xludf.DUMMYFUNCTION("""COMPUTED_VALUE"""),"B220104")</f>
        <v>B220104</v>
      </c>
    </row>
    <row r="1096">
      <c r="A1096" s="3" t="str">
        <f>IFERROR(__xludf.DUMMYFUNCTION("""COMPUTED_VALUE"""),"A110234")</f>
        <v>A110234</v>
      </c>
    </row>
    <row r="1097">
      <c r="A1097" s="3" t="str">
        <f>IFERROR(__xludf.DUMMYFUNCTION("""COMPUTED_VALUE"""),"A110116")</f>
        <v>A110116</v>
      </c>
    </row>
    <row r="1098">
      <c r="A1098" s="3" t="str">
        <f>IFERROR(__xludf.DUMMYFUNCTION("""COMPUTED_VALUE"""),"B220119")</f>
        <v>B220119</v>
      </c>
    </row>
    <row r="1099">
      <c r="A1099" s="3">
        <f>IFERROR(__xludf.DUMMYFUNCTION("""COMPUTED_VALUE"""),1.7170231E7)</f>
        <v>17170231</v>
      </c>
    </row>
    <row r="1100">
      <c r="A1100" s="3" t="str">
        <f>IFERROR(__xludf.DUMMYFUNCTION("""COMPUTED_VALUE"""),"E100112")</f>
        <v>E100112</v>
      </c>
    </row>
    <row r="1101">
      <c r="A1101" s="3" t="str">
        <f>IFERROR(__xludf.DUMMYFUNCTION("""COMPUTED_VALUE"""),"A150109")</f>
        <v>A150109</v>
      </c>
    </row>
    <row r="1102">
      <c r="A1102" s="3">
        <f>IFERROR(__xludf.DUMMYFUNCTION("""COMPUTED_VALUE"""),1.7170232E7)</f>
        <v>17170232</v>
      </c>
    </row>
    <row r="1103">
      <c r="A1103" s="3" t="str">
        <f>IFERROR(__xludf.DUMMYFUNCTION("""COMPUTED_VALUE"""),"G030218")</f>
        <v>G030218</v>
      </c>
    </row>
    <row r="1104">
      <c r="A1104" s="3">
        <f>IFERROR(__xludf.DUMMYFUNCTION("""COMPUTED_VALUE"""),1.7170228E7)</f>
        <v>17170228</v>
      </c>
    </row>
    <row r="1105">
      <c r="A1105" s="3" t="str">
        <f>IFERROR(__xludf.DUMMYFUNCTION("""COMPUTED_VALUE"""),"A150110")</f>
        <v>A150110</v>
      </c>
    </row>
    <row r="1106">
      <c r="A1106" s="3" t="str">
        <f>IFERROR(__xludf.DUMMYFUNCTION("""COMPUTED_VALUE"""),"A070101")</f>
        <v>A070101</v>
      </c>
    </row>
    <row r="1107">
      <c r="A1107" s="3" t="str">
        <f>IFERROR(__xludf.DUMMYFUNCTION("""COMPUTED_VALUE"""),"B210310")</f>
        <v>B210310</v>
      </c>
    </row>
    <row r="1108">
      <c r="A1108" s="3" t="str">
        <f>IFERROR(__xludf.DUMMYFUNCTION("""COMPUTED_VALUE"""),"E240073")</f>
        <v>E240073</v>
      </c>
    </row>
    <row r="1109">
      <c r="A1109" s="3" t="str">
        <f>IFERROR(__xludf.DUMMYFUNCTION("""COMPUTED_VALUE"""),"M040207")</f>
        <v>M040207</v>
      </c>
    </row>
    <row r="1110">
      <c r="A1110" s="3">
        <f>IFERROR(__xludf.DUMMYFUNCTION("""COMPUTED_VALUE"""),1110119.0)</f>
        <v>1110119</v>
      </c>
    </row>
    <row r="1111">
      <c r="A1111" s="3">
        <f>IFERROR(__xludf.DUMMYFUNCTION("""COMPUTED_VALUE"""),1110310.0)</f>
        <v>1110310</v>
      </c>
    </row>
    <row r="1112">
      <c r="A1112" s="3">
        <f>IFERROR(__xludf.DUMMYFUNCTION("""COMPUTED_VALUE"""),1.5040404E7)</f>
        <v>15040404</v>
      </c>
    </row>
    <row r="1113">
      <c r="A1113" s="3" t="str">
        <f>IFERROR(__xludf.DUMMYFUNCTION("""COMPUTED_VALUE"""),"F250234")</f>
        <v>F250234</v>
      </c>
    </row>
    <row r="1114">
      <c r="A1114" s="3" t="str">
        <f>IFERROR(__xludf.DUMMYFUNCTION("""COMPUTED_VALUE"""),"G040808")</f>
        <v>G040808</v>
      </c>
    </row>
    <row r="1115">
      <c r="A1115" s="3">
        <f>IFERROR(__xludf.DUMMYFUNCTION("""COMPUTED_VALUE"""),7020415.0)</f>
        <v>7020415</v>
      </c>
    </row>
    <row r="1116">
      <c r="A1116" s="3" t="str">
        <f>IFERROR(__xludf.DUMMYFUNCTION("""COMPUTED_VALUE"""),"W260419")</f>
        <v>W260419</v>
      </c>
    </row>
    <row r="1117">
      <c r="A1117" s="3">
        <f>IFERROR(__xludf.DUMMYFUNCTION("""COMPUTED_VALUE"""),7020417.0)</f>
        <v>7020417</v>
      </c>
    </row>
    <row r="1118">
      <c r="A1118" s="3" t="str">
        <f>IFERROR(__xludf.DUMMYFUNCTION("""COMPUTED_VALUE"""),"W260420")</f>
        <v>W260420</v>
      </c>
    </row>
    <row r="1119">
      <c r="A1119" s="3" t="str">
        <f>IFERROR(__xludf.DUMMYFUNCTION("""COMPUTED_VALUE"""),"G020610")</f>
        <v>G020610</v>
      </c>
    </row>
    <row r="1120">
      <c r="A1120" s="3">
        <f>IFERROR(__xludf.DUMMYFUNCTION("""COMPUTED_VALUE"""),7020408.0)</f>
        <v>7020408</v>
      </c>
    </row>
    <row r="1121">
      <c r="A1121" s="3">
        <f>IFERROR(__xludf.DUMMYFUNCTION("""COMPUTED_VALUE"""),1.7170262E7)</f>
        <v>17170262</v>
      </c>
    </row>
    <row r="1122">
      <c r="A1122" s="3">
        <f>IFERROR(__xludf.DUMMYFUNCTION("""COMPUTED_VALUE"""),1.717027E7)</f>
        <v>17170270</v>
      </c>
    </row>
    <row r="1123">
      <c r="A1123" s="3" t="str">
        <f>IFERROR(__xludf.DUMMYFUNCTION("""COMPUTED_VALUE"""),"G040810")</f>
        <v>G040810</v>
      </c>
    </row>
    <row r="1124">
      <c r="A1124" s="3" t="str">
        <f>IFERROR(__xludf.DUMMYFUNCTION("""COMPUTED_VALUE"""),"G040402")</f>
        <v>G040402</v>
      </c>
    </row>
    <row r="1125">
      <c r="A1125" s="3">
        <f>IFERROR(__xludf.DUMMYFUNCTION("""COMPUTED_VALUE"""),1.7170259E7)</f>
        <v>17170259</v>
      </c>
    </row>
    <row r="1126">
      <c r="A1126" s="3" t="str">
        <f>IFERROR(__xludf.DUMMYFUNCTION("""COMPUTED_VALUE"""),"W260208")</f>
        <v>W260208</v>
      </c>
    </row>
    <row r="1127">
      <c r="A1127" s="3" t="str">
        <f>IFERROR(__xludf.DUMMYFUNCTION("""COMPUTED_VALUE"""),"W260209")</f>
        <v>W260209</v>
      </c>
    </row>
    <row r="1128">
      <c r="A1128" s="3">
        <f>IFERROR(__xludf.DUMMYFUNCTION("""COMPUTED_VALUE"""),1.7170256E7)</f>
        <v>17170256</v>
      </c>
    </row>
    <row r="1129">
      <c r="A1129" s="3" t="str">
        <f>IFERROR(__xludf.DUMMYFUNCTION("""COMPUTED_VALUE"""),"F250343")</f>
        <v>F250343</v>
      </c>
    </row>
    <row r="1130">
      <c r="A1130" s="3" t="str">
        <f>IFERROR(__xludf.DUMMYFUNCTION("""COMPUTED_VALUE"""),"B220111")</f>
        <v>B220111</v>
      </c>
    </row>
    <row r="1131">
      <c r="A1131" s="3">
        <f>IFERROR(__xludf.DUMMYFUNCTION("""COMPUTED_VALUE"""),1.605031E7)</f>
        <v>16050310</v>
      </c>
    </row>
    <row r="1132">
      <c r="A1132" s="3">
        <f>IFERROR(__xludf.DUMMYFUNCTION("""COMPUTED_VALUE"""),1.6050311E7)</f>
        <v>16050311</v>
      </c>
    </row>
    <row r="1133">
      <c r="A1133" s="3" t="str">
        <f>IFERROR(__xludf.DUMMYFUNCTION("""COMPUTED_VALUE"""),"B210322")</f>
        <v>B210322</v>
      </c>
    </row>
    <row r="1134">
      <c r="A1134" s="3" t="str">
        <f>IFERROR(__xludf.DUMMYFUNCTION("""COMPUTED_VALUE"""),"A110215")</f>
        <v>A110215</v>
      </c>
    </row>
    <row r="1135">
      <c r="A1135" s="3" t="str">
        <f>IFERROR(__xludf.DUMMYFUNCTION("""COMPUTED_VALUE"""),"G010217")</f>
        <v>G010217</v>
      </c>
    </row>
    <row r="1136">
      <c r="A1136" s="3" t="str">
        <f>IFERROR(__xludf.DUMMYFUNCTION("""COMPUTED_VALUE"""),"F250621")</f>
        <v>F250621</v>
      </c>
    </row>
    <row r="1137">
      <c r="A1137" s="3" t="str">
        <f>IFERROR(__xludf.DUMMYFUNCTION("""COMPUTED_VALUE"""),"E090205")</f>
        <v>E090205</v>
      </c>
    </row>
    <row r="1138">
      <c r="A1138" s="3" t="str">
        <f>IFERROR(__xludf.DUMMYFUNCTION("""COMPUTED_VALUE"""),"F250526")</f>
        <v>F250526</v>
      </c>
    </row>
    <row r="1139">
      <c r="A1139" s="3" t="str">
        <f>IFERROR(__xludf.DUMMYFUNCTION("""COMPUTED_VALUE"""),"E240050")</f>
        <v>E240050</v>
      </c>
    </row>
    <row r="1140">
      <c r="A1140" s="3" t="str">
        <f>IFERROR(__xludf.DUMMYFUNCTION("""COMPUTED_VALUE"""),"F250643")</f>
        <v>F250643</v>
      </c>
    </row>
    <row r="1141">
      <c r="A1141" s="3" t="str">
        <f>IFERROR(__xludf.DUMMYFUNCTION("""COMPUTED_VALUE"""),"F250515")</f>
        <v>F250515</v>
      </c>
    </row>
    <row r="1142">
      <c r="A1142" s="3" t="str">
        <f>IFERROR(__xludf.DUMMYFUNCTION("""COMPUTED_VALUE"""),"E240020")</f>
        <v>E240020</v>
      </c>
    </row>
    <row r="1143">
      <c r="A1143" s="3" t="str">
        <f>IFERROR(__xludf.DUMMYFUNCTION("""COMPUTED_VALUE"""),"E240021")</f>
        <v>E240021</v>
      </c>
    </row>
    <row r="1144">
      <c r="A1144" s="3" t="str">
        <f>IFERROR(__xludf.DUMMYFUNCTION("""COMPUTED_VALUE"""),"E240004")</f>
        <v>E240004</v>
      </c>
    </row>
    <row r="1145">
      <c r="A1145" s="3" t="str">
        <f>IFERROR(__xludf.DUMMYFUNCTION("""COMPUTED_VALUE"""),"E240016")</f>
        <v>E240016</v>
      </c>
    </row>
    <row r="1146">
      <c r="A1146" s="3" t="str">
        <f>IFERROR(__xludf.DUMMYFUNCTION("""COMPUTED_VALUE"""),"E240072")</f>
        <v>E240072</v>
      </c>
    </row>
    <row r="1147">
      <c r="A1147" s="3" t="str">
        <f>IFERROR(__xludf.DUMMYFUNCTION("""COMPUTED_VALUE"""),"E240031")</f>
        <v>E240031</v>
      </c>
    </row>
    <row r="1148">
      <c r="A1148" s="3" t="str">
        <f>IFERROR(__xludf.DUMMYFUNCTION("""COMPUTED_VALUE"""),"E240029")</f>
        <v>E240029</v>
      </c>
    </row>
    <row r="1149">
      <c r="A1149" s="3" t="str">
        <f>IFERROR(__xludf.DUMMYFUNCTION("""COMPUTED_VALUE"""),"F250324")</f>
        <v>F250324</v>
      </c>
    </row>
    <row r="1150">
      <c r="A1150" s="3" t="str">
        <f>IFERROR(__xludf.DUMMYFUNCTION("""COMPUTED_VALUE"""),"F250422")</f>
        <v>F250422</v>
      </c>
    </row>
    <row r="1151">
      <c r="A1151" s="3" t="str">
        <f>IFERROR(__xludf.DUMMYFUNCTION("""COMPUTED_VALUE"""),"F250425")</f>
        <v>F250425</v>
      </c>
    </row>
    <row r="1152">
      <c r="A1152" s="3" t="str">
        <f>IFERROR(__xludf.DUMMYFUNCTION("""COMPUTED_VALUE"""),"F250420")</f>
        <v>F250420</v>
      </c>
    </row>
    <row r="1153">
      <c r="A1153" s="3" t="str">
        <f>IFERROR(__xludf.DUMMYFUNCTION("""COMPUTED_VALUE"""),"F250323")</f>
        <v>F250323</v>
      </c>
    </row>
    <row r="1154">
      <c r="A1154" s="3" t="str">
        <f>IFERROR(__xludf.DUMMYFUNCTION("""COMPUTED_VALUE"""),"E240044")</f>
        <v>E240044</v>
      </c>
    </row>
    <row r="1155">
      <c r="A1155" s="3" t="str">
        <f>IFERROR(__xludf.DUMMYFUNCTION("""COMPUTED_VALUE"""),"E240038")</f>
        <v>E240038</v>
      </c>
    </row>
    <row r="1156">
      <c r="A1156" s="3" t="str">
        <f>IFERROR(__xludf.DUMMYFUNCTION("""COMPUTED_VALUE"""),"E240145")</f>
        <v>E240145</v>
      </c>
    </row>
    <row r="1157">
      <c r="A1157" s="3">
        <f>IFERROR(__xludf.DUMMYFUNCTION("""COMPUTED_VALUE"""),1.504041E7)</f>
        <v>15040410</v>
      </c>
    </row>
    <row r="1158">
      <c r="A1158" s="3" t="str">
        <f>IFERROR(__xludf.DUMMYFUNCTION("""COMPUTED_VALUE"""),"B210212")</f>
        <v>B210212</v>
      </c>
    </row>
    <row r="1159">
      <c r="A1159" s="3">
        <f>IFERROR(__xludf.DUMMYFUNCTION("""COMPUTED_VALUE"""),1.5040117E7)</f>
        <v>15040117</v>
      </c>
    </row>
    <row r="1160">
      <c r="A1160" s="3" t="str">
        <f>IFERROR(__xludf.DUMMYFUNCTION("""COMPUTED_VALUE"""),"G020108")</f>
        <v>G020108</v>
      </c>
    </row>
    <row r="1161">
      <c r="A1161" s="3">
        <f>IFERROR(__xludf.DUMMYFUNCTION("""COMPUTED_VALUE"""),1.5040314E7)</f>
        <v>15040314</v>
      </c>
    </row>
    <row r="1162">
      <c r="A1162" s="3" t="str">
        <f>IFERROR(__xludf.DUMMYFUNCTION("""COMPUTED_VALUE"""),"G020309")</f>
        <v>G020309</v>
      </c>
    </row>
    <row r="1163">
      <c r="A1163" s="3">
        <f>IFERROR(__xludf.DUMMYFUNCTION("""COMPUTED_VALUE"""),1.5040138E7)</f>
        <v>15040138</v>
      </c>
    </row>
    <row r="1164">
      <c r="A1164" s="3" t="str">
        <f>IFERROR(__xludf.DUMMYFUNCTION("""COMPUTED_VALUE"""),"G020324")</f>
        <v>G020324</v>
      </c>
    </row>
    <row r="1165">
      <c r="A1165" s="3">
        <f>IFERROR(__xludf.DUMMYFUNCTION("""COMPUTED_VALUE"""),1.5040144E7)</f>
        <v>15040144</v>
      </c>
    </row>
    <row r="1166">
      <c r="A1166" s="3"/>
    </row>
    <row r="1167">
      <c r="A1167" s="3"/>
    </row>
    <row r="1168">
      <c r="A1168" s="3"/>
    </row>
    <row r="1169">
      <c r="A1169" s="3"/>
    </row>
    <row r="1170">
      <c r="A1170" s="3"/>
    </row>
    <row r="1171">
      <c r="A1171" s="3"/>
    </row>
    <row r="1172">
      <c r="A1172" s="3"/>
    </row>
    <row r="1173">
      <c r="A1173" s="3"/>
    </row>
    <row r="1174">
      <c r="A1174" s="3"/>
    </row>
    <row r="1175">
      <c r="A1175" s="3"/>
    </row>
    <row r="1176">
      <c r="A1176" s="3"/>
    </row>
    <row r="1177">
      <c r="A1177" s="3"/>
    </row>
    <row r="1178">
      <c r="A1178" s="3"/>
    </row>
    <row r="1179">
      <c r="A1179" s="3"/>
    </row>
    <row r="1180">
      <c r="A1180" s="3"/>
    </row>
    <row r="1181">
      <c r="A1181" s="3"/>
    </row>
    <row r="1182">
      <c r="A1182" s="3"/>
    </row>
    <row r="1183">
      <c r="A1183" s="3"/>
    </row>
    <row r="1184">
      <c r="A1184" s="3"/>
    </row>
    <row r="1185">
      <c r="A1185" s="3"/>
    </row>
    <row r="1186">
      <c r="A1186" s="3"/>
    </row>
    <row r="1187">
      <c r="A1187" s="3"/>
    </row>
    <row r="1188">
      <c r="A1188" s="3"/>
    </row>
    <row r="1189">
      <c r="A1189" s="3"/>
    </row>
    <row r="1190">
      <c r="A1190" s="3"/>
    </row>
    <row r="1191">
      <c r="A1191" s="3"/>
    </row>
    <row r="1192">
      <c r="A1192" s="3"/>
    </row>
    <row r="1193">
      <c r="A1193" s="3"/>
    </row>
    <row r="1194">
      <c r="A1194" s="3"/>
    </row>
    <row r="1195">
      <c r="A1195" s="3"/>
    </row>
    <row r="1196">
      <c r="A1196" s="3"/>
    </row>
    <row r="1197">
      <c r="A1197" s="3"/>
    </row>
    <row r="1198">
      <c r="A1198" s="3"/>
    </row>
    <row r="1199">
      <c r="A1199" s="3"/>
    </row>
    <row r="1200">
      <c r="A1200" s="3"/>
    </row>
    <row r="1201">
      <c r="A1201" s="3"/>
    </row>
    <row r="1202">
      <c r="A1202" s="3"/>
    </row>
    <row r="1203">
      <c r="A1203" s="3"/>
    </row>
    <row r="1204">
      <c r="A1204" s="3"/>
    </row>
    <row r="1205">
      <c r="A1205" s="3"/>
    </row>
    <row r="1206">
      <c r="A1206" s="3"/>
    </row>
    <row r="1207">
      <c r="A1207" s="3"/>
    </row>
    <row r="1208">
      <c r="A1208" s="3"/>
    </row>
    <row r="1209">
      <c r="A1209" s="3"/>
    </row>
    <row r="1210">
      <c r="A1210" s="3"/>
    </row>
    <row r="1211">
      <c r="A1211" s="3"/>
    </row>
    <row r="1212">
      <c r="A1212" s="3"/>
    </row>
    <row r="1213">
      <c r="A1213" s="3"/>
    </row>
    <row r="1214">
      <c r="A1214" s="3"/>
    </row>
    <row r="1215">
      <c r="A1215" s="3"/>
    </row>
    <row r="1216">
      <c r="A1216" s="3"/>
    </row>
    <row r="1217">
      <c r="A1217" s="3"/>
    </row>
    <row r="1218">
      <c r="A1218" s="3"/>
    </row>
    <row r="1219">
      <c r="A1219" s="3"/>
    </row>
    <row r="1220">
      <c r="A1220" s="3"/>
    </row>
    <row r="1221">
      <c r="A1221" s="3"/>
    </row>
    <row r="1222">
      <c r="A1222" s="3"/>
    </row>
    <row r="1223">
      <c r="A1223" s="3"/>
    </row>
    <row r="1224">
      <c r="A1224" s="3"/>
    </row>
    <row r="1225">
      <c r="A1225" s="3"/>
    </row>
    <row r="1226">
      <c r="A1226" s="3"/>
    </row>
    <row r="1227">
      <c r="A1227" s="3"/>
    </row>
    <row r="1228">
      <c r="A1228" s="3"/>
    </row>
    <row r="1229">
      <c r="A1229" s="3"/>
    </row>
    <row r="1230">
      <c r="A1230" s="3"/>
    </row>
    <row r="1231">
      <c r="A1231" s="3"/>
    </row>
    <row r="1232">
      <c r="A1232" s="3"/>
    </row>
    <row r="1233">
      <c r="A1233" s="3"/>
    </row>
    <row r="1234">
      <c r="A1234" s="3"/>
    </row>
    <row r="1235">
      <c r="A1235" s="3"/>
    </row>
    <row r="1236">
      <c r="A1236" s="3"/>
    </row>
    <row r="1237">
      <c r="A1237" s="3"/>
    </row>
    <row r="1238">
      <c r="A1238" s="3"/>
    </row>
    <row r="1239">
      <c r="A1239" s="3"/>
    </row>
    <row r="1240">
      <c r="A1240" s="3"/>
    </row>
    <row r="1241">
      <c r="A1241" s="3"/>
    </row>
    <row r="1242">
      <c r="A1242" s="3"/>
    </row>
    <row r="1243">
      <c r="A1243" s="3"/>
    </row>
    <row r="1244">
      <c r="A1244" s="3"/>
    </row>
    <row r="1245">
      <c r="A1245" s="3"/>
    </row>
    <row r="1246">
      <c r="A1246" s="3"/>
    </row>
    <row r="1247">
      <c r="A1247" s="3"/>
    </row>
    <row r="1248">
      <c r="A1248" s="3"/>
    </row>
    <row r="1249">
      <c r="A1249" s="3"/>
    </row>
    <row r="1250">
      <c r="A1250" s="3"/>
    </row>
    <row r="1251">
      <c r="A1251" s="3"/>
    </row>
    <row r="1252">
      <c r="A1252" s="3"/>
    </row>
    <row r="1253">
      <c r="A1253" s="3"/>
    </row>
    <row r="1254">
      <c r="A1254" s="3"/>
    </row>
    <row r="1255">
      <c r="A1255" s="3"/>
    </row>
    <row r="1256">
      <c r="A1256" s="3"/>
    </row>
    <row r="1257">
      <c r="A1257" s="3"/>
    </row>
    <row r="1258">
      <c r="A1258" s="3"/>
    </row>
    <row r="1259">
      <c r="A1259" s="3"/>
    </row>
    <row r="1260">
      <c r="A1260" s="3"/>
    </row>
    <row r="1261">
      <c r="A1261" s="3"/>
    </row>
    <row r="1262">
      <c r="A1262" s="3"/>
    </row>
    <row r="1263">
      <c r="A1263" s="3"/>
    </row>
    <row r="1264">
      <c r="A1264" s="3"/>
    </row>
    <row r="1265">
      <c r="A1265" s="3"/>
    </row>
    <row r="1266">
      <c r="A1266" s="3"/>
    </row>
    <row r="1267">
      <c r="A1267" s="3"/>
    </row>
    <row r="1268">
      <c r="A1268" s="3"/>
    </row>
    <row r="1269">
      <c r="A1269" s="3"/>
    </row>
    <row r="1270">
      <c r="A1270" s="3"/>
    </row>
    <row r="1271">
      <c r="A1271" s="3"/>
    </row>
    <row r="1272">
      <c r="A1272" s="3"/>
    </row>
    <row r="1273">
      <c r="A1273" s="3"/>
    </row>
    <row r="1274">
      <c r="A1274" s="3"/>
    </row>
    <row r="1275">
      <c r="A1275" s="3"/>
    </row>
    <row r="1276">
      <c r="A1276" s="3"/>
    </row>
    <row r="1277">
      <c r="A1277" s="3"/>
    </row>
    <row r="1278">
      <c r="A1278" s="3"/>
    </row>
    <row r="1279">
      <c r="A1279" s="3"/>
    </row>
    <row r="1280">
      <c r="A1280" s="3"/>
    </row>
    <row r="1281">
      <c r="A1281" s="3"/>
    </row>
    <row r="1282">
      <c r="A1282" s="3"/>
    </row>
    <row r="1283">
      <c r="A1283" s="3"/>
    </row>
    <row r="1284">
      <c r="A1284" s="3"/>
    </row>
    <row r="1285">
      <c r="A1285" s="3"/>
    </row>
    <row r="1286">
      <c r="A1286" s="3"/>
    </row>
    <row r="1287">
      <c r="A1287" s="3"/>
    </row>
    <row r="1288">
      <c r="A1288" s="3"/>
    </row>
    <row r="1289">
      <c r="A1289" s="3"/>
    </row>
    <row r="1290">
      <c r="A1290" s="3"/>
    </row>
    <row r="1291">
      <c r="A1291" s="3"/>
    </row>
    <row r="1292">
      <c r="A1292" s="3"/>
    </row>
    <row r="1293">
      <c r="A1293" s="3"/>
    </row>
    <row r="1294">
      <c r="A1294" s="3"/>
    </row>
    <row r="1295">
      <c r="A1295" s="3"/>
    </row>
    <row r="1296">
      <c r="A1296" s="3"/>
    </row>
    <row r="1297">
      <c r="A1297" s="3"/>
    </row>
    <row r="1298">
      <c r="A1298" s="3"/>
    </row>
    <row r="1299">
      <c r="A1299" s="3"/>
    </row>
    <row r="1300">
      <c r="A1300" s="3"/>
    </row>
    <row r="1301">
      <c r="A1301" s="3"/>
    </row>
    <row r="1302">
      <c r="A1302" s="3"/>
    </row>
    <row r="1303">
      <c r="A1303" s="3"/>
    </row>
    <row r="1304">
      <c r="A1304" s="3"/>
    </row>
    <row r="1305">
      <c r="A1305" s="3"/>
    </row>
    <row r="1306">
      <c r="A1306" s="3"/>
    </row>
    <row r="1307">
      <c r="A1307" s="3"/>
    </row>
    <row r="1308">
      <c r="A1308" s="3"/>
    </row>
    <row r="1309">
      <c r="A1309" s="3"/>
    </row>
    <row r="1310">
      <c r="A1310" s="3"/>
    </row>
    <row r="1311">
      <c r="A1311" s="3"/>
    </row>
    <row r="1312">
      <c r="A1312" s="3"/>
    </row>
    <row r="1313">
      <c r="A1313" s="3"/>
    </row>
    <row r="1314">
      <c r="A1314" s="3"/>
    </row>
    <row r="1315">
      <c r="A1315" s="3"/>
    </row>
    <row r="1316">
      <c r="A1316" s="3"/>
    </row>
    <row r="1317">
      <c r="A1317" s="3"/>
    </row>
    <row r="1318">
      <c r="A1318" s="3"/>
    </row>
    <row r="1319">
      <c r="A1319" s="3"/>
    </row>
    <row r="1320">
      <c r="A1320" s="3"/>
    </row>
    <row r="1321">
      <c r="A1321" s="3"/>
    </row>
    <row r="1322">
      <c r="A1322" s="3"/>
    </row>
    <row r="1323">
      <c r="A1323" s="3"/>
    </row>
    <row r="1324">
      <c r="A1324" s="3"/>
    </row>
    <row r="1325">
      <c r="A1325" s="3"/>
    </row>
    <row r="1326">
      <c r="A1326" s="3"/>
    </row>
    <row r="1327">
      <c r="A1327" s="3"/>
    </row>
    <row r="1328">
      <c r="A1328" s="3"/>
    </row>
    <row r="1329">
      <c r="A1329" s="3"/>
    </row>
    <row r="1330">
      <c r="A1330" s="3"/>
    </row>
    <row r="1331">
      <c r="A1331" s="3"/>
    </row>
    <row r="1332">
      <c r="A1332" s="3"/>
    </row>
    <row r="1333">
      <c r="A1333" s="3"/>
    </row>
    <row r="1334">
      <c r="A1334" s="3"/>
    </row>
    <row r="1335">
      <c r="A1335" s="3"/>
    </row>
    <row r="1336">
      <c r="A1336" s="3"/>
    </row>
    <row r="1337">
      <c r="A1337" s="3"/>
    </row>
    <row r="1338">
      <c r="A1338" s="3"/>
    </row>
    <row r="1339">
      <c r="A1339" s="3"/>
    </row>
    <row r="1340">
      <c r="A1340" s="3"/>
    </row>
    <row r="1341">
      <c r="A1341" s="3"/>
    </row>
    <row r="1342">
      <c r="A1342" s="3"/>
    </row>
    <row r="1343">
      <c r="A1343" s="3"/>
    </row>
    <row r="1344">
      <c r="A1344" s="3"/>
    </row>
    <row r="1345">
      <c r="A1345" s="3"/>
    </row>
    <row r="1346">
      <c r="A1346" s="3"/>
    </row>
    <row r="1347">
      <c r="A1347" s="3"/>
    </row>
    <row r="1348">
      <c r="A1348" s="3"/>
    </row>
    <row r="1349">
      <c r="A1349" s="3"/>
    </row>
    <row r="1350">
      <c r="A1350" s="3"/>
    </row>
    <row r="1351">
      <c r="A1351" s="3"/>
    </row>
    <row r="1352">
      <c r="A1352" s="3"/>
    </row>
    <row r="1353">
      <c r="A1353" s="3"/>
    </row>
    <row r="1354">
      <c r="A1354" s="3"/>
    </row>
    <row r="1355">
      <c r="A1355" s="3"/>
    </row>
    <row r="1356">
      <c r="A1356" s="3"/>
    </row>
    <row r="1357">
      <c r="A1357" s="3"/>
    </row>
    <row r="1358">
      <c r="A1358" s="3"/>
    </row>
    <row r="1359">
      <c r="A1359" s="3"/>
    </row>
    <row r="1360">
      <c r="A1360" s="3"/>
    </row>
    <row r="1361">
      <c r="A1361" s="3"/>
    </row>
    <row r="1362">
      <c r="A1362" s="3"/>
    </row>
    <row r="1363">
      <c r="A1363" s="3"/>
    </row>
    <row r="1364">
      <c r="A1364" s="3"/>
    </row>
    <row r="1365">
      <c r="A1365" s="3"/>
    </row>
    <row r="1366">
      <c r="A1366" s="3"/>
    </row>
    <row r="1367">
      <c r="A1367" s="3"/>
    </row>
    <row r="1368">
      <c r="A1368" s="3"/>
    </row>
    <row r="1369">
      <c r="A1369" s="3"/>
    </row>
    <row r="1370">
      <c r="A1370" s="3"/>
    </row>
    <row r="1371">
      <c r="A1371" s="3"/>
    </row>
    <row r="1372">
      <c r="A1372" s="3"/>
    </row>
    <row r="1373">
      <c r="A1373" s="3"/>
    </row>
    <row r="1374">
      <c r="A1374" s="3"/>
    </row>
    <row r="1375">
      <c r="A1375" s="3"/>
    </row>
    <row r="1376">
      <c r="A1376" s="3"/>
    </row>
    <row r="1377">
      <c r="A1377" s="3"/>
    </row>
    <row r="1378">
      <c r="A1378" s="3"/>
    </row>
    <row r="1379">
      <c r="A1379" s="3"/>
    </row>
    <row r="1380">
      <c r="A1380" s="3"/>
    </row>
    <row r="1381">
      <c r="A1381" s="3"/>
    </row>
    <row r="1382">
      <c r="A1382" s="3"/>
    </row>
    <row r="1383">
      <c r="A1383" s="3"/>
    </row>
    <row r="1384">
      <c r="A1384" s="3"/>
    </row>
    <row r="1385">
      <c r="A1385" s="3"/>
    </row>
    <row r="1386">
      <c r="A1386" s="3"/>
    </row>
    <row r="1387">
      <c r="A1387" s="3"/>
    </row>
    <row r="1388">
      <c r="A1388" s="3"/>
    </row>
    <row r="1389">
      <c r="A1389" s="3"/>
    </row>
    <row r="1390">
      <c r="A1390" s="3"/>
    </row>
    <row r="1391">
      <c r="A1391" s="3"/>
    </row>
    <row r="1392">
      <c r="A1392" s="3"/>
    </row>
    <row r="1393">
      <c r="A1393" s="3"/>
    </row>
    <row r="1394">
      <c r="A1394" s="3"/>
    </row>
    <row r="1395">
      <c r="A1395" s="3"/>
    </row>
    <row r="1396">
      <c r="A1396" s="3"/>
    </row>
    <row r="1397">
      <c r="A1397" s="3"/>
    </row>
    <row r="1398">
      <c r="A1398" s="3"/>
    </row>
    <row r="1399">
      <c r="A1399" s="3"/>
    </row>
    <row r="1400">
      <c r="A1400" s="3"/>
    </row>
    <row r="1401">
      <c r="A1401" s="3"/>
    </row>
    <row r="1402">
      <c r="A1402" s="3"/>
    </row>
    <row r="1403">
      <c r="A1403" s="3"/>
    </row>
    <row r="1404">
      <c r="A1404" s="3"/>
    </row>
    <row r="1405">
      <c r="A1405" s="3"/>
    </row>
    <row r="1406">
      <c r="A1406" s="3"/>
    </row>
    <row r="1407">
      <c r="A1407" s="3"/>
    </row>
    <row r="1408">
      <c r="A1408" s="3"/>
    </row>
    <row r="1409">
      <c r="A1409" s="3"/>
    </row>
    <row r="1410">
      <c r="A1410" s="3"/>
    </row>
    <row r="1411">
      <c r="A1411" s="3"/>
    </row>
    <row r="1412">
      <c r="A1412" s="3"/>
    </row>
    <row r="1413">
      <c r="A1413" s="3"/>
    </row>
    <row r="1414">
      <c r="A1414" s="3"/>
    </row>
    <row r="1415">
      <c r="A1415" s="3"/>
    </row>
    <row r="1416">
      <c r="A1416" s="3"/>
    </row>
    <row r="1417">
      <c r="A1417" s="3"/>
    </row>
    <row r="1418">
      <c r="A1418" s="3"/>
    </row>
    <row r="1419">
      <c r="A1419" s="3"/>
    </row>
    <row r="1420">
      <c r="A1420" s="3"/>
    </row>
    <row r="1421">
      <c r="A1421" s="3"/>
    </row>
    <row r="1422">
      <c r="A1422" s="3"/>
    </row>
    <row r="1423">
      <c r="A1423" s="3"/>
    </row>
    <row r="1424">
      <c r="A1424" s="3"/>
    </row>
    <row r="1425">
      <c r="A1425" s="3"/>
    </row>
    <row r="1426">
      <c r="A1426" s="3"/>
    </row>
    <row r="1427">
      <c r="A1427" s="3"/>
    </row>
    <row r="1428">
      <c r="A1428" s="3"/>
    </row>
    <row r="1429">
      <c r="A1429" s="3"/>
    </row>
    <row r="1430">
      <c r="A1430" s="3"/>
    </row>
    <row r="1431">
      <c r="A1431" s="3"/>
    </row>
    <row r="1432">
      <c r="A1432" s="3"/>
    </row>
    <row r="1433">
      <c r="A1433" s="3"/>
    </row>
    <row r="1434">
      <c r="A1434" s="3"/>
    </row>
    <row r="1435">
      <c r="A1435" s="3"/>
    </row>
    <row r="1436">
      <c r="A1436" s="3"/>
    </row>
    <row r="1437">
      <c r="A1437" s="3"/>
    </row>
    <row r="1438">
      <c r="A1438" s="3"/>
    </row>
    <row r="1439">
      <c r="A1439" s="3"/>
    </row>
    <row r="1440">
      <c r="A1440" s="3"/>
    </row>
    <row r="1441">
      <c r="A1441" s="3"/>
    </row>
    <row r="1442">
      <c r="A1442" s="3"/>
    </row>
    <row r="1443">
      <c r="A1443" s="3"/>
    </row>
    <row r="1444">
      <c r="A1444" s="3"/>
    </row>
    <row r="1445">
      <c r="A1445" s="3"/>
    </row>
    <row r="1446">
      <c r="A1446" s="3"/>
    </row>
    <row r="1447">
      <c r="A1447" s="3"/>
    </row>
    <row r="1448">
      <c r="A1448" s="3"/>
    </row>
    <row r="1449">
      <c r="A1449" s="3"/>
    </row>
    <row r="1450">
      <c r="A1450" s="3"/>
    </row>
    <row r="1451">
      <c r="A1451" s="3"/>
    </row>
    <row r="1452">
      <c r="A1452" s="3"/>
    </row>
    <row r="1453">
      <c r="A1453" s="3"/>
    </row>
    <row r="1454">
      <c r="A1454" s="3"/>
    </row>
    <row r="1455">
      <c r="A1455" s="3"/>
    </row>
    <row r="1456">
      <c r="A1456" s="3"/>
    </row>
    <row r="1457">
      <c r="A1457" s="3"/>
    </row>
    <row r="1458">
      <c r="A1458" s="3"/>
    </row>
    <row r="1459">
      <c r="A1459" s="3"/>
    </row>
    <row r="1460">
      <c r="A1460" s="3"/>
    </row>
    <row r="1461">
      <c r="A1461" s="3"/>
    </row>
    <row r="1462">
      <c r="A1462" s="3"/>
    </row>
    <row r="1463">
      <c r="A1463" s="3"/>
    </row>
    <row r="1464">
      <c r="A1464" s="3"/>
    </row>
    <row r="1465">
      <c r="A1465" s="3"/>
    </row>
    <row r="1466">
      <c r="A1466" s="3"/>
    </row>
    <row r="1467">
      <c r="A1467" s="3"/>
    </row>
    <row r="1468">
      <c r="A1468" s="3"/>
    </row>
    <row r="1469">
      <c r="A1469" s="3"/>
    </row>
    <row r="1470">
      <c r="A1470" s="3"/>
    </row>
    <row r="1471">
      <c r="A1471" s="3"/>
    </row>
    <row r="1472">
      <c r="A1472" s="3"/>
    </row>
    <row r="1473">
      <c r="A1473" s="3"/>
    </row>
    <row r="1474">
      <c r="A1474" s="3"/>
    </row>
    <row r="1475">
      <c r="A1475" s="3"/>
    </row>
    <row r="1476">
      <c r="A1476" s="3"/>
    </row>
    <row r="1477">
      <c r="A1477" s="3"/>
    </row>
    <row r="1478">
      <c r="A1478" s="3"/>
    </row>
    <row r="1479">
      <c r="A1479" s="3"/>
    </row>
    <row r="1480">
      <c r="A1480" s="3"/>
    </row>
    <row r="1481">
      <c r="A1481" s="3"/>
    </row>
    <row r="1482">
      <c r="A1482" s="3"/>
    </row>
    <row r="1483">
      <c r="A1483" s="3"/>
    </row>
    <row r="1484">
      <c r="A1484" s="3"/>
    </row>
    <row r="1485">
      <c r="A1485" s="3"/>
    </row>
    <row r="1486">
      <c r="A1486" s="3"/>
    </row>
    <row r="1487">
      <c r="A1487" s="3"/>
    </row>
    <row r="1488">
      <c r="A1488" s="3"/>
    </row>
    <row r="1489">
      <c r="A1489" s="3"/>
    </row>
    <row r="1490">
      <c r="A1490" s="3"/>
    </row>
    <row r="1491">
      <c r="A1491" s="3"/>
    </row>
    <row r="1492">
      <c r="A1492" s="3"/>
    </row>
    <row r="1493">
      <c r="A1493" s="3"/>
    </row>
    <row r="1494">
      <c r="A1494" s="3"/>
    </row>
    <row r="1495">
      <c r="A1495" s="3"/>
    </row>
    <row r="1496">
      <c r="A1496" s="3"/>
    </row>
    <row r="1497">
      <c r="A1497" s="3"/>
    </row>
    <row r="1498">
      <c r="A1498" s="3"/>
    </row>
    <row r="1499">
      <c r="A1499" s="3"/>
    </row>
    <row r="1500">
      <c r="A1500" s="3"/>
    </row>
    <row r="1501">
      <c r="A1501" s="3"/>
    </row>
    <row r="1502">
      <c r="A1502" s="3"/>
    </row>
    <row r="1503">
      <c r="A1503" s="3"/>
    </row>
    <row r="1504">
      <c r="A1504" s="3"/>
    </row>
    <row r="1505">
      <c r="A1505" s="3"/>
    </row>
    <row r="1506">
      <c r="A1506" s="3"/>
    </row>
    <row r="1507">
      <c r="A1507" s="3"/>
    </row>
    <row r="1508">
      <c r="A1508" s="3"/>
    </row>
    <row r="1509">
      <c r="A1509" s="3"/>
    </row>
    <row r="1510">
      <c r="A1510" s="3"/>
    </row>
    <row r="1511">
      <c r="A1511" s="3"/>
    </row>
    <row r="1512">
      <c r="A1512" s="3"/>
    </row>
    <row r="1513">
      <c r="A1513" s="3"/>
    </row>
    <row r="1514">
      <c r="A1514" s="3"/>
    </row>
    <row r="1515">
      <c r="A1515" s="3"/>
    </row>
    <row r="1516">
      <c r="A1516" s="3"/>
    </row>
    <row r="1517">
      <c r="A1517" s="3"/>
    </row>
    <row r="1518">
      <c r="A1518" s="3"/>
    </row>
    <row r="1519">
      <c r="A1519" s="3"/>
    </row>
    <row r="1520">
      <c r="A1520" s="3"/>
    </row>
    <row r="1521">
      <c r="A1521" s="3"/>
    </row>
    <row r="1522">
      <c r="A1522" s="3"/>
    </row>
    <row r="1523">
      <c r="A1523" s="3"/>
    </row>
    <row r="1524">
      <c r="A1524" s="3"/>
    </row>
    <row r="1525">
      <c r="A1525" s="3"/>
    </row>
    <row r="1526">
      <c r="A1526" s="3"/>
    </row>
    <row r="1527">
      <c r="A1527" s="3"/>
    </row>
    <row r="1528">
      <c r="A1528" s="3"/>
    </row>
    <row r="1529">
      <c r="A1529" s="3"/>
    </row>
    <row r="1530">
      <c r="A1530" s="3"/>
    </row>
    <row r="1531">
      <c r="A1531" s="3"/>
    </row>
    <row r="1532">
      <c r="A1532" s="3"/>
    </row>
    <row r="1533">
      <c r="A1533" s="3"/>
    </row>
    <row r="1534">
      <c r="A1534" s="3"/>
    </row>
    <row r="1535">
      <c r="A1535" s="3"/>
    </row>
    <row r="1536">
      <c r="A1536" s="3"/>
    </row>
    <row r="1537">
      <c r="A1537" s="3"/>
    </row>
    <row r="1538">
      <c r="A1538" s="3"/>
    </row>
    <row r="1539">
      <c r="A1539" s="3"/>
    </row>
    <row r="1540">
      <c r="A1540" s="3"/>
    </row>
    <row r="1541">
      <c r="A1541" s="3"/>
    </row>
    <row r="1542">
      <c r="A1542" s="3"/>
    </row>
    <row r="1543">
      <c r="A1543" s="3"/>
    </row>
    <row r="1544">
      <c r="A1544" s="3"/>
    </row>
    <row r="1545">
      <c r="A1545" s="3"/>
    </row>
    <row r="1546">
      <c r="A1546" s="3"/>
    </row>
    <row r="1547">
      <c r="A1547" s="3"/>
    </row>
    <row r="1548">
      <c r="A1548" s="3"/>
    </row>
    <row r="1549">
      <c r="A1549" s="3"/>
    </row>
    <row r="1550">
      <c r="A1550" s="3"/>
    </row>
    <row r="1551">
      <c r="A1551" s="3"/>
    </row>
    <row r="1552">
      <c r="A1552" s="3"/>
    </row>
    <row r="1553">
      <c r="A1553" s="3"/>
    </row>
    <row r="1554">
      <c r="A1554" s="3"/>
    </row>
    <row r="1555">
      <c r="A1555" s="3"/>
    </row>
    <row r="1556">
      <c r="A1556" s="3"/>
    </row>
    <row r="1557">
      <c r="A1557" s="3"/>
    </row>
    <row r="1558">
      <c r="A1558" s="3"/>
    </row>
    <row r="1559">
      <c r="A1559" s="3"/>
    </row>
  </sheetData>
  <drawing r:id="rId1"/>
</worksheet>
</file>