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kinpak-my.sharepoint.com/personal/pmedlin_kinpakinc_com/Documents/"/>
    </mc:Choice>
  </mc:AlternateContent>
  <xr:revisionPtr revIDLastSave="0" documentId="8_{F2D30E64-908C-438B-9DD2-30389FDD15EA}" xr6:coauthVersionLast="47" xr6:coauthVersionMax="47" xr10:uidLastSave="{00000000-0000-0000-0000-000000000000}"/>
  <bookViews>
    <workbookView xWindow="-120" yWindow="-120" windowWidth="38640" windowHeight="21120" xr2:uid="{7861B4FB-6D20-4538-BB02-3E39C6FBBB5D}"/>
  </bookViews>
  <sheets>
    <sheet name="2024" sheetId="3" r:id="rId1"/>
    <sheet name="2023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3" l="1"/>
  <c r="D33" i="3"/>
  <c r="D36" i="3"/>
  <c r="D44" i="3" s="1"/>
  <c r="D48" i="3"/>
  <c r="D49" i="3" s="1"/>
  <c r="D22" i="3"/>
  <c r="D23" i="3" s="1"/>
  <c r="E10" i="3"/>
  <c r="D10" i="3"/>
  <c r="D22" i="4"/>
  <c r="D23" i="4" s="1"/>
  <c r="D18" i="4"/>
  <c r="D24" i="4" s="1"/>
  <c r="D50" i="3" l="1"/>
  <c r="D51" i="3" s="1"/>
  <c r="D18" i="3"/>
  <c r="D24" i="3" s="1"/>
  <c r="D25" i="3" s="1"/>
  <c r="D53" i="3" s="1"/>
  <c r="E53" i="3" s="1"/>
  <c r="D25" i="4"/>
</calcChain>
</file>

<file path=xl/sharedStrings.xml><?xml version="1.0" encoding="utf-8"?>
<sst xmlns="http://schemas.openxmlformats.org/spreadsheetml/2006/main" count="101" uniqueCount="52">
  <si>
    <t>07/01/2023-12/31/2023</t>
  </si>
  <si>
    <t>Sold in 2024</t>
  </si>
  <si>
    <t>Raymond James | Client Access | My Accounts | Portfolio (rjf.com)</t>
  </si>
  <si>
    <t>Paste export from this page below</t>
  </si>
  <si>
    <t>Background Info</t>
  </si>
  <si>
    <t>Description (Symbol/CUSIP)</t>
  </si>
  <si>
    <t>Quantity</t>
  </si>
  <si>
    <t>Opening Date</t>
  </si>
  <si>
    <t>Opening Amount</t>
  </si>
  <si>
    <t>Closing Date</t>
  </si>
  <si>
    <t>Closing Amount</t>
  </si>
  <si>
    <t>Time Held</t>
  </si>
  <si>
    <t>Realized Gain/(Loss)$</t>
  </si>
  <si>
    <t>Realized Gain/(Loss)%</t>
  </si>
  <si>
    <t>Offering date: 07/01/2023</t>
  </si>
  <si>
    <t>ONEWATER MARINE INCORPORATED CLASS A COM (ONEW)</t>
  </si>
  <si>
    <t>Short</t>
  </si>
  <si>
    <t>Exercise (purchase) date: 01/01/2024</t>
  </si>
  <si>
    <t>Actual sale date: 01/10/2024</t>
  </si>
  <si>
    <t>Number of shares:</t>
  </si>
  <si>
    <t>Offering Open Market Price:</t>
  </si>
  <si>
    <t>Use Yahoo Finance historical data to fill in ESPP window opening and ending prices (closing price)</t>
  </si>
  <si>
    <t>Offering Ended Market Price:</t>
  </si>
  <si>
    <t>OneWater Marine Inc. (ONEW) Stock Historical Prices &amp; Data - Yahoo Finance</t>
  </si>
  <si>
    <t>15% discount (on lower Market Price)</t>
  </si>
  <si>
    <t>Actual cost:</t>
  </si>
  <si>
    <t>Market price:</t>
  </si>
  <si>
    <t>Raymond James | Client Access | My Accounts | Documents (rjf.com)</t>
  </si>
  <si>
    <t>Commission paid at sale:</t>
  </si>
  <si>
    <t>Use trade confirmation to fill in market price and net amt</t>
  </si>
  <si>
    <t>RT FEE:</t>
  </si>
  <si>
    <t>Handling Fee:</t>
  </si>
  <si>
    <t>Net Amt/Share:</t>
  </si>
  <si>
    <t>Bargain Element (income)</t>
  </si>
  <si>
    <t>2023 Schedule D, Part 1</t>
  </si>
  <si>
    <t>Gross sales proceeds</t>
  </si>
  <si>
    <t xml:space="preserve">   Less commissions and fees</t>
  </si>
  <si>
    <t>Cost Basis</t>
  </si>
  <si>
    <t>Short-Term Capital Gain/Loss</t>
  </si>
  <si>
    <t>01/01/2024-06/30/2024</t>
  </si>
  <si>
    <t>Offering date: 01/01/2024</t>
  </si>
  <si>
    <t>Exercise (purchase) date: 07/01/2024</t>
  </si>
  <si>
    <t>Use trade confirmation document to fill in market price and net amt</t>
  </si>
  <si>
    <t>01/01/2023-06/30/2023</t>
  </si>
  <si>
    <t>Sold in 2023</t>
  </si>
  <si>
    <t>Offering date: 01/01/2023</t>
  </si>
  <si>
    <t>Exercise (purchase) date: 07/07/2023</t>
  </si>
  <si>
    <t>Actual sale date: 07/07/2023</t>
  </si>
  <si>
    <t>Offering Closed Market Price:</t>
  </si>
  <si>
    <t>Short-Term Capital Gain</t>
  </si>
  <si>
    <t>Actual sale date: 07/09/2024</t>
  </si>
  <si>
    <t>Total Net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</si>
</sst>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44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44" fontId="0" fillId="2" borderId="0" xfId="1" applyFont="1" applyFill="1"/>
    <xf numFmtId="0" fontId="0" fillId="2" borderId="0" xfId="0" applyFill="1" applyAlignment="1">
      <alignment horizontal="center"/>
    </xf>
    <xf numFmtId="164" fontId="0" fillId="2" borderId="0" xfId="1" applyNumberFormat="1" applyFont="1" applyFill="1"/>
    <xf numFmtId="8" fontId="0" fillId="0" borderId="0" xfId="0" applyNumberFormat="1"/>
    <xf numFmtId="10" fontId="0" fillId="0" borderId="0" xfId="0" applyNumberFormat="1"/>
    <xf numFmtId="0" fontId="6" fillId="0" borderId="0" xfId="2"/>
    <xf numFmtId="0" fontId="3" fillId="0" borderId="0" xfId="0" applyFont="1"/>
    <xf numFmtId="0" fontId="0" fillId="2" borderId="0" xfId="0" applyFill="1"/>
    <xf numFmtId="10" fontId="0" fillId="0" borderId="0" xfId="3" applyNumberFormat="1" applyFont="1"/>
    <xf numFmtId="0" fontId="0" fillId="2" borderId="0" xfId="0" applyNumberFormat="1" applyFill="1" applyAlignment="1">
      <alignment horizontal="center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ance.yahoo.com/quote/ONEW/history/" TargetMode="External"/><Relationship Id="rId2" Type="http://schemas.openxmlformats.org/officeDocument/2006/relationships/hyperlink" Target="https://clientaccess.rjf.com/MyAccounts/Documents/TradeConfirmations" TargetMode="External"/><Relationship Id="rId1" Type="http://schemas.openxmlformats.org/officeDocument/2006/relationships/hyperlink" Target="https://clientaccess.rjf.com/MyAccounts/Portfolio/RealizedGL" TargetMode="External"/><Relationship Id="rId6" Type="http://schemas.openxmlformats.org/officeDocument/2006/relationships/hyperlink" Target="https://finance.yahoo.com/quote/ONEW/history/" TargetMode="External"/><Relationship Id="rId5" Type="http://schemas.openxmlformats.org/officeDocument/2006/relationships/hyperlink" Target="https://clientaccess.rjf.com/MyAccounts/Portfolio/RealizedGL" TargetMode="External"/><Relationship Id="rId4" Type="http://schemas.openxmlformats.org/officeDocument/2006/relationships/hyperlink" Target="https://clientaccess.rjf.com/MyAccounts/Documents/TradeConfirm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3B255-9425-4704-857A-EADC6AC695E4}">
  <dimension ref="C1:N54"/>
  <sheetViews>
    <sheetView tabSelected="1" workbookViewId="0">
      <selection activeCell="E54" sqref="E54"/>
    </sheetView>
  </sheetViews>
  <sheetFormatPr defaultRowHeight="15" x14ac:dyDescent="0.25"/>
  <cols>
    <col min="1" max="2" width="9.140625" customWidth="1"/>
    <col min="3" max="3" width="33.5703125" customWidth="1"/>
    <col min="4" max="4" width="22.42578125" customWidth="1"/>
    <col min="5" max="5" width="11.5703125" bestFit="1" customWidth="1"/>
    <col min="6" max="6" width="61.140625" customWidth="1"/>
    <col min="7" max="7" width="8.7109375" bestFit="1" customWidth="1"/>
    <col min="8" max="8" width="13.28515625" bestFit="1" customWidth="1"/>
    <col min="9" max="9" width="16.28515625" bestFit="1" customWidth="1"/>
    <col min="10" max="10" width="12" bestFit="1" customWidth="1"/>
    <col min="11" max="11" width="15.140625" bestFit="1" customWidth="1"/>
    <col min="12" max="12" width="10" bestFit="1" customWidth="1"/>
    <col min="13" max="13" width="20.28515625" bestFit="1" customWidth="1"/>
    <col min="14" max="14" width="20.85546875" bestFit="1" customWidth="1"/>
  </cols>
  <sheetData>
    <row r="1" spans="3:14" ht="18.75" x14ac:dyDescent="0.3">
      <c r="C1" s="4" t="s">
        <v>0</v>
      </c>
      <c r="D1" s="5" t="s">
        <v>1</v>
      </c>
      <c r="F1" s="13" t="s">
        <v>2</v>
      </c>
      <c r="G1" s="14" t="s">
        <v>3</v>
      </c>
    </row>
    <row r="2" spans="3:14" x14ac:dyDescent="0.25">
      <c r="C2" s="2" t="s">
        <v>4</v>
      </c>
      <c r="F2" s="15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3:14" x14ac:dyDescent="0.25">
      <c r="C3" t="s">
        <v>14</v>
      </c>
      <c r="F3" t="s">
        <v>15</v>
      </c>
      <c r="G3">
        <v>351</v>
      </c>
      <c r="H3" s="7">
        <v>45292</v>
      </c>
      <c r="I3" s="11">
        <v>10081.25</v>
      </c>
      <c r="J3" s="7">
        <v>45301</v>
      </c>
      <c r="K3" s="11">
        <v>10785.29</v>
      </c>
      <c r="L3" t="s">
        <v>16</v>
      </c>
      <c r="M3" s="11">
        <v>704.04</v>
      </c>
      <c r="N3" s="12">
        <v>6.9800000000000001E-2</v>
      </c>
    </row>
    <row r="4" spans="3:14" x14ac:dyDescent="0.25">
      <c r="C4" t="s">
        <v>17</v>
      </c>
    </row>
    <row r="5" spans="3:14" x14ac:dyDescent="0.25">
      <c r="C5" t="s">
        <v>18</v>
      </c>
    </row>
    <row r="6" spans="3:14" x14ac:dyDescent="0.25">
      <c r="C6" t="s">
        <v>19</v>
      </c>
      <c r="D6" s="17">
        <v>351</v>
      </c>
    </row>
    <row r="7" spans="3:14" x14ac:dyDescent="0.25">
      <c r="C7" t="s">
        <v>20</v>
      </c>
      <c r="D7" s="8">
        <v>35.89</v>
      </c>
      <c r="E7" s="1"/>
      <c r="F7" s="14" t="s">
        <v>21</v>
      </c>
    </row>
    <row r="8" spans="3:14" x14ac:dyDescent="0.25">
      <c r="C8" t="s">
        <v>22</v>
      </c>
      <c r="D8" s="8">
        <v>33.79</v>
      </c>
      <c r="E8" s="1"/>
      <c r="F8" s="13" t="s">
        <v>23</v>
      </c>
    </row>
    <row r="9" spans="3:14" x14ac:dyDescent="0.25">
      <c r="C9" t="s">
        <v>24</v>
      </c>
    </row>
    <row r="10" spans="3:14" x14ac:dyDescent="0.25">
      <c r="C10" t="s">
        <v>25</v>
      </c>
      <c r="D10" s="1">
        <f>MIN(D7:D8)*0.85</f>
        <v>28.721499999999999</v>
      </c>
      <c r="E10" s="1">
        <f>I3/G3</f>
        <v>28.72150997150997</v>
      </c>
    </row>
    <row r="11" spans="3:14" x14ac:dyDescent="0.25">
      <c r="C11" t="s">
        <v>26</v>
      </c>
      <c r="D11" s="10">
        <v>30.83</v>
      </c>
      <c r="E11" s="1"/>
      <c r="F11" s="13" t="s">
        <v>27</v>
      </c>
    </row>
    <row r="12" spans="3:14" x14ac:dyDescent="0.25">
      <c r="C12" t="s">
        <v>28</v>
      </c>
      <c r="D12" s="1">
        <v>30</v>
      </c>
      <c r="F12" s="14" t="s">
        <v>29</v>
      </c>
    </row>
    <row r="13" spans="3:14" x14ac:dyDescent="0.25">
      <c r="C13" t="s">
        <v>30</v>
      </c>
      <c r="D13" s="1">
        <v>0.13</v>
      </c>
    </row>
    <row r="14" spans="3:14" x14ac:dyDescent="0.25">
      <c r="C14" t="s">
        <v>31</v>
      </c>
      <c r="D14" s="1">
        <v>5.95</v>
      </c>
    </row>
    <row r="15" spans="3:14" x14ac:dyDescent="0.25">
      <c r="C15" t="s">
        <v>32</v>
      </c>
      <c r="D15" s="10">
        <v>30.7273</v>
      </c>
    </row>
    <row r="17" spans="3:14" x14ac:dyDescent="0.25">
      <c r="C17" s="2">
        <v>1040</v>
      </c>
    </row>
    <row r="18" spans="3:14" x14ac:dyDescent="0.25">
      <c r="C18" t="s">
        <v>33</v>
      </c>
      <c r="D18" s="1">
        <f>(MIN(D7:D8)-D10)*D6</f>
        <v>1779.0435</v>
      </c>
    </row>
    <row r="21" spans="3:14" x14ac:dyDescent="0.25">
      <c r="C21" s="2" t="s">
        <v>34</v>
      </c>
    </row>
    <row r="22" spans="3:14" x14ac:dyDescent="0.25">
      <c r="C22" t="s">
        <v>35</v>
      </c>
      <c r="D22" s="1">
        <f>D6*D11</f>
        <v>10821.33</v>
      </c>
    </row>
    <row r="23" spans="3:14" x14ac:dyDescent="0.25">
      <c r="C23" t="s">
        <v>36</v>
      </c>
      <c r="D23" s="1">
        <f>D22-D12-D13-D14</f>
        <v>10785.25</v>
      </c>
    </row>
    <row r="24" spans="3:14" x14ac:dyDescent="0.25">
      <c r="C24" t="s">
        <v>37</v>
      </c>
      <c r="D24" s="1">
        <f>(D10*D6)+D18</f>
        <v>11860.289999999999</v>
      </c>
    </row>
    <row r="25" spans="3:14" x14ac:dyDescent="0.25">
      <c r="C25" t="s">
        <v>38</v>
      </c>
      <c r="D25" s="3">
        <f>D23-D24</f>
        <v>-1075.0399999999991</v>
      </c>
    </row>
    <row r="27" spans="3:14" ht="18.75" x14ac:dyDescent="0.3">
      <c r="C27" s="4" t="s">
        <v>39</v>
      </c>
      <c r="D27" s="5" t="s">
        <v>1</v>
      </c>
      <c r="F27" s="13" t="s">
        <v>2</v>
      </c>
      <c r="G27" s="14" t="s">
        <v>3</v>
      </c>
    </row>
    <row r="28" spans="3:14" x14ac:dyDescent="0.25">
      <c r="C28" s="2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</row>
    <row r="29" spans="3:14" x14ac:dyDescent="0.25">
      <c r="C29" t="s">
        <v>40</v>
      </c>
      <c r="F29" t="s">
        <v>15</v>
      </c>
      <c r="G29">
        <v>449</v>
      </c>
      <c r="H29" s="7">
        <v>45482</v>
      </c>
      <c r="J29" s="7">
        <v>45482</v>
      </c>
      <c r="K29" s="11">
        <v>10952.66</v>
      </c>
      <c r="L29" t="s">
        <v>16</v>
      </c>
    </row>
    <row r="30" spans="3:14" x14ac:dyDescent="0.25">
      <c r="C30" t="s">
        <v>41</v>
      </c>
    </row>
    <row r="31" spans="3:14" x14ac:dyDescent="0.25">
      <c r="C31" s="15" t="s">
        <v>50</v>
      </c>
    </row>
    <row r="32" spans="3:14" x14ac:dyDescent="0.25">
      <c r="C32" t="s">
        <v>19</v>
      </c>
      <c r="D32" s="9">
        <v>449</v>
      </c>
      <c r="F32" s="14" t="s">
        <v>21</v>
      </c>
    </row>
    <row r="33" spans="3:6" x14ac:dyDescent="0.25">
      <c r="C33" t="s">
        <v>20</v>
      </c>
      <c r="D33" s="8">
        <f>33.04</f>
        <v>33.04</v>
      </c>
      <c r="F33" s="13" t="s">
        <v>23</v>
      </c>
    </row>
    <row r="34" spans="3:6" x14ac:dyDescent="0.25">
      <c r="C34" t="s">
        <v>22</v>
      </c>
      <c r="D34" s="8">
        <v>27.57</v>
      </c>
    </row>
    <row r="35" spans="3:6" x14ac:dyDescent="0.25">
      <c r="C35" t="s">
        <v>24</v>
      </c>
    </row>
    <row r="36" spans="3:6" x14ac:dyDescent="0.25">
      <c r="C36" t="s">
        <v>25</v>
      </c>
      <c r="D36" s="1">
        <f>MIN(D33:D34)*0.85</f>
        <v>23.4345</v>
      </c>
    </row>
    <row r="37" spans="3:6" x14ac:dyDescent="0.25">
      <c r="C37" t="s">
        <v>26</v>
      </c>
      <c r="D37" s="10">
        <v>24.4742</v>
      </c>
      <c r="F37" s="14" t="s">
        <v>42</v>
      </c>
    </row>
    <row r="38" spans="3:6" x14ac:dyDescent="0.25">
      <c r="C38" t="s">
        <v>28</v>
      </c>
      <c r="D38" s="1">
        <v>30</v>
      </c>
      <c r="F38" s="13" t="s">
        <v>27</v>
      </c>
    </row>
    <row r="39" spans="3:6" x14ac:dyDescent="0.25">
      <c r="C39" t="s">
        <v>30</v>
      </c>
      <c r="D39" s="1">
        <v>0.31</v>
      </c>
    </row>
    <row r="40" spans="3:6" x14ac:dyDescent="0.25">
      <c r="C40" t="s">
        <v>31</v>
      </c>
      <c r="D40" s="1">
        <v>5.95</v>
      </c>
    </row>
    <row r="41" spans="3:6" x14ac:dyDescent="0.25">
      <c r="C41" t="s">
        <v>32</v>
      </c>
      <c r="D41" s="10">
        <v>24.3935</v>
      </c>
    </row>
    <row r="43" spans="3:6" x14ac:dyDescent="0.25">
      <c r="C43" s="2">
        <v>1040</v>
      </c>
    </row>
    <row r="44" spans="3:6" x14ac:dyDescent="0.25">
      <c r="C44" t="s">
        <v>33</v>
      </c>
      <c r="D44" s="1">
        <f>(MIN(D33:D34)-D36)*D32</f>
        <v>1856.8395000000003</v>
      </c>
    </row>
    <row r="47" spans="3:6" x14ac:dyDescent="0.25">
      <c r="C47" s="2" t="s">
        <v>34</v>
      </c>
    </row>
    <row r="48" spans="3:6" x14ac:dyDescent="0.25">
      <c r="C48" t="s">
        <v>35</v>
      </c>
      <c r="D48" s="1">
        <f>D32*D37</f>
        <v>10988.915800000001</v>
      </c>
    </row>
    <row r="49" spans="3:5" x14ac:dyDescent="0.25">
      <c r="C49" t="s">
        <v>36</v>
      </c>
      <c r="D49" s="1">
        <f>D48-D38-D39-D40</f>
        <v>10952.6558</v>
      </c>
    </row>
    <row r="50" spans="3:5" x14ac:dyDescent="0.25">
      <c r="C50" t="s">
        <v>37</v>
      </c>
      <c r="D50" s="1">
        <f>(D36*D32)+D44</f>
        <v>12378.93</v>
      </c>
    </row>
    <row r="51" spans="3:5" x14ac:dyDescent="0.25">
      <c r="C51" t="s">
        <v>38</v>
      </c>
      <c r="D51" s="3">
        <f>D49-D50</f>
        <v>-1426.2741999999998</v>
      </c>
    </row>
    <row r="53" spans="3:5" x14ac:dyDescent="0.25">
      <c r="C53" t="s">
        <v>51</v>
      </c>
      <c r="D53" s="3">
        <f>D51+D44+D25+D18</f>
        <v>1134.5688000000014</v>
      </c>
      <c r="E53" s="3">
        <f>22500+D53</f>
        <v>23634.568800000001</v>
      </c>
    </row>
    <row r="54" spans="3:5" x14ac:dyDescent="0.25">
      <c r="E54" s="16">
        <f>((23530.65-20500)/20500)</f>
        <v>0.14783658536585373</v>
      </c>
    </row>
  </sheetData>
  <hyperlinks>
    <hyperlink ref="F27" r:id="rId1" display="https://clientaccess.rjf.com/MyAccounts/Portfolio/RealizedGL" xr:uid="{748092C2-C1AF-41FB-82E5-5C0F96B78031}"/>
    <hyperlink ref="F38" r:id="rId2" display="https://clientaccess.rjf.com/MyAccounts/Documents/TradeConfirmations" xr:uid="{38DBA599-BC0C-4FE2-81B6-D5F37389BE20}"/>
    <hyperlink ref="F33" r:id="rId3" xr:uid="{71BF2B75-6894-4D61-91B0-D2C1732A08EE}"/>
    <hyperlink ref="F11" r:id="rId4" display="https://clientaccess.rjf.com/MyAccounts/Documents/TradeConfirmations" xr:uid="{065BC8DD-4C40-4C7E-A9D7-8CBB7223CC20}"/>
    <hyperlink ref="F1" r:id="rId5" display="https://clientaccess.rjf.com/MyAccounts/Portfolio/RealizedGL" xr:uid="{42B3E46C-BD41-4EFE-B379-107712890FE8}"/>
    <hyperlink ref="F8" r:id="rId6" xr:uid="{7C16DB76-148F-4FC2-AD72-3246EF3FD9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5464-2F09-41F0-AFB1-644D84079F61}">
  <dimension ref="C1:E25"/>
  <sheetViews>
    <sheetView workbookViewId="0">
      <selection activeCell="C51" sqref="C51"/>
    </sheetView>
  </sheetViews>
  <sheetFormatPr defaultRowHeight="15" x14ac:dyDescent="0.25"/>
  <cols>
    <col min="1" max="2" width="9.140625" customWidth="1"/>
    <col min="3" max="3" width="33.5703125" customWidth="1"/>
    <col min="4" max="4" width="22.42578125" customWidth="1"/>
  </cols>
  <sheetData>
    <row r="1" spans="3:5" ht="18.75" x14ac:dyDescent="0.3">
      <c r="C1" s="4" t="s">
        <v>43</v>
      </c>
      <c r="D1" s="5" t="s">
        <v>44</v>
      </c>
    </row>
    <row r="2" spans="3:5" x14ac:dyDescent="0.25">
      <c r="C2" s="2" t="s">
        <v>4</v>
      </c>
    </row>
    <row r="3" spans="3:5" x14ac:dyDescent="0.25">
      <c r="C3" t="s">
        <v>45</v>
      </c>
    </row>
    <row r="4" spans="3:5" x14ac:dyDescent="0.25">
      <c r="C4" t="s">
        <v>46</v>
      </c>
    </row>
    <row r="5" spans="3:5" x14ac:dyDescent="0.25">
      <c r="C5" t="s">
        <v>47</v>
      </c>
    </row>
    <row r="6" spans="3:5" x14ac:dyDescent="0.25">
      <c r="C6" t="s">
        <v>19</v>
      </c>
      <c r="D6" s="6">
        <v>451</v>
      </c>
    </row>
    <row r="7" spans="3:5" x14ac:dyDescent="0.25">
      <c r="C7" t="s">
        <v>20</v>
      </c>
      <c r="D7" s="1">
        <v>28.6</v>
      </c>
      <c r="E7" s="1"/>
    </row>
    <row r="8" spans="3:5" x14ac:dyDescent="0.25">
      <c r="C8" t="s">
        <v>48</v>
      </c>
      <c r="D8" s="1">
        <v>36.24</v>
      </c>
      <c r="E8" s="1"/>
    </row>
    <row r="9" spans="3:5" x14ac:dyDescent="0.25">
      <c r="C9" t="s">
        <v>24</v>
      </c>
    </row>
    <row r="10" spans="3:5" x14ac:dyDescent="0.25">
      <c r="C10" t="s">
        <v>25</v>
      </c>
      <c r="D10" s="1">
        <v>24.31</v>
      </c>
      <c r="E10" s="1"/>
    </row>
    <row r="11" spans="3:5" x14ac:dyDescent="0.25">
      <c r="C11" t="s">
        <v>26</v>
      </c>
      <c r="D11" s="1">
        <v>36.020800000000001</v>
      </c>
      <c r="E11" s="1"/>
    </row>
    <row r="12" spans="3:5" x14ac:dyDescent="0.25">
      <c r="C12" t="s">
        <v>28</v>
      </c>
      <c r="D12" s="1">
        <v>30</v>
      </c>
    </row>
    <row r="13" spans="3:5" x14ac:dyDescent="0.25">
      <c r="C13" t="s">
        <v>30</v>
      </c>
      <c r="D13" s="1">
        <v>0.13</v>
      </c>
    </row>
    <row r="14" spans="3:5" x14ac:dyDescent="0.25">
      <c r="C14" t="s">
        <v>31</v>
      </c>
      <c r="D14" s="1">
        <v>5.95</v>
      </c>
    </row>
    <row r="15" spans="3:5" x14ac:dyDescent="0.25">
      <c r="C15" t="s">
        <v>32</v>
      </c>
      <c r="D15" s="1">
        <v>35.940800000000003</v>
      </c>
    </row>
    <row r="17" spans="3:4" x14ac:dyDescent="0.25">
      <c r="C17" s="2">
        <v>1040</v>
      </c>
    </row>
    <row r="18" spans="3:4" x14ac:dyDescent="0.25">
      <c r="C18" t="s">
        <v>33</v>
      </c>
      <c r="D18" s="1">
        <f>(MIN(D7:D8)-D10)*D6</f>
        <v>1934.7900000000013</v>
      </c>
    </row>
    <row r="21" spans="3:4" x14ac:dyDescent="0.25">
      <c r="C21" s="2" t="s">
        <v>34</v>
      </c>
    </row>
    <row r="22" spans="3:4" x14ac:dyDescent="0.25">
      <c r="C22" t="s">
        <v>35</v>
      </c>
      <c r="D22" s="1">
        <f>D6*D11</f>
        <v>16245.380800000001</v>
      </c>
    </row>
    <row r="23" spans="3:4" x14ac:dyDescent="0.25">
      <c r="C23" t="s">
        <v>36</v>
      </c>
      <c r="D23" s="1">
        <f>D22-D12-D13-D14</f>
        <v>16209.300800000001</v>
      </c>
    </row>
    <row r="24" spans="3:4" x14ac:dyDescent="0.25">
      <c r="C24" t="s">
        <v>37</v>
      </c>
      <c r="D24" s="1">
        <f>(D10*D6)+D18</f>
        <v>12898.6</v>
      </c>
    </row>
    <row r="25" spans="3:4" x14ac:dyDescent="0.25">
      <c r="C25" t="s">
        <v>49</v>
      </c>
      <c r="D25" s="3">
        <f>D23-D24</f>
        <v>3310.7008000000005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</vt:lpstr>
      <vt:lpstr>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Jordan Davis</dc:creator>
  <cp:keywords/>
  <dc:description/>
  <cp:lastModifiedBy>Parker Medlin</cp:lastModifiedBy>
  <cp:revision/>
  <dcterms:created xsi:type="dcterms:W3CDTF">2024-02-14T19:20:35Z</dcterms:created>
  <dcterms:modified xsi:type="dcterms:W3CDTF">2024-07-10T20:05:00Z</dcterms:modified>
  <cp:category/>
  <cp:contentStatus/>
</cp:coreProperties>
</file>