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n/Desktop/雜物/UK/WBS/課程作業/Optimisation Models/"/>
    </mc:Choice>
  </mc:AlternateContent>
  <xr:revisionPtr revIDLastSave="0" documentId="13_ncr:1_{F413DD3B-07C9-EB4A-BCBC-6C486FC2EFBB}" xr6:coauthVersionLast="47" xr6:coauthVersionMax="47" xr10:uidLastSave="{00000000-0000-0000-0000-000000000000}"/>
  <bookViews>
    <workbookView xWindow="0" yWindow="500" windowWidth="19400" windowHeight="11600" tabRatio="707" activeTab="2" xr2:uid="{00000000-000D-0000-FFFF-FFFF00000000}"/>
  </bookViews>
  <sheets>
    <sheet name="Problem1" sheetId="2" r:id="rId1"/>
    <sheet name="Problem2" sheetId="4" r:id="rId2"/>
    <sheet name="Problem3" sheetId="3" r:id="rId3"/>
    <sheet name="Problem4" sheetId="11" r:id="rId4"/>
    <sheet name="Problem5" sheetId="10" r:id="rId5"/>
    <sheet name="Problem6" sheetId="9" r:id="rId6"/>
    <sheet name="Problem7" sheetId="8" r:id="rId7"/>
    <sheet name="Problem8" sheetId="7" r:id="rId8"/>
    <sheet name="Problem9" sheetId="6" r:id="rId9"/>
    <sheet name="Problem10" sheetId="5" r:id="rId10"/>
  </sheets>
  <definedNames>
    <definedName name="AdminNote">#REF!</definedName>
    <definedName name="FirstSolvedProblem">#REF!</definedName>
    <definedName name="Mark">#REF!</definedName>
    <definedName name="MessageToStudent">#REF!</definedName>
    <definedName name="SeriesNumber">#REF!</definedName>
    <definedName name="Signature">#REF!</definedName>
    <definedName name="solver_adj" localSheetId="0" hidden="1">Problem1!$B$5:$C$5</definedName>
    <definedName name="solver_adj" localSheetId="9" hidden="1">Problem10!$D$4:$D$7</definedName>
    <definedName name="solver_adj" localSheetId="1" hidden="1">Problem2!$B$6:$F$6</definedName>
    <definedName name="solver_adj" localSheetId="2" hidden="1">Problem3!$H$2:$J$4</definedName>
    <definedName name="solver_adj" localSheetId="3" hidden="1">Problem4!$K$2:$L$3</definedName>
    <definedName name="solver_adj" localSheetId="4" hidden="1">Problem5!$H$2:$H$5</definedName>
    <definedName name="solver_adj" localSheetId="5" hidden="1">Problem6!$H$10:$I$12</definedName>
    <definedName name="solver_adj" localSheetId="6" hidden="1">Problem7!$H$13:$K$15</definedName>
    <definedName name="solver_adj" localSheetId="7" hidden="1">Problem8!$C$23:$F$26</definedName>
    <definedName name="solver_adj" localSheetId="8" hidden="1">Problem9!$C$10:$G$10,Problem9!$C$12:$F$12,Problem9!$D$14,Problem9!$F$16</definedName>
    <definedName name="solver_cvg" localSheetId="0" hidden="1">0.0001</definedName>
    <definedName name="solver_cvg" localSheetId="9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9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9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9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Problem1!$D$2:$D$3</definedName>
    <definedName name="solver_lhs1" localSheetId="9" hidden="1">Problem10!$D$4:$D$7</definedName>
    <definedName name="solver_lhs1" localSheetId="1" hidden="1">Problem2!$G$10</definedName>
    <definedName name="solver_lhs1" localSheetId="2" hidden="1">Problem3!$E$2:$E$4</definedName>
    <definedName name="solver_lhs1" localSheetId="3" hidden="1">Problem4!$K$4</definedName>
    <definedName name="solver_lhs1" localSheetId="4" hidden="1">Problem5!$H$6</definedName>
    <definedName name="solver_lhs1" localSheetId="5" hidden="1">Problem6!$C$26</definedName>
    <definedName name="solver_lhs1" localSheetId="6" hidden="1">Problem7!$C$18:$D$18</definedName>
    <definedName name="solver_lhs1" localSheetId="7" hidden="1">Problem8!$C$23</definedName>
    <definedName name="solver_lhs1" localSheetId="8" hidden="1">Problem9!$C$18</definedName>
    <definedName name="solver_lhs10" localSheetId="2" hidden="1">Problem3!$M$4</definedName>
    <definedName name="solver_lhs2" localSheetId="0" hidden="1">Problem1!$D$5</definedName>
    <definedName name="solver_lhs2" localSheetId="9" hidden="1">Problem10!$G$4:$G$7</definedName>
    <definedName name="solver_lhs2" localSheetId="1" hidden="1">Problem2!$G$6</definedName>
    <definedName name="solver_lhs2" localSheetId="2" hidden="1">Problem3!$H$2:$H$3</definedName>
    <definedName name="solver_lhs2" localSheetId="3" hidden="1">Problem4!$L$4</definedName>
    <definedName name="solver_lhs2" localSheetId="4" hidden="1">Problem5!$I$6</definedName>
    <definedName name="solver_lhs2" localSheetId="5" hidden="1">Problem6!$E$21</definedName>
    <definedName name="solver_lhs2" localSheetId="6" hidden="1">Problem7!$C$20:$D$20</definedName>
    <definedName name="solver_lhs2" localSheetId="7" hidden="1">Problem8!$C$27:$F$27</definedName>
    <definedName name="solver_lhs2" localSheetId="8" hidden="1">Problem9!$D$18:$H$18</definedName>
    <definedName name="solver_lhs3" localSheetId="1" hidden="1">Problem2!$G$7</definedName>
    <definedName name="solver_lhs3" localSheetId="2" hidden="1">Problem3!$H$4</definedName>
    <definedName name="solver_lhs3" localSheetId="3" hidden="1">Problem4!$M$2:$N$3</definedName>
    <definedName name="solver_lhs3" localSheetId="4" hidden="1">Problem5!$J$6:$L$6</definedName>
    <definedName name="solver_lhs3" localSheetId="5" hidden="1">Problem6!$E$22</definedName>
    <definedName name="solver_lhs3" localSheetId="6" hidden="1">Problem7!$E$19</definedName>
    <definedName name="solver_lhs3" localSheetId="7" hidden="1">Problem8!$D$27</definedName>
    <definedName name="solver_lhs3" localSheetId="8" hidden="1">Problem9!$I$10</definedName>
    <definedName name="solver_lhs4" localSheetId="1" hidden="1">Problem2!$G$8</definedName>
    <definedName name="solver_lhs4" localSheetId="2" hidden="1">Problem3!$H$4</definedName>
    <definedName name="solver_lhs4" localSheetId="4" hidden="1">Problem5!$L$6</definedName>
    <definedName name="solver_lhs4" localSheetId="5" hidden="1">Problem6!$E$23</definedName>
    <definedName name="solver_lhs4" localSheetId="6" hidden="1">Problem7!$E$21</definedName>
    <definedName name="solver_lhs4" localSheetId="7" hidden="1">Problem8!$E$27</definedName>
    <definedName name="solver_lhs4" localSheetId="8" hidden="1">Problem9!$I$12</definedName>
    <definedName name="solver_lhs5" localSheetId="1" hidden="1">Problem2!$G$9</definedName>
    <definedName name="solver_lhs5" localSheetId="2" hidden="1">Problem3!$I$2:$I$3</definedName>
    <definedName name="solver_lhs5" localSheetId="5" hidden="1">Problem6!$E$24</definedName>
    <definedName name="solver_lhs5" localSheetId="6" hidden="1">Problem7!$H$16:$K$16</definedName>
    <definedName name="solver_lhs5" localSheetId="7" hidden="1">Problem8!$G$23:$G$26</definedName>
    <definedName name="solver_lhs5" localSheetId="8" hidden="1">Problem9!$I$16</definedName>
    <definedName name="solver_lhs6" localSheetId="2" hidden="1">Problem3!$J$2:$J$4</definedName>
    <definedName name="solver_lhs6" localSheetId="5" hidden="1">Problem6!$E$25</definedName>
    <definedName name="solver_lhs6" localSheetId="6" hidden="1">Problem7!$L$13:$L$15</definedName>
    <definedName name="solver_lhs6" localSheetId="8" hidden="1">Problem9!$I$27</definedName>
    <definedName name="solver_lhs7" localSheetId="2" hidden="1">Problem3!$L$3</definedName>
    <definedName name="solver_lhs7" localSheetId="5" hidden="1">Problem6!$E$27</definedName>
    <definedName name="solver_lhs8" localSheetId="2" hidden="1">Problem3!$M$2</definedName>
    <definedName name="solver_lhs8" localSheetId="5" hidden="1">Problem6!$E$28</definedName>
    <definedName name="solver_lhs9" localSheetId="2" hidden="1">Problem3!$M$3</definedName>
    <definedName name="solver_lhs9" localSheetId="5" hidden="1">Problem6!$E$29</definedName>
    <definedName name="solver_lin" localSheetId="0" hidden="1">1</definedName>
    <definedName name="solver_lin" localSheetId="9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mip" localSheetId="0" hidden="1">2147483647</definedName>
    <definedName name="solver_mip" localSheetId="9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9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9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9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9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9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9" hidden="1">2</definedName>
    <definedName name="solver_num" localSheetId="1" hidden="1">5</definedName>
    <definedName name="solver_num" localSheetId="2" hidden="1">6</definedName>
    <definedName name="solver_num" localSheetId="3" hidden="1">3</definedName>
    <definedName name="solver_num" localSheetId="4" hidden="1">4</definedName>
    <definedName name="solver_num" localSheetId="5" hidden="1">9</definedName>
    <definedName name="solver_num" localSheetId="6" hidden="1">6</definedName>
    <definedName name="solver_num" localSheetId="7" hidden="1">5</definedName>
    <definedName name="solver_num" localSheetId="8" hidden="1">5</definedName>
    <definedName name="solver_nwt" localSheetId="0" hidden="1">1</definedName>
    <definedName name="solver_nwt" localSheetId="9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Problem1!$D$4</definedName>
    <definedName name="solver_opt" localSheetId="9" hidden="1">Problem10!$H$10</definedName>
    <definedName name="solver_opt" localSheetId="1" hidden="1">Problem2!$H$12</definedName>
    <definedName name="solver_opt" localSheetId="2" hidden="1">Problem3!$M$5</definedName>
    <definedName name="solver_opt" localSheetId="3" hidden="1">Problem4!$K$6</definedName>
    <definedName name="solver_opt" localSheetId="4" hidden="1">Problem5!$I$17</definedName>
    <definedName name="solver_opt" localSheetId="5" hidden="1">Problem6!$J$16</definedName>
    <definedName name="solver_opt" localSheetId="6" hidden="1">Problem7!$H$21</definedName>
    <definedName name="solver_opt" localSheetId="7" hidden="1">Problem8!$I$23</definedName>
    <definedName name="solver_opt" localSheetId="8" hidden="1">Problem9!$H$20</definedName>
    <definedName name="solver_pre" localSheetId="0" hidden="1">0.000001</definedName>
    <definedName name="solver_pre" localSheetId="9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1</definedName>
    <definedName name="solver_rbv" localSheetId="9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1</definedName>
    <definedName name="solver_rel1" localSheetId="9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2</definedName>
    <definedName name="solver_rel1" localSheetId="5" hidden="1">2</definedName>
    <definedName name="solver_rel1" localSheetId="6" hidden="1">1</definedName>
    <definedName name="solver_rel1" localSheetId="7" hidden="1">3</definedName>
    <definedName name="solver_rel1" localSheetId="8" hidden="1">1</definedName>
    <definedName name="solver_rel10" localSheetId="2" hidden="1">3</definedName>
    <definedName name="solver_rel2" localSheetId="0" hidden="1">1</definedName>
    <definedName name="solver_rel2" localSheetId="9" hidden="1">3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3</definedName>
    <definedName name="solver_rel2" localSheetId="5" hidden="1">1</definedName>
    <definedName name="solver_rel2" localSheetId="6" hidden="1">1</definedName>
    <definedName name="solver_rel2" localSheetId="7" hidden="1">3</definedName>
    <definedName name="solver_rel2" localSheetId="8" hidden="1">1</definedName>
    <definedName name="solver_rel3" localSheetId="1" hidden="1">3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7" hidden="1">3</definedName>
    <definedName name="solver_rel3" localSheetId="8" hidden="1">1</definedName>
    <definedName name="solver_rel4" localSheetId="1" hidden="1">1</definedName>
    <definedName name="solver_rel4" localSheetId="2" hidden="1">3</definedName>
    <definedName name="solver_rel4" localSheetId="4" hidden="1">3</definedName>
    <definedName name="solver_rel4" localSheetId="5" hidden="1">1</definedName>
    <definedName name="solver_rel4" localSheetId="6" hidden="1">1</definedName>
    <definedName name="solver_rel4" localSheetId="7" hidden="1">3</definedName>
    <definedName name="solver_rel4" localSheetId="8" hidden="1">3</definedName>
    <definedName name="solver_rel5" localSheetId="1" hidden="1">1</definedName>
    <definedName name="solver_rel5" localSheetId="2" hidden="1">3</definedName>
    <definedName name="solver_rel5" localSheetId="5" hidden="1">1</definedName>
    <definedName name="solver_rel5" localSheetId="6" hidden="1">3</definedName>
    <definedName name="solver_rel5" localSheetId="7" hidden="1">1</definedName>
    <definedName name="solver_rel5" localSheetId="8" hidden="1">3</definedName>
    <definedName name="solver_rel6" localSheetId="2" hidden="1">3</definedName>
    <definedName name="solver_rel6" localSheetId="5" hidden="1">1</definedName>
    <definedName name="solver_rel6" localSheetId="6" hidden="1">1</definedName>
    <definedName name="solver_rel6" localSheetId="8" hidden="1">3</definedName>
    <definedName name="solver_rel7" localSheetId="2" hidden="1">3</definedName>
    <definedName name="solver_rel7" localSheetId="5" hidden="1">1</definedName>
    <definedName name="solver_rel8" localSheetId="2" hidden="1">3</definedName>
    <definedName name="solver_rel8" localSheetId="5" hidden="1">1</definedName>
    <definedName name="solver_rel9" localSheetId="2" hidden="1">3</definedName>
    <definedName name="solver_rel9" localSheetId="5" hidden="1">1</definedName>
    <definedName name="solver_rhs1" localSheetId="0" hidden="1">Problem1!$F$2:$F$3</definedName>
    <definedName name="solver_rhs1" localSheetId="9" hidden="1">Problem10!$E$4:$E$7</definedName>
    <definedName name="solver_rhs1" localSheetId="1" hidden="1">Problem2!$I$10</definedName>
    <definedName name="solver_rhs1" localSheetId="2" hidden="1">Problem3!$G$2:$G$4</definedName>
    <definedName name="solver_rhs1" localSheetId="3" hidden="1">Problem4!$F$2</definedName>
    <definedName name="solver_rhs1" localSheetId="4" hidden="1">1</definedName>
    <definedName name="solver_rhs1" localSheetId="5" hidden="1">Problem6!$E$26</definedName>
    <definedName name="solver_rhs1" localSheetId="6" hidden="1">Problem7!$C$12:$D$12</definedName>
    <definedName name="solver_rhs1" localSheetId="7" hidden="1">Problem8!$G$24</definedName>
    <definedName name="solver_rhs1" localSheetId="8" hidden="1">250000</definedName>
    <definedName name="solver_rhs10" localSheetId="2" hidden="1">0.45</definedName>
    <definedName name="solver_rhs2" localSheetId="0" hidden="1">Problem1!$F$5</definedName>
    <definedName name="solver_rhs2" localSheetId="9" hidden="1">Problem10!$I$4:$I$7</definedName>
    <definedName name="solver_rhs2" localSheetId="1" hidden="1">Problem2!$I$6</definedName>
    <definedName name="solver_rhs2" localSheetId="2" hidden="1">Problem3!$K$2:$K$3</definedName>
    <definedName name="solver_rhs2" localSheetId="3" hidden="1">Problem4!$F$3</definedName>
    <definedName name="solver_rhs2" localSheetId="4" hidden="1">Problem5!$I$9</definedName>
    <definedName name="solver_rhs2" localSheetId="5" hidden="1">Problem6!$C$21</definedName>
    <definedName name="solver_rhs2" localSheetId="6" hidden="1">Problem7!$C$14:$D$14</definedName>
    <definedName name="solver_rhs2" localSheetId="7" hidden="1">Problem8!$C$19:$F$19</definedName>
    <definedName name="solver_rhs2" localSheetId="8" hidden="1">Problem9!$C$20:$G$20</definedName>
    <definedName name="solver_rhs3" localSheetId="1" hidden="1">Problem2!$I$7</definedName>
    <definedName name="solver_rhs3" localSheetId="2" hidden="1">Problem3!$K$4</definedName>
    <definedName name="solver_rhs3" localSheetId="3" hidden="1">Problem4!$B$2:$C$3</definedName>
    <definedName name="solver_rhs3" localSheetId="4" hidden="1">Problem5!$J$9:$L$9</definedName>
    <definedName name="solver_rhs3" localSheetId="5" hidden="1">Problem6!$C$22</definedName>
    <definedName name="solver_rhs3" localSheetId="6" hidden="1">Problem7!$E$13</definedName>
    <definedName name="solver_rhs3" localSheetId="7" hidden="1">Problem8!$G$25</definedName>
    <definedName name="solver_rhs3" localSheetId="8" hidden="1">125000</definedName>
    <definedName name="solver_rhs4" localSheetId="1" hidden="1">Problem2!$I$8</definedName>
    <definedName name="solver_rhs4" localSheetId="2" hidden="1">Problem3!$K$5</definedName>
    <definedName name="solver_rhs4" localSheetId="4" hidden="1">Problem5!$L$12</definedName>
    <definedName name="solver_rhs4" localSheetId="5" hidden="1">Problem6!$C$23</definedName>
    <definedName name="solver_rhs4" localSheetId="6" hidden="1">Problem7!$E$15</definedName>
    <definedName name="solver_rhs4" localSheetId="7" hidden="1">Problem8!$G$26</definedName>
    <definedName name="solver_rhs4" localSheetId="8" hidden="1">50000</definedName>
    <definedName name="solver_rhs5" localSheetId="1" hidden="1">Problem2!$I$9</definedName>
    <definedName name="solver_rhs5" localSheetId="2" hidden="1">Problem3!$L$2:$L$3</definedName>
    <definedName name="solver_rhs5" localSheetId="5" hidden="1">Problem6!$C$24</definedName>
    <definedName name="solver_rhs5" localSheetId="6" hidden="1">Problem7!$H$18:$K$18</definedName>
    <definedName name="solver_rhs5" localSheetId="7" hidden="1">Problem8!$G$15:$G$18</definedName>
    <definedName name="solver_rhs5" localSheetId="8" hidden="1">25000</definedName>
    <definedName name="solver_rhs6" localSheetId="2" hidden="1">Problem3!$M$2:$M$4</definedName>
    <definedName name="solver_rhs6" localSheetId="5" hidden="1">Problem6!$C$25</definedName>
    <definedName name="solver_rhs6" localSheetId="6" hidden="1">Problem7!$N$13:$N$15</definedName>
    <definedName name="solver_rhs6" localSheetId="8" hidden="1">25000</definedName>
    <definedName name="solver_rhs7" localSheetId="2" hidden="1">0.35</definedName>
    <definedName name="solver_rhs7" localSheetId="5" hidden="1">Problem6!$C$27</definedName>
    <definedName name="solver_rhs8" localSheetId="2" hidden="1">0.45</definedName>
    <definedName name="solver_rhs8" localSheetId="5" hidden="1">Problem6!$C$28</definedName>
    <definedName name="solver_rhs9" localSheetId="2" hidden="1">0.45</definedName>
    <definedName name="solver_rhs9" localSheetId="5" hidden="1">Problem6!$C$29</definedName>
    <definedName name="solver_rlx" localSheetId="0" hidden="1">2</definedName>
    <definedName name="solver_rlx" localSheetId="9" hidden="1">2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4" hidden="1">1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9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2</definedName>
    <definedName name="solver_scl" localSheetId="9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9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9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9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9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1</definedName>
    <definedName name="solver_typ" localSheetId="9" hidden="1">2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typ" localSheetId="5" hidden="1">1</definedName>
    <definedName name="solver_typ" localSheetId="6" hidden="1">2</definedName>
    <definedName name="solver_typ" localSheetId="7" hidden="1">2</definedName>
    <definedName name="solver_typ" localSheetId="8" hidden="1">1</definedName>
    <definedName name="solver_val" localSheetId="0" hidden="1">0</definedName>
    <definedName name="solver_val" localSheetId="9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9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tudents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7" l="1"/>
  <c r="D16" i="9" l="1"/>
  <c r="C21" i="9" s="1"/>
  <c r="H17" i="9" l="1"/>
  <c r="H16" i="9"/>
  <c r="E21" i="9" l="1"/>
  <c r="C29" i="9"/>
  <c r="E24" i="9"/>
  <c r="C25" i="9"/>
  <c r="E23" i="9"/>
  <c r="C22" i="9"/>
  <c r="E29" i="9"/>
  <c r="G5" i="5"/>
  <c r="F17" i="6"/>
  <c r="G15" i="6"/>
  <c r="H13" i="6"/>
  <c r="G13" i="6"/>
  <c r="F13" i="6"/>
  <c r="E13" i="6"/>
  <c r="H11" i="6"/>
  <c r="G11" i="6"/>
  <c r="F11" i="6"/>
  <c r="E11" i="6"/>
  <c r="D11" i="6"/>
  <c r="G10" i="4"/>
  <c r="L3" i="4"/>
  <c r="K3" i="4"/>
  <c r="J3" i="4"/>
  <c r="I3" i="4"/>
  <c r="H3" i="4"/>
  <c r="H11" i="4" s="1"/>
  <c r="H12" i="4" s="1"/>
  <c r="I10" i="4" s="1"/>
  <c r="G18" i="7" l="1"/>
  <c r="G16" i="7"/>
  <c r="G17" i="7"/>
  <c r="G15" i="7"/>
  <c r="C21" i="8"/>
  <c r="D19" i="8"/>
  <c r="D18" i="8"/>
  <c r="C18" i="8"/>
  <c r="I17" i="10"/>
  <c r="L3" i="10"/>
  <c r="J3" i="10"/>
  <c r="I4" i="10"/>
  <c r="I3" i="10"/>
  <c r="K4" i="10"/>
  <c r="J2" i="10"/>
  <c r="I2" i="10"/>
  <c r="I5" i="10"/>
  <c r="E16" i="9"/>
  <c r="E17" i="9"/>
  <c r="D17" i="9"/>
  <c r="F17" i="9"/>
  <c r="E25" i="9" s="1"/>
  <c r="F16" i="9"/>
  <c r="C24" i="9" s="1"/>
  <c r="E18" i="6"/>
  <c r="F18" i="6"/>
  <c r="E22" i="9" l="1"/>
  <c r="C23" i="9"/>
  <c r="I14" i="6"/>
  <c r="I12" i="6"/>
  <c r="I10" i="6"/>
  <c r="D18" i="6"/>
  <c r="G18" i="6"/>
  <c r="C18" i="6"/>
  <c r="C20" i="6" s="1"/>
  <c r="C19" i="6"/>
  <c r="J11" i="9"/>
  <c r="J12" i="9"/>
  <c r="J10" i="9"/>
  <c r="J16" i="9" s="1"/>
  <c r="D9" i="5"/>
  <c r="H10" i="5"/>
  <c r="G6" i="5"/>
  <c r="I5" i="5"/>
  <c r="G4" i="5"/>
  <c r="G7" i="5" l="1"/>
  <c r="I4" i="5"/>
  <c r="I6" i="5"/>
  <c r="F19" i="6"/>
  <c r="E19" i="6"/>
  <c r="C27" i="9"/>
  <c r="H18" i="9"/>
  <c r="E26" i="9" s="1"/>
  <c r="C28" i="9"/>
  <c r="D19" i="6"/>
  <c r="D20" i="6" s="1"/>
  <c r="G19" i="6"/>
  <c r="F18" i="9"/>
  <c r="E18" i="9"/>
  <c r="D18" i="9"/>
  <c r="D27" i="7"/>
  <c r="E27" i="7"/>
  <c r="F27" i="7"/>
  <c r="C27" i="7"/>
  <c r="G25" i="7"/>
  <c r="G24" i="7"/>
  <c r="G26" i="7"/>
  <c r="G23" i="7"/>
  <c r="G4" i="7"/>
  <c r="E20" i="6" l="1"/>
  <c r="F20" i="6" s="1"/>
  <c r="G20" i="6" s="1"/>
  <c r="D20" i="8"/>
  <c r="D21" i="8"/>
  <c r="C20" i="8"/>
  <c r="C19" i="8"/>
  <c r="I16" i="8"/>
  <c r="E13" i="8" s="1"/>
  <c r="J16" i="8"/>
  <c r="K16" i="8"/>
  <c r="E15" i="8" s="1"/>
  <c r="H16" i="8"/>
  <c r="L15" i="8"/>
  <c r="L14" i="8"/>
  <c r="L13" i="8"/>
  <c r="I9" i="4"/>
  <c r="G9" i="4"/>
  <c r="G8" i="4"/>
  <c r="G7" i="4"/>
  <c r="D4" i="2"/>
  <c r="L5" i="10"/>
  <c r="K2" i="10"/>
  <c r="L2" i="10"/>
  <c r="K3" i="10"/>
  <c r="J4" i="10"/>
  <c r="L4" i="10"/>
  <c r="J5" i="10"/>
  <c r="K5" i="10"/>
  <c r="D2" i="2"/>
  <c r="D3" i="2"/>
  <c r="K6" i="11"/>
  <c r="N3" i="11"/>
  <c r="L4" i="11"/>
  <c r="K4" i="11"/>
  <c r="N2" i="11"/>
  <c r="M3" i="11"/>
  <c r="M2" i="11"/>
  <c r="E2" i="3"/>
  <c r="J5" i="3"/>
  <c r="I5" i="3"/>
  <c r="H5" i="3"/>
  <c r="E3" i="3"/>
  <c r="E4" i="3"/>
  <c r="G6" i="4"/>
  <c r="D5" i="2"/>
  <c r="C14" i="8" l="1"/>
  <c r="D14" i="8"/>
  <c r="D12" i="8"/>
  <c r="C12" i="8"/>
  <c r="M5" i="3"/>
  <c r="M4" i="3"/>
  <c r="K5" i="3"/>
  <c r="K4" i="3"/>
  <c r="K2" i="3"/>
  <c r="M2" i="3"/>
  <c r="L2" i="3"/>
  <c r="L3" i="3"/>
  <c r="K3" i="3"/>
  <c r="M3" i="3"/>
  <c r="H21" i="8"/>
  <c r="H16" i="6"/>
  <c r="H17" i="6" s="1"/>
  <c r="E18" i="8"/>
  <c r="E20" i="8"/>
  <c r="E19" i="8"/>
  <c r="E21" i="8"/>
  <c r="I6" i="10"/>
  <c r="K6" i="10"/>
  <c r="L6" i="10"/>
  <c r="J6" i="10"/>
  <c r="H6" i="10" l="1"/>
  <c r="I16" i="6"/>
  <c r="H18" i="6"/>
  <c r="H19" i="6"/>
  <c r="H20" i="6" l="1"/>
</calcChain>
</file>

<file path=xl/sharedStrings.xml><?xml version="1.0" encoding="utf-8"?>
<sst xmlns="http://schemas.openxmlformats.org/spreadsheetml/2006/main" count="273" uniqueCount="176">
  <si>
    <t xml:space="preserve"> </t>
  </si>
  <si>
    <t>Soybeans</t>
    <phoneticPr fontId="1" type="noConversion"/>
  </si>
  <si>
    <t>Corn</t>
    <phoneticPr fontId="1" type="noConversion"/>
  </si>
  <si>
    <t>Total Avail.</t>
    <phoneticPr fontId="1" type="noConversion"/>
  </si>
  <si>
    <t>Cost/acre</t>
    <phoneticPr fontId="1" type="noConversion"/>
  </si>
  <si>
    <t>Days/acre</t>
    <phoneticPr fontId="1" type="noConversion"/>
  </si>
  <si>
    <t>Profit/acre</t>
    <phoneticPr fontId="1" type="noConversion"/>
  </si>
  <si>
    <t>&lt;=</t>
    <phoneticPr fontId="1" type="noConversion"/>
  </si>
  <si>
    <t>Bond</t>
    <phoneticPr fontId="0" type="noConversion"/>
  </si>
  <si>
    <t>Yield</t>
    <phoneticPr fontId="0" type="noConversion"/>
  </si>
  <si>
    <t>Maturity</t>
    <phoneticPr fontId="0" type="noConversion"/>
  </si>
  <si>
    <t>Risk</t>
    <phoneticPr fontId="0" type="noConversion"/>
  </si>
  <si>
    <t>Tax-Free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</si>
  <si>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</si>
  <si>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</si>
  <si>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</si>
  <si>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</si>
  <si>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</si>
  <si>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Short</t>
    <phoneticPr fontId="0" type="noConversion"/>
  </si>
  <si>
    <t>Long</t>
    <phoneticPr fontId="0" type="noConversion"/>
  </si>
  <si>
    <t>High</t>
    <phoneticPr fontId="0" type="noConversion"/>
  </si>
  <si>
    <t>Low</t>
    <phoneticPr fontId="0" type="noConversion"/>
  </si>
  <si>
    <t>No</t>
    <phoneticPr fontId="0" type="noConversion"/>
  </si>
  <si>
    <t>Yes</t>
    <phoneticPr fontId="0" type="noConversion"/>
  </si>
  <si>
    <t>s.t.</t>
    <phoneticPr fontId="0" type="noConversion"/>
  </si>
  <si>
    <t>&lt;=</t>
    <phoneticPr fontId="0" type="noConversion"/>
  </si>
  <si>
    <t>Total Available Money</t>
    <phoneticPr fontId="0" type="noConversion"/>
  </si>
  <si>
    <t>&gt;=</t>
    <phoneticPr fontId="0" type="noConversion"/>
  </si>
  <si>
    <t>Short Maturity Bonds</t>
    <phoneticPr fontId="0" type="noConversion"/>
  </si>
  <si>
    <t>High-Risk Bonds</t>
    <phoneticPr fontId="0" type="noConversion"/>
  </si>
  <si>
    <t>low-risk bonds &lt;= long maturity bonds</t>
    <phoneticPr fontId="0" type="noConversion"/>
  </si>
  <si>
    <t>Total Income</t>
    <phoneticPr fontId="0" type="noConversion"/>
  </si>
  <si>
    <t>Max. Return</t>
    <phoneticPr fontId="0" type="noConversion"/>
  </si>
  <si>
    <t>Mix</t>
    <phoneticPr fontId="1" type="noConversion"/>
  </si>
  <si>
    <t>Evergreen1</t>
    <phoneticPr fontId="1" type="noConversion"/>
  </si>
  <si>
    <t>Evergreen2</t>
    <phoneticPr fontId="1" type="noConversion"/>
  </si>
  <si>
    <t>Evergreen3</t>
    <phoneticPr fontId="1" type="noConversion"/>
  </si>
  <si>
    <t>Ingredients</t>
    <phoneticPr fontId="1" type="noConversion"/>
  </si>
  <si>
    <t>&gt;=</t>
    <phoneticPr fontId="1" type="noConversion"/>
  </si>
  <si>
    <t>Cargo</t>
    <phoneticPr fontId="1" type="noConversion"/>
  </si>
  <si>
    <t>Fore</t>
    <phoneticPr fontId="1" type="noConversion"/>
  </si>
  <si>
    <t>Aft</t>
    <phoneticPr fontId="1" type="noConversion"/>
  </si>
  <si>
    <t>Weight</t>
    <phoneticPr fontId="1" type="noConversion"/>
  </si>
  <si>
    <t>Volume</t>
    <phoneticPr fontId="1" type="noConversion"/>
  </si>
  <si>
    <t>Beef</t>
    <phoneticPr fontId="1" type="noConversion"/>
  </si>
  <si>
    <t>Grain</t>
    <phoneticPr fontId="1" type="noConversion"/>
  </si>
  <si>
    <t>vol/kg</t>
    <phoneticPr fontId="1" type="noConversion"/>
  </si>
  <si>
    <t>profit/kg</t>
    <phoneticPr fontId="1" type="noConversion"/>
  </si>
  <si>
    <t>Profit</t>
    <phoneticPr fontId="1" type="noConversion"/>
  </si>
  <si>
    <t>total vol</t>
    <phoneticPr fontId="1" type="noConversion"/>
  </si>
  <si>
    <t>Total acre</t>
    <phoneticPr fontId="1" type="noConversion"/>
  </si>
  <si>
    <t>Total Used Acre has to be lower or equal to Available Farm</t>
    <phoneticPr fontId="1" type="noConversion"/>
  </si>
  <si>
    <t>Total Cost of Planting Soybean and Corn has to be lower or equal to Total available Budget</t>
    <phoneticPr fontId="1" type="noConversion"/>
  </si>
  <si>
    <t>Total Spending Days must be smaller or equal to Available Days</t>
    <phoneticPr fontId="1" type="noConversion"/>
  </si>
  <si>
    <t>Total Profit = Soybean Acre * Profit/acre of Soybean + Corn Acre * Profit/acre of Corn</t>
    <phoneticPr fontId="1" type="noConversion"/>
  </si>
  <si>
    <t>K2:M4, K5 is to make the actual number of table of B2:D4 visible  to set the constraints</t>
    <phoneticPr fontId="1" type="noConversion"/>
  </si>
  <si>
    <t>sum (kg)</t>
    <phoneticPr fontId="1" type="noConversion"/>
  </si>
  <si>
    <t>Total weight of 3 ingredients becomes the weight of each mix</t>
    <phoneticPr fontId="1" type="noConversion"/>
  </si>
  <si>
    <t xml:space="preserve">Made by weight of each mix (shown in E2:E4) multiples the percentage of each ingredients (shown in B2:D4)  </t>
    <phoneticPr fontId="1" type="noConversion"/>
  </si>
  <si>
    <t>Total</t>
    <phoneticPr fontId="1" type="noConversion"/>
  </si>
  <si>
    <t>Available Weight (kg)</t>
    <phoneticPr fontId="1" type="noConversion"/>
  </si>
  <si>
    <t>The Table of M2:N4 showing the weight and volume of each cargo has to be smaller or equal to the table of B2:C3 showing the limit of each cargo</t>
    <phoneticPr fontId="1" type="noConversion"/>
  </si>
  <si>
    <t>K4 and L4 showing the total weight of beef and grain have to be smaller or equal to the available weight of each</t>
    <phoneticPr fontId="1" type="noConversion"/>
  </si>
  <si>
    <t>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</si>
  <si>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</si>
  <si>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</si>
  <si>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</si>
  <si>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</si>
  <si>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Impurities</t>
    <phoneticPr fontId="1" type="noConversion"/>
  </si>
  <si>
    <t>Cost/tonne</t>
    <phoneticPr fontId="1" type="noConversion"/>
  </si>
  <si>
    <t>tonnes</t>
    <phoneticPr fontId="1" type="noConversion"/>
  </si>
  <si>
    <t>&amp;</t>
    <phoneticPr fontId="1" type="noConversion"/>
  </si>
  <si>
    <t>Total weight of alloy (sum of each purified metal)</t>
    <phoneticPr fontId="1" type="noConversion"/>
  </si>
  <si>
    <t>=</t>
    <phoneticPr fontId="1" type="noConversion"/>
  </si>
  <si>
    <t>Constraints that change the % of each metal to the actual weight in alloy asked by customers</t>
    <phoneticPr fontId="1" type="noConversion"/>
  </si>
  <si>
    <t>Transform Table</t>
    <phoneticPr fontId="1" type="noConversion"/>
  </si>
  <si>
    <t>Tax-free bonds interest income &gt;= 20% of total income</t>
    <phoneticPr fontId="0" type="noConversion"/>
  </si>
  <si>
    <t>Mine</t>
    <phoneticPr fontId="1" type="noConversion"/>
  </si>
  <si>
    <t>Plant</t>
    <phoneticPr fontId="1" type="noConversion"/>
  </si>
  <si>
    <t>Demand</t>
    <phoneticPr fontId="1" type="noConversion"/>
  </si>
  <si>
    <t>Cost/Tonne
(£)</t>
    <phoneticPr fontId="1" type="noConversion"/>
  </si>
  <si>
    <t>Ash</t>
    <phoneticPr fontId="1" type="noConversion"/>
  </si>
  <si>
    <t>Sculphur</t>
    <phoneticPr fontId="1" type="noConversion"/>
  </si>
  <si>
    <t>Sum</t>
    <phoneticPr fontId="1" type="noConversion"/>
  </si>
  <si>
    <t>Total Cost</t>
    <phoneticPr fontId="1" type="noConversion"/>
  </si>
  <si>
    <t>Sum
(tonnes)</t>
    <phoneticPr fontId="1" type="noConversion"/>
  </si>
  <si>
    <t>Mine Capacity
(tonnes)</t>
    <phoneticPr fontId="1" type="noConversion"/>
  </si>
  <si>
    <t>Sulphur</t>
    <phoneticPr fontId="1" type="noConversion"/>
  </si>
  <si>
    <t>The truly tonnes of ash and sculphur in the mines shipped to each plant</t>
    <phoneticPr fontId="1" type="noConversion"/>
  </si>
  <si>
    <t>Amount</t>
    <phoneticPr fontId="1" type="noConversion"/>
  </si>
  <si>
    <t>Tall Fescue</t>
    <phoneticPr fontId="1" type="noConversion"/>
  </si>
  <si>
    <t>Mustang Fescue</t>
    <phoneticPr fontId="1" type="noConversion"/>
  </si>
  <si>
    <t>Bluegrass</t>
    <phoneticPr fontId="1" type="noConversion"/>
  </si>
  <si>
    <t>Cost/kg</t>
    <phoneticPr fontId="1" type="noConversion"/>
  </si>
  <si>
    <t>Sum (kg)</t>
    <phoneticPr fontId="1" type="noConversion"/>
  </si>
  <si>
    <t>Amount to Invest</t>
    <phoneticPr fontId="0" type="noConversion"/>
  </si>
  <si>
    <t>Cost</t>
    <phoneticPr fontId="1" type="noConversion"/>
  </si>
  <si>
    <t>Demand For Napkins</t>
    <phoneticPr fontId="1" type="noConversion"/>
  </si>
  <si>
    <t>Day</t>
    <phoneticPr fontId="1" type="noConversion"/>
  </si>
  <si>
    <t>Service</t>
    <phoneticPr fontId="1" type="noConversion"/>
  </si>
  <si>
    <t>Fast</t>
    <phoneticPr fontId="1" type="noConversion"/>
  </si>
  <si>
    <t>Slow</t>
    <phoneticPr fontId="1" type="noConversion"/>
  </si>
  <si>
    <t>Waiting Day</t>
    <phoneticPr fontId="1" type="noConversion"/>
  </si>
  <si>
    <t>New Napkin Price (￡)</t>
    <phoneticPr fontId="1" type="noConversion"/>
  </si>
  <si>
    <t>New</t>
    <phoneticPr fontId="1" type="noConversion"/>
  </si>
  <si>
    <t>Supply</t>
    <phoneticPr fontId="1" type="noConversion"/>
  </si>
  <si>
    <t>No matter how the solver arranges, the total napkins cannot exceed the sum of 4 days need</t>
    <phoneticPr fontId="1" type="noConversion"/>
  </si>
  <si>
    <t>the total in use each day has to greater or equal to the day ship to other days</t>
    <phoneticPr fontId="1" type="noConversion"/>
  </si>
  <si>
    <t>Portfolio</t>
    <phoneticPr fontId="1" type="noConversion"/>
  </si>
  <si>
    <t>Year</t>
    <phoneticPr fontId="1" type="noConversion"/>
  </si>
  <si>
    <t>Stocks</t>
    <phoneticPr fontId="1" type="noConversion"/>
  </si>
  <si>
    <t>Bonds</t>
    <phoneticPr fontId="1" type="noConversion"/>
  </si>
  <si>
    <t>Cert. of Dep.</t>
    <phoneticPr fontId="1" type="noConversion"/>
  </si>
  <si>
    <t>Real Estate</t>
    <phoneticPr fontId="1" type="noConversion"/>
  </si>
  <si>
    <t>Return</t>
    <phoneticPr fontId="1" type="noConversion"/>
  </si>
  <si>
    <t>Maturity</t>
    <phoneticPr fontId="1" type="noConversion"/>
  </si>
  <si>
    <t>rules</t>
    <phoneticPr fontId="1" type="noConversion"/>
  </si>
  <si>
    <t>beginning of year 2</t>
    <phoneticPr fontId="1" type="noConversion"/>
  </si>
  <si>
    <t>beginning of year 4, 6</t>
    <phoneticPr fontId="1" type="noConversion"/>
  </si>
  <si>
    <t>Oats</t>
    <phoneticPr fontId="1" type="noConversion"/>
  </si>
  <si>
    <t>Vitamin</t>
    <phoneticPr fontId="1" type="noConversion"/>
  </si>
  <si>
    <r>
      <t>Price/napkin
(</t>
    </r>
    <r>
      <rPr>
        <sz val="10"/>
        <rFont val="PMingLiU"/>
        <family val="1"/>
        <charset val="136"/>
      </rPr>
      <t>￡</t>
    </r>
    <r>
      <rPr>
        <sz val="10"/>
        <rFont val="Arial"/>
        <family val="2"/>
      </rPr>
      <t>)</t>
    </r>
    <phoneticPr fontId="1" type="noConversion"/>
  </si>
  <si>
    <r>
      <t>Cost/kg
(</t>
    </r>
    <r>
      <rPr>
        <sz val="10"/>
        <rFont val="PMingLiU"/>
        <family val="1"/>
        <charset val="136"/>
      </rPr>
      <t>￡</t>
    </r>
    <r>
      <rPr>
        <sz val="10"/>
        <rFont val="Arial"/>
        <family val="2"/>
      </rPr>
      <t>)</t>
    </r>
    <phoneticPr fontId="1" type="noConversion"/>
  </si>
  <si>
    <t>Avail.
(kg)</t>
    <phoneticPr fontId="1" type="noConversion"/>
  </si>
  <si>
    <t>Input
(kg)</t>
    <phoneticPr fontId="1" type="noConversion"/>
  </si>
  <si>
    <t>Subject to</t>
    <phoneticPr fontId="1" type="noConversion"/>
  </si>
  <si>
    <t>At least 40% of the mix is soybeans</t>
    <phoneticPr fontId="1" type="noConversion"/>
  </si>
  <si>
    <t>The Ratio of Corn to Oats &lt;= 2:1 (G5=2*Oats, I5=Corn)</t>
    <phoneticPr fontId="1" type="noConversion"/>
  </si>
  <si>
    <t>At least 20% of the mix is vitamin supplement</t>
    <phoneticPr fontId="1" type="noConversion"/>
  </si>
  <si>
    <t>The mix must be at least 1248</t>
    <phoneticPr fontId="1" type="noConversion"/>
  </si>
  <si>
    <t>Preserving</t>
    <phoneticPr fontId="1" type="noConversion"/>
  </si>
  <si>
    <t>Accentuaing</t>
    <phoneticPr fontId="1" type="noConversion"/>
  </si>
  <si>
    <t>Stabilising</t>
    <phoneticPr fontId="1" type="noConversion"/>
  </si>
  <si>
    <t>Agents</t>
    <phoneticPr fontId="1" type="noConversion"/>
  </si>
  <si>
    <t>Gland</t>
    <phoneticPr fontId="1" type="noConversion"/>
  </si>
  <si>
    <t>Spice Oil</t>
    <phoneticPr fontId="1" type="noConversion"/>
  </si>
  <si>
    <t>Brandy</t>
    <phoneticPr fontId="1" type="noConversion"/>
  </si>
  <si>
    <t>Cost/l
(£)</t>
    <phoneticPr fontId="1" type="noConversion"/>
  </si>
  <si>
    <t>Mystery</t>
    <phoneticPr fontId="1" type="noConversion"/>
  </si>
  <si>
    <t>Anomaly</t>
    <phoneticPr fontId="1" type="noConversion"/>
  </si>
  <si>
    <t>Price/l</t>
    <phoneticPr fontId="1" type="noConversion"/>
  </si>
  <si>
    <t>Fragrance
Bases</t>
    <phoneticPr fontId="1" type="noConversion"/>
  </si>
  <si>
    <t>Litre
for
Mystery</t>
    <phoneticPr fontId="1" type="noConversion"/>
  </si>
  <si>
    <t>Litre
for
Anomaly</t>
    <phoneticPr fontId="1" type="noConversion"/>
  </si>
  <si>
    <t>Total
Volume</t>
    <phoneticPr fontId="1" type="noConversion"/>
  </si>
  <si>
    <t>Total
Usage</t>
    <phoneticPr fontId="1" type="noConversion"/>
  </si>
  <si>
    <t>Subjects to</t>
    <phoneticPr fontId="1" type="noConversion"/>
  </si>
  <si>
    <t>Produce and sell 2300 litres of the fragrance bases</t>
    <phoneticPr fontId="1" type="noConversion"/>
  </si>
  <si>
    <t>At least 100 litres of each</t>
    <phoneticPr fontId="1" type="noConversion"/>
  </si>
  <si>
    <t>The ratio of Mystery to Anomaly &gt;= 1:3</t>
    <phoneticPr fontId="1" type="noConversion"/>
  </si>
  <si>
    <t>Certificates</t>
    <phoneticPr fontId="1" type="noConversion"/>
  </si>
  <si>
    <t>Invest</t>
    <phoneticPr fontId="1" type="noConversion"/>
  </si>
  <si>
    <t>Beg. Of 1</t>
    <phoneticPr fontId="1" type="noConversion"/>
  </si>
  <si>
    <t>Beg. Of 2</t>
    <phoneticPr fontId="1" type="noConversion"/>
  </si>
  <si>
    <t>Beg. Of 3</t>
  </si>
  <si>
    <t>Beg. Of 4</t>
  </si>
  <si>
    <t>Beg. Of 5</t>
  </si>
  <si>
    <t>Beg. Of 6</t>
  </si>
  <si>
    <t>Return Can Use Next Year</t>
    <phoneticPr fontId="1" type="noConversion"/>
  </si>
  <si>
    <t>Total Invest of The Year</t>
    <phoneticPr fontId="1" type="noConversion"/>
  </si>
  <si>
    <t>Sum of Invest</t>
    <phoneticPr fontId="1" type="noConversion"/>
  </si>
  <si>
    <t>Set Total Invest of The Year &lt;= Remain of the end last year</t>
    <phoneticPr fontId="1" type="noConversion"/>
  </si>
  <si>
    <t>Remain of the end of the year</t>
    <phoneticPr fontId="1" type="noConversion"/>
  </si>
  <si>
    <t>Total Return of The End of year</t>
    <phoneticPr fontId="1" type="noConversion"/>
  </si>
  <si>
    <t>Because in the last year there is only real estate can be short enough to return before year 7, so put all the remain money into real estate in year 6</t>
    <phoneticPr fontId="1" type="noConversion"/>
  </si>
  <si>
    <t>This table shows the exact tonne of each metal in each ore when tonnes of each ore minned  (column H)</t>
    <phoneticPr fontId="1" type="noConversion"/>
  </si>
  <si>
    <t xml:space="preserve">Change the percentage of requirements to number </t>
    <phoneticPr fontId="1" type="noConversion"/>
  </si>
  <si>
    <t>Set big number to make sure nothing can travel from the future to the past</t>
    <phoneticPr fontId="1" type="noConversion"/>
  </si>
  <si>
    <t xml:space="preserve">Price of buying or cleaning a napkin then sending to other day </t>
    <phoneticPr fontId="1" type="noConversion"/>
  </si>
  <si>
    <t>Yield+Original Money</t>
    <phoneticPr fontId="0" type="noConversion"/>
  </si>
  <si>
    <t>Constratints</t>
    <phoneticPr fontId="1" type="noConversion"/>
  </si>
  <si>
    <r>
      <t xml:space="preserve">Preserving agents in Mys. &gt;= 6% of </t>
    </r>
    <r>
      <rPr>
        <b/>
        <sz val="10"/>
        <color rgb="FFFF0000"/>
        <rFont val="Arial"/>
        <family val="2"/>
      </rPr>
      <t>total volume</t>
    </r>
    <phoneticPr fontId="1" type="noConversion"/>
  </si>
  <si>
    <r>
      <t xml:space="preserve"> </t>
    </r>
    <r>
      <rPr>
        <b/>
        <sz val="10"/>
        <color theme="3" tint="0.39997558519241921"/>
        <rFont val="Arial"/>
        <family val="2"/>
      </rPr>
      <t>Accentuating agents</t>
    </r>
    <r>
      <rPr>
        <b/>
        <sz val="10"/>
        <rFont val="Arial"/>
        <family val="2"/>
      </rPr>
      <t xml:space="preserve"> &lt;= 11% of total Anomaly volume</t>
    </r>
    <phoneticPr fontId="1" type="noConversion"/>
  </si>
  <si>
    <r>
      <t xml:space="preserve"> </t>
    </r>
    <r>
      <rPr>
        <b/>
        <sz val="10"/>
        <color theme="3" tint="0.39997558519241921"/>
        <rFont val="Arial"/>
        <family val="2"/>
      </rPr>
      <t>Accentuating agents</t>
    </r>
    <r>
      <rPr>
        <b/>
        <sz val="10"/>
        <rFont val="Arial"/>
        <family val="2"/>
      </rPr>
      <t xml:space="preserve"> &gt;= 2% of total Anomaly volume</t>
    </r>
    <phoneticPr fontId="1" type="noConversion"/>
  </si>
  <si>
    <r>
      <rPr>
        <b/>
        <sz val="10"/>
        <color theme="3" tint="0.39997558519241921"/>
        <rFont val="Arial"/>
        <family val="2"/>
      </rPr>
      <t>Stabilising</t>
    </r>
    <r>
      <rPr>
        <b/>
        <sz val="10"/>
        <rFont val="Arial"/>
        <family val="2"/>
      </rPr>
      <t xml:space="preserve"> agents &gt;= 2% of total Mystery volume</t>
    </r>
    <phoneticPr fontId="1" type="noConversion"/>
  </si>
  <si>
    <r>
      <rPr>
        <b/>
        <sz val="10"/>
        <color theme="3" tint="0.39997558519241921"/>
        <rFont val="Arial"/>
        <family val="2"/>
      </rPr>
      <t>Stabilising</t>
    </r>
    <r>
      <rPr>
        <b/>
        <sz val="10"/>
        <rFont val="Arial"/>
        <family val="2"/>
      </rPr>
      <t xml:space="preserve"> agents &lt;= 4% of total Anomaly volume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</si>
</sst>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name val="PMingLiU"/>
      <family val="1"/>
      <charset val="136"/>
    </font>
    <font>
      <b/>
      <sz val="10"/>
      <color rgb="FFFF0000"/>
      <name val="Arial"/>
      <family val="2"/>
    </font>
    <font>
      <b/>
      <sz val="10"/>
      <color theme="3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2" fillId="0" borderId="1" xfId="0" applyFont="1" applyBorder="1"/>
    <xf numFmtId="0" fontId="0" fillId="0" borderId="5" xfId="0" applyBorder="1"/>
    <xf numFmtId="0" fontId="0" fillId="0" borderId="8" xfId="0" applyBorder="1"/>
    <xf numFmtId="0" fontId="2" fillId="0" borderId="4" xfId="0" applyFont="1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1" xfId="0" applyBorder="1"/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3" borderId="0" xfId="0" applyNumberFormat="1" applyFill="1"/>
    <xf numFmtId="9" fontId="0" fillId="3" borderId="1" xfId="0" applyNumberForma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3" borderId="1" xfId="0" applyNumberFormat="1" applyFill="1" applyBorder="1"/>
    <xf numFmtId="0" fontId="0" fillId="3" borderId="0" xfId="0" applyFill="1"/>
    <xf numFmtId="9" fontId="0" fillId="3" borderId="0" xfId="0" applyNumberFormat="1" applyFill="1"/>
    <xf numFmtId="9" fontId="0" fillId="3" borderId="0" xfId="0" applyNumberFormat="1" applyFill="1" applyBorder="1"/>
    <xf numFmtId="9" fontId="0" fillId="0" borderId="1" xfId="0" applyNumberForma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76199</xdr:rowOff>
    </xdr:from>
    <xdr:to>
      <xdr:col>6</xdr:col>
      <xdr:colOff>342900</xdr:colOff>
      <xdr:row>21</xdr:row>
      <xdr:rowOff>110324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C7265C-7AD1-5D44-9D4A-F48831729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699"/>
          <a:ext cx="4381500" cy="26757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11</xdr:row>
      <xdr:rowOff>25400</xdr:rowOff>
    </xdr:from>
    <xdr:to>
      <xdr:col>10</xdr:col>
      <xdr:colOff>88900</xdr:colOff>
      <xdr:row>27</xdr:row>
      <xdr:rowOff>12700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60ACC6D-06DB-394B-AA78-9BA9613B9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32000"/>
          <a:ext cx="6223000" cy="262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25400</xdr:rowOff>
    </xdr:from>
    <xdr:to>
      <xdr:col>5</xdr:col>
      <xdr:colOff>284242</xdr:colOff>
      <xdr:row>18</xdr:row>
      <xdr:rowOff>127000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5900C4C-FEC8-0749-B9EA-CBF63879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6000"/>
          <a:ext cx="4030742" cy="208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25400</xdr:rowOff>
    </xdr:from>
    <xdr:to>
      <xdr:col>4</xdr:col>
      <xdr:colOff>228600</xdr:colOff>
      <xdr:row>5</xdr:row>
      <xdr:rowOff>114300</xdr:rowOff>
    </xdr:to>
    <xdr:cxnSp macro="">
      <xdr:nvCxnSpPr>
        <xdr:cNvPr id="3" name="直線箭頭接點 2">
          <a:extLst>
            <a:ext uri="{FF2B5EF4-FFF2-40B4-BE49-F238E27FC236}">
              <a16:creationId xmlns:a16="http://schemas.microsoft.com/office/drawing/2014/main" id="{58000C8F-366D-6F42-9585-A93A9F957E73}"/>
            </a:ext>
          </a:extLst>
        </xdr:cNvPr>
        <xdr:cNvCxnSpPr/>
      </xdr:nvCxnSpPr>
      <xdr:spPr>
        <a:xfrm flipV="1">
          <a:off x="3937000" y="698500"/>
          <a:ext cx="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250370</xdr:colOff>
      <xdr:row>13</xdr:row>
      <xdr:rowOff>76200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21B52BB-24FC-0A4A-93E9-816D30377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1100"/>
          <a:ext cx="581297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126999</xdr:rowOff>
    </xdr:from>
    <xdr:to>
      <xdr:col>7</xdr:col>
      <xdr:colOff>266700</xdr:colOff>
      <xdr:row>32</xdr:row>
      <xdr:rowOff>51138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36DADE82-5B01-504F-9093-13B91C068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33599"/>
          <a:ext cx="5829300" cy="32261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12700</xdr:rowOff>
    </xdr:from>
    <xdr:to>
      <xdr:col>14</xdr:col>
      <xdr:colOff>304800</xdr:colOff>
      <xdr:row>7</xdr:row>
      <xdr:rowOff>63500</xdr:rowOff>
    </xdr:to>
    <xdr:cxnSp macro="">
      <xdr:nvCxnSpPr>
        <xdr:cNvPr id="3" name="直線箭頭接點 2">
          <a:extLst>
            <a:ext uri="{FF2B5EF4-FFF2-40B4-BE49-F238E27FC236}">
              <a16:creationId xmlns:a16="http://schemas.microsoft.com/office/drawing/2014/main" id="{26FAE3A0-7A3E-3F4A-A8D2-3DB992D9806A}"/>
            </a:ext>
          </a:extLst>
        </xdr:cNvPr>
        <xdr:cNvCxnSpPr/>
      </xdr:nvCxnSpPr>
      <xdr:spPr>
        <a:xfrm flipH="1" flipV="1">
          <a:off x="10121900" y="508000"/>
          <a:ext cx="304800" cy="711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12700</xdr:rowOff>
    </xdr:from>
    <xdr:to>
      <xdr:col>12</xdr:col>
      <xdr:colOff>190500</xdr:colOff>
      <xdr:row>11</xdr:row>
      <xdr:rowOff>0</xdr:rowOff>
    </xdr:to>
    <xdr:cxnSp macro="">
      <xdr:nvCxnSpPr>
        <xdr:cNvPr id="7" name="直線箭頭接點 6">
          <a:extLst>
            <a:ext uri="{FF2B5EF4-FFF2-40B4-BE49-F238E27FC236}">
              <a16:creationId xmlns:a16="http://schemas.microsoft.com/office/drawing/2014/main" id="{57912033-FAAC-F346-B176-F704DB919A65}"/>
            </a:ext>
          </a:extLst>
        </xdr:cNvPr>
        <xdr:cNvCxnSpPr/>
      </xdr:nvCxnSpPr>
      <xdr:spPr>
        <a:xfrm flipH="1" flipV="1">
          <a:off x="8775700" y="673100"/>
          <a:ext cx="1905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4</xdr:row>
      <xdr:rowOff>25400</xdr:rowOff>
    </xdr:from>
    <xdr:to>
      <xdr:col>8</xdr:col>
      <xdr:colOff>171852</xdr:colOff>
      <xdr:row>21</xdr:row>
      <xdr:rowOff>127000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A485BE6E-606E-AA44-AA0F-7E7743065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6255152" cy="2908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7257</xdr:colOff>
      <xdr:row>10</xdr:row>
      <xdr:rowOff>38100</xdr:rowOff>
    </xdr:from>
    <xdr:to>
      <xdr:col>23</xdr:col>
      <xdr:colOff>1587</xdr:colOff>
      <xdr:row>22</xdr:row>
      <xdr:rowOff>152400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1E70EDE-D757-AB46-B72D-5486BA650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6457" y="1714500"/>
          <a:ext cx="6685643" cy="2095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659144</xdr:colOff>
      <xdr:row>22</xdr:row>
      <xdr:rowOff>51082</xdr:rowOff>
    </xdr:from>
    <xdr:to>
      <xdr:col>22</xdr:col>
      <xdr:colOff>596900</xdr:colOff>
      <xdr:row>35</xdr:row>
      <xdr:rowOff>152400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39DE06A-267D-A347-8A1E-03CA86AC1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5244" y="3708682"/>
          <a:ext cx="6668756" cy="2247618"/>
        </a:xfrm>
        <a:prstGeom prst="rect">
          <a:avLst/>
        </a:prstGeom>
      </xdr:spPr>
    </xdr:pic>
    <xdr:clientData/>
  </xdr:twoCellAnchor>
  <xdr:twoCellAnchor>
    <xdr:from>
      <xdr:col>7</xdr:col>
      <xdr:colOff>431800</xdr:colOff>
      <xdr:row>9</xdr:row>
      <xdr:rowOff>38100</xdr:rowOff>
    </xdr:from>
    <xdr:to>
      <xdr:col>7</xdr:col>
      <xdr:colOff>431800</xdr:colOff>
      <xdr:row>11</xdr:row>
      <xdr:rowOff>127000</xdr:rowOff>
    </xdr:to>
    <xdr:cxnSp macro="">
      <xdr:nvCxnSpPr>
        <xdr:cNvPr id="5" name="直線箭頭接點 4">
          <a:extLst>
            <a:ext uri="{FF2B5EF4-FFF2-40B4-BE49-F238E27FC236}">
              <a16:creationId xmlns:a16="http://schemas.microsoft.com/office/drawing/2014/main" id="{1C472BCC-3F6C-7240-9E33-2D18C5FDC6AE}"/>
            </a:ext>
          </a:extLst>
        </xdr:cNvPr>
        <xdr:cNvCxnSpPr/>
      </xdr:nvCxnSpPr>
      <xdr:spPr>
        <a:xfrm flipV="1">
          <a:off x="5232400" y="1524000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9</xdr:row>
      <xdr:rowOff>12700</xdr:rowOff>
    </xdr:from>
    <xdr:to>
      <xdr:col>13</xdr:col>
      <xdr:colOff>342900</xdr:colOff>
      <xdr:row>9</xdr:row>
      <xdr:rowOff>38100</xdr:rowOff>
    </xdr:to>
    <xdr:cxnSp macro="">
      <xdr:nvCxnSpPr>
        <xdr:cNvPr id="8" name="直線箭頭接點 7">
          <a:extLst>
            <a:ext uri="{FF2B5EF4-FFF2-40B4-BE49-F238E27FC236}">
              <a16:creationId xmlns:a16="http://schemas.microsoft.com/office/drawing/2014/main" id="{99F4F4A3-F08E-7B49-9B6D-FEAEFCEED8B6}"/>
            </a:ext>
          </a:extLst>
        </xdr:cNvPr>
        <xdr:cNvCxnSpPr/>
      </xdr:nvCxnSpPr>
      <xdr:spPr>
        <a:xfrm flipH="1" flipV="1">
          <a:off x="8318500" y="1498600"/>
          <a:ext cx="8636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287674</xdr:colOff>
      <xdr:row>7</xdr:row>
      <xdr:rowOff>15010</xdr:rowOff>
    </xdr:from>
    <xdr:to>
      <xdr:col>22</xdr:col>
      <xdr:colOff>151245</xdr:colOff>
      <xdr:row>29</xdr:row>
      <xdr:rowOff>98137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E2524F1-EB03-F94D-8C97-67D9FC158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856" y="1126260"/>
          <a:ext cx="6646526" cy="38786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238615</xdr:colOff>
      <xdr:row>15</xdr:row>
      <xdr:rowOff>303626</xdr:rowOff>
    </xdr:from>
    <xdr:to>
      <xdr:col>23</xdr:col>
      <xdr:colOff>187815</xdr:colOff>
      <xdr:row>27</xdr:row>
      <xdr:rowOff>36243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9634D8B-D25D-BA42-B66B-0632A3E77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4959" y="3417174"/>
          <a:ext cx="5971458" cy="1890252"/>
        </a:xfrm>
        <a:prstGeom prst="rect">
          <a:avLst/>
        </a:prstGeom>
      </xdr:spPr>
    </xdr:pic>
    <xdr:clientData/>
  </xdr:twoCellAnchor>
  <xdr:twoCellAnchor editAs="oneCell">
    <xdr:from>
      <xdr:col>14</xdr:col>
      <xdr:colOff>226332</xdr:colOff>
      <xdr:row>1</xdr:row>
      <xdr:rowOff>40918</xdr:rowOff>
    </xdr:from>
    <xdr:to>
      <xdr:col>23</xdr:col>
      <xdr:colOff>66026</xdr:colOff>
      <xdr:row>15</xdr:row>
      <xdr:rowOff>267701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9767C1D-20CB-FA42-8EF1-A155AD21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676" y="204789"/>
          <a:ext cx="5861952" cy="3176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309664</xdr:colOff>
      <xdr:row>5</xdr:row>
      <xdr:rowOff>123961</xdr:rowOff>
    </xdr:from>
    <xdr:to>
      <xdr:col>20</xdr:col>
      <xdr:colOff>360463</xdr:colOff>
      <xdr:row>22</xdr:row>
      <xdr:rowOff>6348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654EF0C-FD95-0B49-ADB1-A9A8010C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7364" y="949461"/>
          <a:ext cx="6108699" cy="2879587"/>
        </a:xfrm>
        <a:prstGeom prst="rect">
          <a:avLst/>
        </a:prstGeom>
      </xdr:spPr>
    </xdr:pic>
    <xdr:clientData/>
  </xdr:twoCellAnchor>
  <xdr:twoCellAnchor>
    <xdr:from>
      <xdr:col>7</xdr:col>
      <xdr:colOff>47486</xdr:colOff>
      <xdr:row>14</xdr:row>
      <xdr:rowOff>101047</xdr:rowOff>
    </xdr:from>
    <xdr:to>
      <xdr:col>9</xdr:col>
      <xdr:colOff>660400</xdr:colOff>
      <xdr:row>22</xdr:row>
      <xdr:rowOff>127000</xdr:rowOff>
    </xdr:to>
    <xdr:cxnSp macro="">
      <xdr:nvCxnSpPr>
        <xdr:cNvPr id="12" name="直線箭頭接點 11">
          <a:extLst>
            <a:ext uri="{FF2B5EF4-FFF2-40B4-BE49-F238E27FC236}">
              <a16:creationId xmlns:a16="http://schemas.microsoft.com/office/drawing/2014/main" id="{1F42C989-BFC4-A74D-B909-8CA8AC2E0D53}"/>
            </a:ext>
          </a:extLst>
        </xdr:cNvPr>
        <xdr:cNvCxnSpPr/>
      </xdr:nvCxnSpPr>
      <xdr:spPr>
        <a:xfrm flipH="1" flipV="1">
          <a:off x="5622786" y="2602947"/>
          <a:ext cx="1959114" cy="13467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651565</xdr:colOff>
      <xdr:row>17</xdr:row>
      <xdr:rowOff>99391</xdr:rowOff>
    </xdr:from>
    <xdr:to>
      <xdr:col>3</xdr:col>
      <xdr:colOff>839304</xdr:colOff>
      <xdr:row>19</xdr:row>
      <xdr:rowOff>88348</xdr:rowOff>
    </xdr:to>
    <xdr:cxnSp macro="">
      <xdr:nvCxnSpPr>
        <xdr:cNvPr id="14" name="直線箭頭接點 13">
          <a:extLst>
            <a:ext uri="{FF2B5EF4-FFF2-40B4-BE49-F238E27FC236}">
              <a16:creationId xmlns:a16="http://schemas.microsoft.com/office/drawing/2014/main" id="{B9F57BBB-ED6A-7049-A64F-1C7C48FD7B91}"/>
            </a:ext>
          </a:extLst>
        </xdr:cNvPr>
        <xdr:cNvCxnSpPr/>
      </xdr:nvCxnSpPr>
      <xdr:spPr>
        <a:xfrm flipH="1" flipV="1">
          <a:off x="2683565" y="3103217"/>
          <a:ext cx="927652" cy="3202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640825</xdr:colOff>
      <xdr:row>27</xdr:row>
      <xdr:rowOff>46605</xdr:rowOff>
    </xdr:from>
    <xdr:to>
      <xdr:col>3</xdr:col>
      <xdr:colOff>745688</xdr:colOff>
      <xdr:row>28</xdr:row>
      <xdr:rowOff>104862</xdr:rowOff>
    </xdr:to>
    <xdr:cxnSp macro="">
      <xdr:nvCxnSpPr>
        <xdr:cNvPr id="20" name="直線箭頭接點 19">
          <a:extLst>
            <a:ext uri="{FF2B5EF4-FFF2-40B4-BE49-F238E27FC236}">
              <a16:creationId xmlns:a16="http://schemas.microsoft.com/office/drawing/2014/main" id="{A0936D1E-45B6-534B-B21C-8E04821EF29F}"/>
            </a:ext>
          </a:extLst>
        </xdr:cNvPr>
        <xdr:cNvCxnSpPr/>
      </xdr:nvCxnSpPr>
      <xdr:spPr>
        <a:xfrm flipH="1" flipV="1">
          <a:off x="3413853" y="4648899"/>
          <a:ext cx="104863" cy="2213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492432</xdr:colOff>
      <xdr:row>1</xdr:row>
      <xdr:rowOff>10788</xdr:rowOff>
    </xdr:from>
    <xdr:to>
      <xdr:col>23</xdr:col>
      <xdr:colOff>314632</xdr:colOff>
      <xdr:row>28</xdr:row>
      <xdr:rowOff>136559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2A41FB5-16C3-374F-B57B-B990EE68C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3722" y="174659"/>
          <a:ext cx="6513598" cy="4550287"/>
        </a:xfrm>
        <a:prstGeom prst="rect">
          <a:avLst/>
        </a:prstGeom>
      </xdr:spPr>
    </xdr:pic>
    <xdr:clientData/>
  </xdr:twoCellAnchor>
  <xdr:twoCellAnchor>
    <xdr:from>
      <xdr:col>2</xdr:col>
      <xdr:colOff>300429</xdr:colOff>
      <xdr:row>17</xdr:row>
      <xdr:rowOff>136560</xdr:rowOff>
    </xdr:from>
    <xdr:to>
      <xdr:col>2</xdr:col>
      <xdr:colOff>300430</xdr:colOff>
      <xdr:row>21</xdr:row>
      <xdr:rowOff>150215</xdr:rowOff>
    </xdr:to>
    <xdr:cxnSp macro="">
      <xdr:nvCxnSpPr>
        <xdr:cNvPr id="4" name="直線箭頭接點 3">
          <a:extLst>
            <a:ext uri="{FF2B5EF4-FFF2-40B4-BE49-F238E27FC236}">
              <a16:creationId xmlns:a16="http://schemas.microsoft.com/office/drawing/2014/main" id="{45FB6AC8-2A2C-5646-9CC1-2C1D06846836}"/>
            </a:ext>
          </a:extLst>
        </xdr:cNvPr>
        <xdr:cNvCxnSpPr/>
      </xdr:nvCxnSpPr>
      <xdr:spPr>
        <a:xfrm flipH="1" flipV="1">
          <a:off x="2580967" y="2922366"/>
          <a:ext cx="1" cy="6691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559893</xdr:colOff>
      <xdr:row>15</xdr:row>
      <xdr:rowOff>95591</xdr:rowOff>
    </xdr:from>
    <xdr:to>
      <xdr:col>8</xdr:col>
      <xdr:colOff>464301</xdr:colOff>
      <xdr:row>28</xdr:row>
      <xdr:rowOff>136559</xdr:rowOff>
    </xdr:to>
    <xdr:cxnSp macro="">
      <xdr:nvCxnSpPr>
        <xdr:cNvPr id="5" name="直線箭頭接點 4">
          <a:extLst>
            <a:ext uri="{FF2B5EF4-FFF2-40B4-BE49-F238E27FC236}">
              <a16:creationId xmlns:a16="http://schemas.microsoft.com/office/drawing/2014/main" id="{FC7CB3EC-DF93-3D4F-BA25-01F86E042BB2}"/>
            </a:ext>
          </a:extLst>
        </xdr:cNvPr>
        <xdr:cNvCxnSpPr/>
      </xdr:nvCxnSpPr>
      <xdr:spPr>
        <a:xfrm flipH="1" flipV="1">
          <a:off x="6390968" y="2553656"/>
          <a:ext cx="573548" cy="21712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"/>
  <sheetViews>
    <sheetView zoomScale="112" zoomScaleNormal="112" workbookViewId="0">
      <selection activeCell="D4" sqref="D4"/>
    </sheetView>
  </sheetViews>
  <sheetFormatPr baseColWidth="10" defaultColWidth="8.83203125" defaultRowHeight="13" x14ac:dyDescent="0.15"/>
  <sheetData>
    <row r="1" spans="1:7" x14ac:dyDescent="0.15">
      <c r="A1" s="14" t="s">
        <v>0</v>
      </c>
      <c r="B1" s="13" t="s">
        <v>1</v>
      </c>
      <c r="C1" s="13" t="s">
        <v>2</v>
      </c>
      <c r="D1" s="51" t="s">
        <v>59</v>
      </c>
      <c r="E1" s="52"/>
      <c r="F1" s="53" t="s">
        <v>3</v>
      </c>
    </row>
    <row r="2" spans="1:7" x14ac:dyDescent="0.15">
      <c r="A2" s="13" t="s">
        <v>4</v>
      </c>
      <c r="B2" s="54">
        <v>60</v>
      </c>
      <c r="C2" s="54">
        <v>50</v>
      </c>
      <c r="D2" s="41">
        <f>SUMPRODUCT($B$5:$C$5,B2:C2)</f>
        <v>22000</v>
      </c>
      <c r="E2" s="42" t="s">
        <v>7</v>
      </c>
      <c r="F2" s="55">
        <v>22000</v>
      </c>
      <c r="G2" s="4" t="s">
        <v>52</v>
      </c>
    </row>
    <row r="3" spans="1:7" x14ac:dyDescent="0.15">
      <c r="A3" s="13" t="s">
        <v>5</v>
      </c>
      <c r="B3" s="54">
        <v>2</v>
      </c>
      <c r="C3" s="54">
        <v>4</v>
      </c>
      <c r="D3" s="41">
        <f>SUMPRODUCT($B$5:$C$5,B3:C3)</f>
        <v>1200</v>
      </c>
      <c r="E3" s="42" t="s">
        <v>7</v>
      </c>
      <c r="F3" s="55">
        <v>1200</v>
      </c>
      <c r="G3" s="4" t="s">
        <v>53</v>
      </c>
    </row>
    <row r="4" spans="1:7" x14ac:dyDescent="0.15">
      <c r="A4" s="13" t="s">
        <v>6</v>
      </c>
      <c r="B4" s="54">
        <v>176</v>
      </c>
      <c r="C4" s="54">
        <v>204</v>
      </c>
      <c r="D4" s="56">
        <f>SUMPRODUCT($B$5:$C$5,B4:C4)</f>
        <v>76000</v>
      </c>
      <c r="E4" s="57"/>
      <c r="F4" s="43"/>
      <c r="G4" s="4" t="s">
        <v>54</v>
      </c>
    </row>
    <row r="5" spans="1:7" x14ac:dyDescent="0.15">
      <c r="A5" s="13" t="s">
        <v>50</v>
      </c>
      <c r="B5" s="58">
        <v>200</v>
      </c>
      <c r="C5" s="58">
        <v>200</v>
      </c>
      <c r="D5" s="44">
        <f>SUM(B5:C5)</f>
        <v>400</v>
      </c>
      <c r="E5" s="45" t="s">
        <v>7</v>
      </c>
      <c r="F5" s="59">
        <v>400</v>
      </c>
      <c r="G5" s="4" t="s">
        <v>51</v>
      </c>
    </row>
    <row r="6" spans="1:7" x14ac:dyDescent="0.15">
      <c r="A6" s="1"/>
      <c r="D6" s="1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3:M10"/>
  <sheetViews>
    <sheetView workbookViewId="0">
      <selection activeCell="H10" sqref="H10"/>
    </sheetView>
  </sheetViews>
  <sheetFormatPr baseColWidth="10" defaultColWidth="8.83203125" defaultRowHeight="13" x14ac:dyDescent="0.15"/>
  <cols>
    <col min="2" max="2" width="10" customWidth="1"/>
  </cols>
  <sheetData>
    <row r="3" spans="2:13" ht="28" x14ac:dyDescent="0.15">
      <c r="B3" s="12" t="s">
        <v>37</v>
      </c>
      <c r="C3" s="20" t="s">
        <v>122</v>
      </c>
      <c r="D3" s="20" t="s">
        <v>124</v>
      </c>
      <c r="E3" s="20" t="s">
        <v>123</v>
      </c>
      <c r="G3" s="74" t="s">
        <v>125</v>
      </c>
      <c r="H3" s="118"/>
      <c r="I3" s="119"/>
    </row>
    <row r="4" spans="2:13" x14ac:dyDescent="0.15">
      <c r="B4" s="12" t="s">
        <v>119</v>
      </c>
      <c r="C4" s="17">
        <v>0.2</v>
      </c>
      <c r="D4" s="19">
        <v>400</v>
      </c>
      <c r="E4" s="17">
        <v>400</v>
      </c>
      <c r="G4" s="15">
        <f>D6</f>
        <v>499.2000000000001</v>
      </c>
      <c r="H4" s="12" t="s">
        <v>38</v>
      </c>
      <c r="I4" s="15">
        <f>K8*D9</f>
        <v>499.20000000000005</v>
      </c>
      <c r="J4" s="4" t="s">
        <v>126</v>
      </c>
    </row>
    <row r="5" spans="2:13" x14ac:dyDescent="0.15">
      <c r="B5" s="12" t="s">
        <v>2</v>
      </c>
      <c r="C5" s="17">
        <v>0.5</v>
      </c>
      <c r="D5" s="19">
        <v>99.199999999999847</v>
      </c>
      <c r="E5" s="17">
        <v>200</v>
      </c>
      <c r="G5" s="12">
        <f>L8*D4</f>
        <v>800</v>
      </c>
      <c r="H5" s="12" t="s">
        <v>38</v>
      </c>
      <c r="I5" s="15">
        <f>D5</f>
        <v>99.199999999999847</v>
      </c>
      <c r="J5" s="4" t="s">
        <v>127</v>
      </c>
    </row>
    <row r="6" spans="2:13" x14ac:dyDescent="0.15">
      <c r="B6" s="12" t="s">
        <v>1</v>
      </c>
      <c r="C6" s="17">
        <v>0.9</v>
      </c>
      <c r="D6" s="19">
        <v>499.2000000000001</v>
      </c>
      <c r="E6" s="17">
        <v>500</v>
      </c>
      <c r="G6" s="15">
        <f>D7</f>
        <v>249.60000000000005</v>
      </c>
      <c r="H6" s="12" t="s">
        <v>38</v>
      </c>
      <c r="I6" s="15">
        <f>M8*D9</f>
        <v>249.60000000000002</v>
      </c>
      <c r="J6" s="4" t="s">
        <v>128</v>
      </c>
    </row>
    <row r="7" spans="2:13" x14ac:dyDescent="0.15">
      <c r="B7" s="12" t="s">
        <v>120</v>
      </c>
      <c r="C7" s="17">
        <v>1.2</v>
      </c>
      <c r="D7" s="19">
        <v>249.60000000000005</v>
      </c>
      <c r="E7" s="17">
        <v>300</v>
      </c>
      <c r="G7" s="15">
        <f>D9</f>
        <v>1248</v>
      </c>
      <c r="H7" s="12" t="s">
        <v>38</v>
      </c>
      <c r="I7" s="15">
        <v>1248</v>
      </c>
      <c r="J7" s="4" t="s">
        <v>129</v>
      </c>
    </row>
    <row r="8" spans="2:13" x14ac:dyDescent="0.15">
      <c r="G8" s="10"/>
      <c r="H8" s="10"/>
      <c r="I8" s="10"/>
      <c r="J8" s="4"/>
      <c r="K8" s="89">
        <v>0.4</v>
      </c>
      <c r="L8" s="88">
        <v>2</v>
      </c>
      <c r="M8" s="89">
        <v>0.2</v>
      </c>
    </row>
    <row r="9" spans="2:13" x14ac:dyDescent="0.15">
      <c r="C9" s="12" t="s">
        <v>83</v>
      </c>
      <c r="D9" s="15">
        <f>SUM(D4:D7)</f>
        <v>1248</v>
      </c>
      <c r="F9" s="1"/>
      <c r="G9" s="10"/>
      <c r="H9" s="10"/>
      <c r="I9" s="10"/>
    </row>
    <row r="10" spans="2:13" x14ac:dyDescent="0.15">
      <c r="G10" s="5" t="s">
        <v>84</v>
      </c>
      <c r="H10" s="9">
        <f>SUMPRODUCT(D4:D7,C4:C7)</f>
        <v>878.40000000000009</v>
      </c>
    </row>
  </sheetData>
  <mergeCells count="1">
    <mergeCell ref="H3:I3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2"/>
  <sheetViews>
    <sheetView workbookViewId="0">
      <selection activeCell="H12" sqref="H12"/>
    </sheetView>
  </sheetViews>
  <sheetFormatPr baseColWidth="10" defaultColWidth="8.83203125" defaultRowHeight="13" x14ac:dyDescent="0.15"/>
  <cols>
    <col min="1" max="1" width="13.83203125" customWidth="1"/>
    <col min="7" max="7" width="11" customWidth="1"/>
  </cols>
  <sheetData>
    <row r="1" spans="1:13" x14ac:dyDescent="0.15">
      <c r="A1" s="12" t="s">
        <v>8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"/>
      <c r="H1" s="94" t="s">
        <v>169</v>
      </c>
      <c r="I1" s="95"/>
      <c r="J1" s="95"/>
      <c r="K1" s="95"/>
      <c r="L1" s="96"/>
    </row>
    <row r="2" spans="1:13" x14ac:dyDescent="0.15">
      <c r="A2" s="12" t="s">
        <v>9</v>
      </c>
      <c r="B2" s="17">
        <v>0.06</v>
      </c>
      <c r="C2" s="17">
        <v>0.12</v>
      </c>
      <c r="D2" s="17">
        <v>0.1</v>
      </c>
      <c r="E2" s="17">
        <v>0.11</v>
      </c>
      <c r="F2" s="17">
        <v>0.06</v>
      </c>
      <c r="H2" s="82" t="s">
        <v>13</v>
      </c>
      <c r="I2" s="82" t="s">
        <v>14</v>
      </c>
      <c r="J2" s="82" t="s">
        <v>15</v>
      </c>
      <c r="K2" s="81" t="s">
        <v>16</v>
      </c>
      <c r="L2" s="81" t="s">
        <v>17</v>
      </c>
    </row>
    <row r="3" spans="1:13" x14ac:dyDescent="0.15">
      <c r="A3" s="12" t="s">
        <v>10</v>
      </c>
      <c r="B3" s="26" t="s">
        <v>18</v>
      </c>
      <c r="C3" s="26" t="s">
        <v>18</v>
      </c>
      <c r="D3" s="26" t="s">
        <v>18</v>
      </c>
      <c r="E3" s="26" t="s">
        <v>19</v>
      </c>
      <c r="F3" s="26" t="s">
        <v>19</v>
      </c>
      <c r="H3" s="67">
        <f>1+B2</f>
        <v>1.06</v>
      </c>
      <c r="I3" s="67">
        <f>1+C2</f>
        <v>1.1200000000000001</v>
      </c>
      <c r="J3" s="67">
        <f>1+D2</f>
        <v>1.1000000000000001</v>
      </c>
      <c r="K3" s="67">
        <f>1+E2</f>
        <v>1.1100000000000001</v>
      </c>
      <c r="L3" s="67">
        <f>1+F2</f>
        <v>1.06</v>
      </c>
    </row>
    <row r="4" spans="1:13" x14ac:dyDescent="0.15">
      <c r="A4" s="12" t="s">
        <v>11</v>
      </c>
      <c r="B4" s="26" t="s">
        <v>20</v>
      </c>
      <c r="C4" s="26" t="s">
        <v>20</v>
      </c>
      <c r="D4" s="26" t="s">
        <v>20</v>
      </c>
      <c r="E4" s="26" t="s">
        <v>21</v>
      </c>
      <c r="F4" s="26" t="s">
        <v>21</v>
      </c>
    </row>
    <row r="5" spans="1:13" x14ac:dyDescent="0.15">
      <c r="A5" s="12" t="s">
        <v>12</v>
      </c>
      <c r="B5" s="26" t="s">
        <v>22</v>
      </c>
      <c r="C5" s="26" t="s">
        <v>22</v>
      </c>
      <c r="D5" s="26" t="s">
        <v>23</v>
      </c>
      <c r="E5" s="26" t="s">
        <v>22</v>
      </c>
      <c r="F5" s="26" t="s">
        <v>23</v>
      </c>
      <c r="G5" s="8" t="s">
        <v>24</v>
      </c>
      <c r="H5" s="6"/>
      <c r="I5" s="7"/>
    </row>
    <row r="6" spans="1:13" x14ac:dyDescent="0.15">
      <c r="A6" s="12" t="s">
        <v>95</v>
      </c>
      <c r="B6" s="19">
        <v>0</v>
      </c>
      <c r="C6" s="19">
        <v>17249.999999999956</v>
      </c>
      <c r="D6" s="19">
        <v>19750.000000000044</v>
      </c>
      <c r="E6" s="19">
        <v>53000</v>
      </c>
      <c r="F6" s="19">
        <v>0</v>
      </c>
      <c r="G6" s="46">
        <f>SUM(B6:F6)</f>
        <v>90000</v>
      </c>
      <c r="H6" s="32" t="s">
        <v>25</v>
      </c>
      <c r="I6" s="47">
        <v>90000</v>
      </c>
      <c r="J6" s="4" t="s">
        <v>26</v>
      </c>
    </row>
    <row r="7" spans="1:13" x14ac:dyDescent="0.15">
      <c r="G7" s="46">
        <f>SUM(B6:D6)</f>
        <v>37000</v>
      </c>
      <c r="H7" s="32" t="s">
        <v>27</v>
      </c>
      <c r="I7" s="47">
        <v>22000</v>
      </c>
      <c r="J7" s="4" t="s">
        <v>28</v>
      </c>
    </row>
    <row r="8" spans="1:13" x14ac:dyDescent="0.15">
      <c r="G8" s="46">
        <f>SUM(B6:D6)</f>
        <v>37000</v>
      </c>
      <c r="H8" s="32" t="s">
        <v>25</v>
      </c>
      <c r="I8" s="47">
        <v>37000</v>
      </c>
      <c r="J8" s="4" t="s">
        <v>29</v>
      </c>
    </row>
    <row r="9" spans="1:13" x14ac:dyDescent="0.15">
      <c r="G9" s="46">
        <f>SUM(E6:F6)</f>
        <v>53000</v>
      </c>
      <c r="H9" s="32" t="s">
        <v>25</v>
      </c>
      <c r="I9" s="47">
        <f>SUM(E6:F6)</f>
        <v>53000</v>
      </c>
      <c r="J9" s="4" t="s">
        <v>30</v>
      </c>
    </row>
    <row r="10" spans="1:13" x14ac:dyDescent="0.15">
      <c r="G10" s="48">
        <f>D6*D2+F6*F2</f>
        <v>1975.0000000000045</v>
      </c>
      <c r="H10" s="49" t="s">
        <v>27</v>
      </c>
      <c r="I10" s="38">
        <f>M11*H12</f>
        <v>1975</v>
      </c>
      <c r="J10" s="4" t="s">
        <v>76</v>
      </c>
    </row>
    <row r="11" spans="1:13" x14ac:dyDescent="0.15">
      <c r="G11" s="12" t="s">
        <v>31</v>
      </c>
      <c r="H11" s="21">
        <f>SUMPRODUCT(B6:F6,H3:L3)</f>
        <v>99875</v>
      </c>
      <c r="M11" s="83">
        <v>0.2</v>
      </c>
    </row>
    <row r="12" spans="1:13" x14ac:dyDescent="0.15">
      <c r="G12" s="12" t="s">
        <v>32</v>
      </c>
      <c r="H12" s="40">
        <f>H11-SUM(B6:F6)</f>
        <v>9875</v>
      </c>
    </row>
  </sheetData>
  <mergeCells count="1">
    <mergeCell ref="H1:L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"/>
  <sheetViews>
    <sheetView tabSelected="1" workbookViewId="0">
      <selection activeCell="D2" sqref="B2:D5"/>
    </sheetView>
  </sheetViews>
  <sheetFormatPr baseColWidth="10" defaultColWidth="8.83203125" defaultRowHeight="13" x14ac:dyDescent="0.15"/>
  <cols>
    <col min="1" max="1" width="11.1640625" customWidth="1"/>
    <col min="2" max="2" width="13.5" customWidth="1"/>
    <col min="3" max="3" width="15.1640625" customWidth="1"/>
    <col min="6" max="6" width="6.6640625" customWidth="1"/>
    <col min="9" max="9" width="14.5" customWidth="1"/>
    <col min="11" max="11" width="14" customWidth="1"/>
  </cols>
  <sheetData>
    <row r="1" spans="1:14" x14ac:dyDescent="0.15">
      <c r="A1" s="12" t="s">
        <v>33</v>
      </c>
      <c r="B1" s="12" t="s">
        <v>90</v>
      </c>
      <c r="C1" s="12" t="s">
        <v>91</v>
      </c>
      <c r="D1" s="12" t="s">
        <v>92</v>
      </c>
      <c r="E1" s="98" t="s">
        <v>89</v>
      </c>
      <c r="F1" s="99"/>
      <c r="G1" s="100"/>
      <c r="H1" s="12" t="s">
        <v>90</v>
      </c>
      <c r="I1" s="12" t="s">
        <v>91</v>
      </c>
      <c r="J1" s="12" t="s">
        <v>92</v>
      </c>
      <c r="K1" s="97" t="s">
        <v>75</v>
      </c>
      <c r="L1" s="97"/>
      <c r="M1" s="97"/>
      <c r="N1" s="1"/>
    </row>
    <row r="2" spans="1:14" x14ac:dyDescent="0.15">
      <c r="A2" s="12" t="s">
        <v>34</v>
      </c>
      <c r="B2" s="85">
        <v>0.3</v>
      </c>
      <c r="C2" s="85">
        <v>0.3</v>
      </c>
      <c r="D2" s="85">
        <v>0.45</v>
      </c>
      <c r="E2" s="27">
        <f>SUM(H2:J2)</f>
        <v>1600</v>
      </c>
      <c r="F2" s="28" t="s">
        <v>38</v>
      </c>
      <c r="G2" s="29">
        <v>1600</v>
      </c>
      <c r="H2" s="19">
        <v>400</v>
      </c>
      <c r="I2" s="19">
        <v>480</v>
      </c>
      <c r="J2" s="19">
        <v>720</v>
      </c>
      <c r="K2" s="30">
        <f>B2*E2</f>
        <v>480</v>
      </c>
      <c r="L2" s="30">
        <f>C2*E2</f>
        <v>480</v>
      </c>
      <c r="M2" s="31">
        <f>D2*E2</f>
        <v>720</v>
      </c>
      <c r="N2" s="4" t="s">
        <v>55</v>
      </c>
    </row>
    <row r="3" spans="1:14" x14ac:dyDescent="0.15">
      <c r="A3" s="12" t="s">
        <v>35</v>
      </c>
      <c r="B3" s="85">
        <v>0.2</v>
      </c>
      <c r="C3" s="85">
        <v>0.35</v>
      </c>
      <c r="D3" s="85">
        <v>0.45</v>
      </c>
      <c r="E3" s="27">
        <f>SUM(H3:J3)</f>
        <v>900</v>
      </c>
      <c r="F3" s="28" t="s">
        <v>38</v>
      </c>
      <c r="G3" s="29">
        <v>900</v>
      </c>
      <c r="H3" s="19">
        <v>180.00000000000006</v>
      </c>
      <c r="I3" s="19">
        <v>314.99999999999994</v>
      </c>
      <c r="J3" s="19">
        <v>405.00000000000006</v>
      </c>
      <c r="K3" s="32">
        <f>B3*E3</f>
        <v>180</v>
      </c>
      <c r="L3" s="32">
        <f>C3*E3</f>
        <v>315</v>
      </c>
      <c r="M3" s="33">
        <f>D3*E3</f>
        <v>405</v>
      </c>
      <c r="N3" s="4" t="s">
        <v>58</v>
      </c>
    </row>
    <row r="4" spans="1:14" x14ac:dyDescent="0.15">
      <c r="A4" s="12" t="s">
        <v>36</v>
      </c>
      <c r="B4" s="85">
        <v>0.45</v>
      </c>
      <c r="C4" s="84"/>
      <c r="D4" s="85">
        <v>0.45</v>
      </c>
      <c r="E4" s="34">
        <f>SUM(H4:J4)</f>
        <v>850</v>
      </c>
      <c r="F4" s="35" t="s">
        <v>38</v>
      </c>
      <c r="G4" s="29">
        <v>850</v>
      </c>
      <c r="H4" s="19">
        <v>382.50000000000006</v>
      </c>
      <c r="I4" s="19">
        <v>0</v>
      </c>
      <c r="J4" s="19">
        <v>467.5</v>
      </c>
      <c r="K4" s="36">
        <f>B5*E4</f>
        <v>552.5</v>
      </c>
      <c r="L4" s="37"/>
      <c r="M4" s="38">
        <f>D4*E4</f>
        <v>382.5</v>
      </c>
    </row>
    <row r="5" spans="1:14" x14ac:dyDescent="0.15">
      <c r="A5" s="10"/>
      <c r="B5" s="84">
        <v>0.65</v>
      </c>
      <c r="C5" s="86"/>
      <c r="D5" s="86"/>
      <c r="E5" s="18"/>
      <c r="F5" s="10"/>
      <c r="G5" s="12" t="s">
        <v>94</v>
      </c>
      <c r="H5" s="15">
        <f>SUM(H2:H4)</f>
        <v>962.5</v>
      </c>
      <c r="I5" s="15">
        <f>SUM(I2:I4)</f>
        <v>795</v>
      </c>
      <c r="J5" s="15">
        <f>SUM(J2:J4)</f>
        <v>1592.5</v>
      </c>
      <c r="K5" s="39">
        <f>B4*E4</f>
        <v>382.5</v>
      </c>
      <c r="L5" s="12" t="s">
        <v>84</v>
      </c>
      <c r="M5" s="40">
        <f>SUMPRODUCT(H5:J5,H6:J6)</f>
        <v>7097.5</v>
      </c>
    </row>
    <row r="6" spans="1:14" x14ac:dyDescent="0.15">
      <c r="A6" s="10"/>
      <c r="B6" s="10"/>
      <c r="C6" s="10"/>
      <c r="D6" s="10"/>
      <c r="E6" s="18"/>
      <c r="F6" s="10"/>
      <c r="G6" s="12" t="s">
        <v>93</v>
      </c>
      <c r="H6" s="15">
        <v>2</v>
      </c>
      <c r="I6" s="15">
        <v>2.5</v>
      </c>
      <c r="J6" s="15">
        <v>2</v>
      </c>
      <c r="K6" s="10"/>
      <c r="L6" s="10"/>
      <c r="M6" s="10"/>
    </row>
    <row r="7" spans="1:14" x14ac:dyDescent="0.15">
      <c r="E7" s="4" t="s">
        <v>57</v>
      </c>
    </row>
  </sheetData>
  <mergeCells count="2">
    <mergeCell ref="K1:M1"/>
    <mergeCell ref="E1:G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2"/>
  <sheetViews>
    <sheetView workbookViewId="0">
      <selection activeCell="K6" sqref="K6"/>
    </sheetView>
  </sheetViews>
  <sheetFormatPr baseColWidth="10" defaultColWidth="8.83203125" defaultRowHeight="13" x14ac:dyDescent="0.15"/>
  <cols>
    <col min="6" max="6" width="18" customWidth="1"/>
  </cols>
  <sheetData>
    <row r="1" spans="1:15" x14ac:dyDescent="0.15">
      <c r="A1" s="12" t="s">
        <v>39</v>
      </c>
      <c r="B1" s="12" t="s">
        <v>42</v>
      </c>
      <c r="C1" s="12" t="s">
        <v>43</v>
      </c>
      <c r="D1" s="10"/>
      <c r="E1" s="15"/>
      <c r="F1" s="12" t="s">
        <v>60</v>
      </c>
      <c r="G1" s="12" t="s">
        <v>46</v>
      </c>
      <c r="H1" s="12" t="s">
        <v>47</v>
      </c>
      <c r="I1" s="3"/>
      <c r="J1" s="15"/>
      <c r="K1" s="12" t="s">
        <v>44</v>
      </c>
      <c r="L1" s="12" t="s">
        <v>45</v>
      </c>
      <c r="M1" s="12" t="s">
        <v>56</v>
      </c>
      <c r="N1" s="12" t="s">
        <v>49</v>
      </c>
    </row>
    <row r="2" spans="1:15" x14ac:dyDescent="0.15">
      <c r="A2" s="12" t="s">
        <v>40</v>
      </c>
      <c r="B2" s="17">
        <v>60000</v>
      </c>
      <c r="C2" s="17">
        <v>3500</v>
      </c>
      <c r="D2" s="10"/>
      <c r="E2" s="12" t="s">
        <v>44</v>
      </c>
      <c r="F2" s="17">
        <v>80000</v>
      </c>
      <c r="G2" s="17">
        <v>0.02</v>
      </c>
      <c r="H2" s="17">
        <v>0.45</v>
      </c>
      <c r="I2" s="2"/>
      <c r="J2" s="12" t="s">
        <v>40</v>
      </c>
      <c r="K2" s="19">
        <v>60000</v>
      </c>
      <c r="L2" s="19">
        <v>0</v>
      </c>
      <c r="M2" s="15">
        <f>SUM(K2:L2)</f>
        <v>60000</v>
      </c>
      <c r="N2" s="15">
        <f>K2*G2+L2*G3</f>
        <v>1200</v>
      </c>
    </row>
    <row r="3" spans="1:15" x14ac:dyDescent="0.15">
      <c r="A3" s="12" t="s">
        <v>41</v>
      </c>
      <c r="B3" s="17">
        <v>85000</v>
      </c>
      <c r="C3" s="17">
        <v>5500</v>
      </c>
      <c r="D3" s="10"/>
      <c r="E3" s="12" t="s">
        <v>45</v>
      </c>
      <c r="F3" s="17">
        <v>92000</v>
      </c>
      <c r="G3" s="17">
        <v>0.03</v>
      </c>
      <c r="H3" s="17">
        <v>0.25</v>
      </c>
      <c r="I3" s="2"/>
      <c r="J3" s="12" t="s">
        <v>41</v>
      </c>
      <c r="K3" s="19">
        <v>20000</v>
      </c>
      <c r="L3" s="19">
        <v>65000</v>
      </c>
      <c r="M3" s="15">
        <f>SUM(K3:L3)</f>
        <v>85000</v>
      </c>
      <c r="N3" s="15">
        <f>K3*G2+L3*G3</f>
        <v>2350</v>
      </c>
    </row>
    <row r="4" spans="1:15" x14ac:dyDescent="0.15">
      <c r="J4" s="12" t="s">
        <v>56</v>
      </c>
      <c r="K4" s="15">
        <f>SUM(K2:K3)</f>
        <v>80000</v>
      </c>
      <c r="L4" s="15">
        <f>SUM(L2:L3)</f>
        <v>65000</v>
      </c>
      <c r="M4" s="10"/>
      <c r="N4" s="10"/>
    </row>
    <row r="5" spans="1:15" x14ac:dyDescent="0.15">
      <c r="J5" s="10"/>
      <c r="K5" s="10"/>
      <c r="L5" s="10"/>
      <c r="M5" s="10"/>
      <c r="N5" s="10"/>
    </row>
    <row r="6" spans="1:15" x14ac:dyDescent="0.15">
      <c r="J6" s="12" t="s">
        <v>48</v>
      </c>
      <c r="K6" s="40">
        <f>(K2+K3)*H2+(L2+L3)*H3</f>
        <v>52250</v>
      </c>
      <c r="L6" s="10"/>
      <c r="M6" s="10"/>
      <c r="N6" s="10"/>
    </row>
    <row r="9" spans="1:15" x14ac:dyDescent="0.15">
      <c r="O9" s="4" t="s">
        <v>61</v>
      </c>
    </row>
    <row r="12" spans="1:15" x14ac:dyDescent="0.15">
      <c r="M12" s="4" t="s">
        <v>62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7"/>
  <sheetViews>
    <sheetView workbookViewId="0">
      <selection activeCell="I17" sqref="I17"/>
    </sheetView>
  </sheetViews>
  <sheetFormatPr baseColWidth="10" defaultColWidth="8.83203125" defaultRowHeight="13" x14ac:dyDescent="0.15"/>
  <cols>
    <col min="7" max="7" width="10" customWidth="1"/>
  </cols>
  <sheetData>
    <row r="1" spans="1:15" x14ac:dyDescent="0.15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68</v>
      </c>
      <c r="G1" s="12" t="s">
        <v>69</v>
      </c>
      <c r="H1" s="68" t="s">
        <v>70</v>
      </c>
      <c r="I1" s="60" t="s">
        <v>64</v>
      </c>
      <c r="J1" s="60" t="s">
        <v>65</v>
      </c>
      <c r="K1" s="60" t="s">
        <v>66</v>
      </c>
      <c r="L1" s="61" t="s">
        <v>67</v>
      </c>
    </row>
    <row r="2" spans="1:15" x14ac:dyDescent="0.15">
      <c r="A2" s="15">
        <v>1</v>
      </c>
      <c r="B2" s="84">
        <v>0.23</v>
      </c>
      <c r="C2" s="84">
        <v>0.05</v>
      </c>
      <c r="D2" s="84">
        <v>0.1</v>
      </c>
      <c r="E2" s="84">
        <v>0.05</v>
      </c>
      <c r="F2" s="84">
        <v>0.56999999999999995</v>
      </c>
      <c r="G2" s="17">
        <v>25</v>
      </c>
      <c r="H2" s="19">
        <v>1.8267929634641402</v>
      </c>
      <c r="I2" s="36">
        <f>$H2*B2</f>
        <v>0.42016238159675229</v>
      </c>
      <c r="J2" s="36">
        <f>$H2*C2</f>
        <v>9.1339648173207014E-2</v>
      </c>
      <c r="K2" s="36">
        <f t="shared" ref="J2:L5" si="0">$H2*D2</f>
        <v>0.18267929634641403</v>
      </c>
      <c r="L2" s="47">
        <f t="shared" si="0"/>
        <v>9.1339648173207014E-2</v>
      </c>
    </row>
    <row r="3" spans="1:15" x14ac:dyDescent="0.15">
      <c r="A3" s="15">
        <v>2</v>
      </c>
      <c r="B3" s="84">
        <v>0.06</v>
      </c>
      <c r="C3" s="84">
        <v>0.05</v>
      </c>
      <c r="D3" s="84">
        <v>0.13</v>
      </c>
      <c r="E3" s="84">
        <v>0.05</v>
      </c>
      <c r="F3" s="84">
        <v>0.71</v>
      </c>
      <c r="G3" s="17">
        <v>20</v>
      </c>
      <c r="H3" s="19">
        <v>0</v>
      </c>
      <c r="I3" s="36">
        <f>$H3*B3</f>
        <v>0</v>
      </c>
      <c r="J3" s="36">
        <f>$H3*C3</f>
        <v>0</v>
      </c>
      <c r="K3" s="36">
        <f t="shared" si="0"/>
        <v>0</v>
      </c>
      <c r="L3" s="47">
        <f>$H3*E3</f>
        <v>0</v>
      </c>
      <c r="M3" s="4" t="s">
        <v>165</v>
      </c>
    </row>
    <row r="4" spans="1:15" x14ac:dyDescent="0.15">
      <c r="A4" s="15">
        <v>3</v>
      </c>
      <c r="B4" s="84">
        <v>0.05</v>
      </c>
      <c r="C4" s="84">
        <v>0.12</v>
      </c>
      <c r="D4" s="84">
        <v>0.05</v>
      </c>
      <c r="E4" s="84">
        <v>0.1</v>
      </c>
      <c r="F4" s="84">
        <v>0.68</v>
      </c>
      <c r="G4" s="17">
        <v>20</v>
      </c>
      <c r="H4" s="19">
        <v>0</v>
      </c>
      <c r="I4" s="36">
        <f>$H4*B4</f>
        <v>0</v>
      </c>
      <c r="J4" s="36">
        <f t="shared" si="0"/>
        <v>0</v>
      </c>
      <c r="K4" s="36">
        <f>$H4*D4</f>
        <v>0</v>
      </c>
      <c r="L4" s="47">
        <f t="shared" si="0"/>
        <v>0</v>
      </c>
    </row>
    <row r="5" spans="1:15" ht="14" thickBot="1" x14ac:dyDescent="0.2">
      <c r="A5" s="15">
        <v>4</v>
      </c>
      <c r="B5" s="84">
        <v>0.05</v>
      </c>
      <c r="C5" s="84">
        <v>0.23</v>
      </c>
      <c r="D5" s="84">
        <v>0.05</v>
      </c>
      <c r="E5" s="84">
        <v>0.17</v>
      </c>
      <c r="F5" s="84">
        <v>0.5</v>
      </c>
      <c r="G5" s="62">
        <v>15</v>
      </c>
      <c r="H5" s="19">
        <v>0.42895805142083909</v>
      </c>
      <c r="I5" s="63">
        <f>$H5*B5</f>
        <v>2.1447902571041955E-2</v>
      </c>
      <c r="J5" s="63">
        <f t="shared" si="0"/>
        <v>9.8660351826793002E-2</v>
      </c>
      <c r="K5" s="63">
        <f t="shared" si="0"/>
        <v>2.1447902571041955E-2</v>
      </c>
      <c r="L5" s="64">
        <f>$H5*E5</f>
        <v>7.2922868741542649E-2</v>
      </c>
    </row>
    <row r="6" spans="1:15" ht="14" thickTop="1" x14ac:dyDescent="0.15">
      <c r="A6" s="10"/>
      <c r="B6" s="10"/>
      <c r="C6" s="10"/>
      <c r="D6" s="10"/>
      <c r="E6" s="10"/>
      <c r="F6" s="10"/>
      <c r="G6" s="10"/>
      <c r="H6" s="65">
        <f>SUM(I6:L6)</f>
        <v>0.99999999999999989</v>
      </c>
      <c r="I6" s="66">
        <f>SUM(I2:I5)</f>
        <v>0.44161028416779424</v>
      </c>
      <c r="J6" s="66">
        <f t="shared" ref="J6:L6" si="1">SUM(J2:J5)</f>
        <v>0.19</v>
      </c>
      <c r="K6" s="66">
        <f t="shared" si="1"/>
        <v>0.20412719891745598</v>
      </c>
      <c r="L6" s="66">
        <f t="shared" si="1"/>
        <v>0.16426251691474966</v>
      </c>
    </row>
    <row r="7" spans="1:15" x14ac:dyDescent="0.15">
      <c r="F7" s="10"/>
      <c r="G7" s="10"/>
      <c r="H7" s="101" t="s">
        <v>73</v>
      </c>
      <c r="I7" s="101" t="s">
        <v>38</v>
      </c>
      <c r="J7" s="98" t="s">
        <v>7</v>
      </c>
      <c r="K7" s="99"/>
      <c r="L7" s="100"/>
    </row>
    <row r="8" spans="1:15" x14ac:dyDescent="0.15">
      <c r="F8" s="10"/>
      <c r="G8" s="10"/>
      <c r="H8" s="102"/>
      <c r="I8" s="102"/>
      <c r="J8" s="103"/>
      <c r="K8" s="104"/>
      <c r="L8" s="105"/>
    </row>
    <row r="9" spans="1:15" x14ac:dyDescent="0.15">
      <c r="A9" s="10"/>
      <c r="B9" s="10"/>
      <c r="C9" s="10"/>
      <c r="D9" s="10"/>
      <c r="E9" s="10"/>
      <c r="F9" s="10"/>
      <c r="G9" s="10"/>
      <c r="H9" s="15">
        <v>1</v>
      </c>
      <c r="I9" s="17">
        <v>7.0000000000000007E-2</v>
      </c>
      <c r="J9" s="17">
        <v>0.19</v>
      </c>
      <c r="K9" s="17">
        <v>0.41</v>
      </c>
      <c r="L9" s="26">
        <v>0.34</v>
      </c>
    </row>
    <row r="10" spans="1:15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2" t="s">
        <v>71</v>
      </c>
      <c r="O10" s="4" t="s">
        <v>74</v>
      </c>
    </row>
    <row r="11" spans="1:15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2" t="s">
        <v>38</v>
      </c>
    </row>
    <row r="12" spans="1:15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7">
        <v>7.0000000000000007E-2</v>
      </c>
    </row>
    <row r="13" spans="1:15" x14ac:dyDescent="0.15">
      <c r="H13" s="4" t="s">
        <v>72</v>
      </c>
    </row>
    <row r="17" spans="8:9" x14ac:dyDescent="0.15">
      <c r="H17" s="13" t="s">
        <v>96</v>
      </c>
      <c r="I17" s="50">
        <f>SUMPRODUCT(H2:H5,G2:G5)</f>
        <v>52.104194857916092</v>
      </c>
    </row>
  </sheetData>
  <mergeCells count="3">
    <mergeCell ref="H7:H8"/>
    <mergeCell ref="I7:I8"/>
    <mergeCell ref="J7:L8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8:J30"/>
  <sheetViews>
    <sheetView topLeftCell="A3" zoomScale="88" workbookViewId="0">
      <selection activeCell="J16" sqref="J16"/>
    </sheetView>
  </sheetViews>
  <sheetFormatPr baseColWidth="10" defaultColWidth="8.83203125" defaultRowHeight="13" x14ac:dyDescent="0.15"/>
  <cols>
    <col min="3" max="3" width="9.83203125" customWidth="1"/>
    <col min="5" max="5" width="11.6640625" bestFit="1" customWidth="1"/>
    <col min="10" max="10" width="10.33203125" customWidth="1"/>
  </cols>
  <sheetData>
    <row r="8" spans="3:10" ht="28" customHeight="1" x14ac:dyDescent="0.15">
      <c r="C8" s="107" t="s">
        <v>37</v>
      </c>
      <c r="D8" s="107" t="s">
        <v>133</v>
      </c>
      <c r="E8" s="107"/>
      <c r="F8" s="107"/>
      <c r="G8" s="106" t="s">
        <v>137</v>
      </c>
      <c r="H8" s="106" t="s">
        <v>142</v>
      </c>
      <c r="I8" s="106" t="s">
        <v>143</v>
      </c>
      <c r="J8" s="106" t="s">
        <v>145</v>
      </c>
    </row>
    <row r="9" spans="3:10" x14ac:dyDescent="0.15">
      <c r="C9" s="107"/>
      <c r="D9" s="11" t="s">
        <v>130</v>
      </c>
      <c r="E9" s="11" t="s">
        <v>131</v>
      </c>
      <c r="F9" s="11" t="s">
        <v>132</v>
      </c>
      <c r="G9" s="106"/>
      <c r="H9" s="107"/>
      <c r="I9" s="107"/>
      <c r="J9" s="106"/>
    </row>
    <row r="10" spans="3:10" x14ac:dyDescent="0.15">
      <c r="C10" s="5" t="s">
        <v>134</v>
      </c>
      <c r="D10" s="87">
        <v>0.02</v>
      </c>
      <c r="E10" s="87">
        <v>0.17</v>
      </c>
      <c r="F10" s="87">
        <v>0.04</v>
      </c>
      <c r="G10" s="17">
        <v>4300</v>
      </c>
      <c r="H10" s="19">
        <v>0</v>
      </c>
      <c r="I10" s="19">
        <v>0</v>
      </c>
      <c r="J10" s="15">
        <f>SUM(H10:I10)</f>
        <v>0</v>
      </c>
    </row>
    <row r="11" spans="3:10" x14ac:dyDescent="0.15">
      <c r="C11" s="5" t="s">
        <v>135</v>
      </c>
      <c r="D11" s="87">
        <v>0.14000000000000001</v>
      </c>
      <c r="E11" s="87">
        <v>0.03</v>
      </c>
      <c r="F11" s="87">
        <v>0.04</v>
      </c>
      <c r="G11" s="17">
        <v>100</v>
      </c>
      <c r="H11" s="19">
        <v>114.99999999999993</v>
      </c>
      <c r="I11" s="19">
        <v>862.49999999999977</v>
      </c>
      <c r="J11" s="15">
        <f>SUM(H11:I11)</f>
        <v>977.49999999999966</v>
      </c>
    </row>
    <row r="12" spans="3:10" x14ac:dyDescent="0.15">
      <c r="C12" s="5" t="s">
        <v>136</v>
      </c>
      <c r="D12" s="87">
        <v>0.04</v>
      </c>
      <c r="E12" s="87">
        <v>0.01</v>
      </c>
      <c r="F12" s="87">
        <v>0.02</v>
      </c>
      <c r="G12" s="17">
        <v>11</v>
      </c>
      <c r="H12" s="19">
        <v>460</v>
      </c>
      <c r="I12" s="19">
        <v>862.5</v>
      </c>
      <c r="J12" s="15">
        <f t="shared" ref="J12" si="0">SUM(H12:I12)</f>
        <v>1322.5</v>
      </c>
    </row>
    <row r="14" spans="3:10" ht="17" customHeight="1" x14ac:dyDescent="0.15">
      <c r="C14" s="109" t="s">
        <v>141</v>
      </c>
      <c r="D14" s="107" t="s">
        <v>133</v>
      </c>
      <c r="E14" s="107"/>
      <c r="F14" s="107"/>
      <c r="G14" s="101" t="s">
        <v>140</v>
      </c>
      <c r="H14" s="106" t="s">
        <v>144</v>
      </c>
    </row>
    <row r="15" spans="3:10" x14ac:dyDescent="0.15">
      <c r="C15" s="102"/>
      <c r="D15" s="11" t="s">
        <v>130</v>
      </c>
      <c r="E15" s="11" t="s">
        <v>131</v>
      </c>
      <c r="F15" s="11" t="s">
        <v>132</v>
      </c>
      <c r="G15" s="102"/>
      <c r="H15" s="106"/>
      <c r="J15" s="12" t="s">
        <v>48</v>
      </c>
    </row>
    <row r="16" spans="3:10" x14ac:dyDescent="0.15">
      <c r="C16" s="11" t="s">
        <v>138</v>
      </c>
      <c r="D16" s="25">
        <f>SUMPRODUCT(H10:H12,D10:D12)</f>
        <v>34.499999999999993</v>
      </c>
      <c r="E16" s="25">
        <f>SUMPRODUCT(H10:H12,E10:E12)</f>
        <v>8.0499999999999989</v>
      </c>
      <c r="F16" s="25">
        <f>SUMPRODUCT(H10:H12,F10:F12)</f>
        <v>13.799999999999997</v>
      </c>
      <c r="G16" s="17">
        <v>220</v>
      </c>
      <c r="H16" s="25">
        <f>SUM(H10:H12)</f>
        <v>574.99999999999989</v>
      </c>
      <c r="J16" s="40">
        <f>SUMPRODUCT(H16:H17,G16:G17)-SUMPRODUCT(J10:J12,G10:G12)</f>
        <v>704202.49999999988</v>
      </c>
    </row>
    <row r="17" spans="3:10" ht="14" thickBot="1" x14ac:dyDescent="0.2">
      <c r="C17" s="69" t="s">
        <v>139</v>
      </c>
      <c r="D17" s="75">
        <f>SUMPRODUCT(I10:I12,D10:D12)</f>
        <v>155.25</v>
      </c>
      <c r="E17" s="75">
        <f>SUMPRODUCT(I10:I12,E10:E12)</f>
        <v>34.499999999999993</v>
      </c>
      <c r="F17" s="75">
        <f>SUMPRODUCT(I10:I12,F10:F12)</f>
        <v>51.749999999999993</v>
      </c>
      <c r="G17" s="17">
        <v>400</v>
      </c>
      <c r="H17" s="75">
        <f>SUM(I10:I12)</f>
        <v>1724.9999999999998</v>
      </c>
    </row>
    <row r="18" spans="3:10" ht="14" thickTop="1" x14ac:dyDescent="0.15">
      <c r="D18" s="23">
        <f>SUM(D16:D17)</f>
        <v>189.75</v>
      </c>
      <c r="E18" s="23">
        <f t="shared" ref="E18:F18" si="1">SUM(E16:E17)</f>
        <v>42.54999999999999</v>
      </c>
      <c r="F18" s="23">
        <f t="shared" si="1"/>
        <v>65.549999999999983</v>
      </c>
      <c r="H18" s="23">
        <f>SUM(H16:H17)</f>
        <v>2299.9999999999995</v>
      </c>
    </row>
    <row r="20" spans="3:10" ht="14" customHeight="1" x14ac:dyDescent="0.15">
      <c r="C20" s="107" t="s">
        <v>146</v>
      </c>
      <c r="D20" s="107"/>
      <c r="E20" s="107"/>
      <c r="G20" s="89">
        <v>0.06</v>
      </c>
      <c r="H20" s="89">
        <v>0.11</v>
      </c>
      <c r="I20" s="89">
        <v>0.02</v>
      </c>
      <c r="J20" s="90">
        <v>0.04</v>
      </c>
    </row>
    <row r="21" spans="3:10" x14ac:dyDescent="0.15">
      <c r="C21" s="15">
        <f>D16</f>
        <v>34.499999999999993</v>
      </c>
      <c r="D21" s="12" t="s">
        <v>38</v>
      </c>
      <c r="E21" s="15">
        <f>G20*H16</f>
        <v>34.499999999999993</v>
      </c>
      <c r="F21" s="4" t="s">
        <v>171</v>
      </c>
    </row>
    <row r="22" spans="3:10" x14ac:dyDescent="0.15">
      <c r="C22" s="15">
        <f>H20*H17</f>
        <v>189.74999999999997</v>
      </c>
      <c r="D22" s="12" t="s">
        <v>38</v>
      </c>
      <c r="E22" s="15">
        <f>E17</f>
        <v>34.499999999999993</v>
      </c>
      <c r="F22" s="4" t="s">
        <v>172</v>
      </c>
    </row>
    <row r="23" spans="3:10" x14ac:dyDescent="0.15">
      <c r="C23" s="15">
        <f>E17</f>
        <v>34.499999999999993</v>
      </c>
      <c r="D23" s="12" t="s">
        <v>38</v>
      </c>
      <c r="E23" s="15">
        <f>I20*H17</f>
        <v>34.499999999999993</v>
      </c>
      <c r="F23" s="4" t="s">
        <v>173</v>
      </c>
    </row>
    <row r="24" spans="3:10" x14ac:dyDescent="0.15">
      <c r="C24" s="15">
        <f>F16</f>
        <v>13.799999999999997</v>
      </c>
      <c r="D24" s="12" t="s">
        <v>38</v>
      </c>
      <c r="E24" s="15">
        <f>I20*H16</f>
        <v>11.499999999999998</v>
      </c>
      <c r="F24" s="4" t="s">
        <v>174</v>
      </c>
    </row>
    <row r="25" spans="3:10" x14ac:dyDescent="0.15">
      <c r="C25" s="15">
        <f>H17*J20</f>
        <v>68.999999999999986</v>
      </c>
      <c r="D25" s="12" t="s">
        <v>38</v>
      </c>
      <c r="E25" s="15">
        <f>F17</f>
        <v>51.749999999999993</v>
      </c>
      <c r="F25" s="4" t="s">
        <v>175</v>
      </c>
    </row>
    <row r="26" spans="3:10" x14ac:dyDescent="0.15">
      <c r="C26" s="15">
        <v>2300</v>
      </c>
      <c r="D26" s="12" t="s">
        <v>73</v>
      </c>
      <c r="E26" s="15">
        <f>H18</f>
        <v>2299.9999999999995</v>
      </c>
      <c r="F26" s="4" t="s">
        <v>147</v>
      </c>
    </row>
    <row r="27" spans="3:10" x14ac:dyDescent="0.15">
      <c r="C27" s="15">
        <f>H16</f>
        <v>574.99999999999989</v>
      </c>
      <c r="D27" s="12" t="s">
        <v>38</v>
      </c>
      <c r="E27" s="15">
        <v>100</v>
      </c>
      <c r="F27" s="108" t="s">
        <v>148</v>
      </c>
      <c r="G27" s="108"/>
      <c r="H27" s="108"/>
      <c r="I27" s="108"/>
      <c r="J27" s="108"/>
    </row>
    <row r="28" spans="3:10" x14ac:dyDescent="0.15">
      <c r="C28" s="15">
        <f>H17</f>
        <v>1724.9999999999998</v>
      </c>
      <c r="D28" s="12" t="s">
        <v>38</v>
      </c>
      <c r="E28" s="15">
        <v>100</v>
      </c>
      <c r="F28" s="108"/>
      <c r="G28" s="108"/>
      <c r="H28" s="108"/>
      <c r="I28" s="108"/>
      <c r="J28" s="108"/>
    </row>
    <row r="29" spans="3:10" x14ac:dyDescent="0.15">
      <c r="C29" s="12">
        <f>I30*H16</f>
        <v>1724.9999999999995</v>
      </c>
      <c r="D29" s="12" t="s">
        <v>38</v>
      </c>
      <c r="E29" s="15">
        <f>H17</f>
        <v>1724.9999999999998</v>
      </c>
      <c r="F29" s="77" t="s">
        <v>149</v>
      </c>
    </row>
    <row r="30" spans="3:10" x14ac:dyDescent="0.15">
      <c r="I30" s="88">
        <v>3</v>
      </c>
    </row>
  </sheetData>
  <mergeCells count="12">
    <mergeCell ref="I8:I9"/>
    <mergeCell ref="H14:H15"/>
    <mergeCell ref="J8:J9"/>
    <mergeCell ref="C20:E20"/>
    <mergeCell ref="F27:J28"/>
    <mergeCell ref="D8:F8"/>
    <mergeCell ref="C8:C9"/>
    <mergeCell ref="G8:G9"/>
    <mergeCell ref="H8:H9"/>
    <mergeCell ref="D14:F14"/>
    <mergeCell ref="C14:C15"/>
    <mergeCell ref="G14:G15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N21"/>
  <sheetViews>
    <sheetView zoomScale="93" workbookViewId="0">
      <selection activeCell="H21" sqref="H21"/>
    </sheetView>
  </sheetViews>
  <sheetFormatPr baseColWidth="10" defaultColWidth="8.83203125" defaultRowHeight="13" x14ac:dyDescent="0.15"/>
  <cols>
    <col min="3" max="5" width="11" bestFit="1" customWidth="1"/>
    <col min="8" max="8" width="10.33203125" customWidth="1"/>
    <col min="10" max="10" width="11" bestFit="1" customWidth="1"/>
  </cols>
  <sheetData>
    <row r="1" spans="2:14" x14ac:dyDescent="0.15">
      <c r="K1" s="111" t="s">
        <v>170</v>
      </c>
      <c r="L1" s="112"/>
      <c r="M1" s="112"/>
      <c r="N1" s="113"/>
    </row>
    <row r="2" spans="2:14" ht="17" customHeight="1" x14ac:dyDescent="0.15">
      <c r="B2" s="107" t="s">
        <v>77</v>
      </c>
      <c r="C2" s="107" t="s">
        <v>78</v>
      </c>
      <c r="D2" s="107"/>
      <c r="E2" s="107"/>
      <c r="F2" s="107"/>
      <c r="G2" s="106" t="s">
        <v>80</v>
      </c>
      <c r="H2" s="107" t="s">
        <v>81</v>
      </c>
      <c r="I2" s="107" t="s">
        <v>87</v>
      </c>
      <c r="K2" s="82" t="s">
        <v>78</v>
      </c>
      <c r="L2" s="82" t="s">
        <v>81</v>
      </c>
      <c r="M2" s="82" t="s">
        <v>82</v>
      </c>
      <c r="N2" s="82" t="s">
        <v>59</v>
      </c>
    </row>
    <row r="3" spans="2:14" ht="28" customHeight="1" x14ac:dyDescent="0.15">
      <c r="B3" s="107"/>
      <c r="C3" s="15">
        <v>1</v>
      </c>
      <c r="D3" s="15">
        <v>2</v>
      </c>
      <c r="E3" s="15">
        <v>3</v>
      </c>
      <c r="F3" s="15">
        <v>4</v>
      </c>
      <c r="G3" s="106"/>
      <c r="H3" s="107"/>
      <c r="I3" s="107"/>
      <c r="K3" s="67">
        <v>1</v>
      </c>
      <c r="L3" s="85">
        <v>0.08</v>
      </c>
      <c r="M3" s="84">
        <v>7.0000000000000007E-2</v>
      </c>
      <c r="N3" s="91"/>
    </row>
    <row r="4" spans="2:14" x14ac:dyDescent="0.15">
      <c r="B4" s="14">
        <v>1</v>
      </c>
      <c r="C4" s="17">
        <v>10</v>
      </c>
      <c r="D4" s="17">
        <v>10</v>
      </c>
      <c r="E4" s="17">
        <v>7</v>
      </c>
      <c r="F4" s="17">
        <v>8</v>
      </c>
      <c r="G4" s="17">
        <v>57</v>
      </c>
      <c r="H4" s="84">
        <v>0.09</v>
      </c>
      <c r="I4" s="84">
        <v>0.08</v>
      </c>
      <c r="K4" s="67">
        <v>2</v>
      </c>
      <c r="L4" s="91"/>
      <c r="M4" s="91"/>
      <c r="N4" s="84">
        <v>7.0000000000000007E-2</v>
      </c>
    </row>
    <row r="5" spans="2:14" x14ac:dyDescent="0.15">
      <c r="B5" s="14">
        <v>2</v>
      </c>
      <c r="C5" s="17">
        <v>10</v>
      </c>
      <c r="D5" s="17">
        <v>15</v>
      </c>
      <c r="E5" s="17">
        <v>7</v>
      </c>
      <c r="F5" s="17">
        <v>11</v>
      </c>
      <c r="G5" s="17">
        <v>66</v>
      </c>
      <c r="H5" s="84">
        <v>0.02</v>
      </c>
      <c r="I5" s="84">
        <v>0.03</v>
      </c>
      <c r="K5" s="67">
        <v>3</v>
      </c>
      <c r="L5" s="84">
        <v>0.09</v>
      </c>
      <c r="M5" s="84">
        <v>7.0000000000000007E-2</v>
      </c>
      <c r="N5" s="91"/>
    </row>
    <row r="6" spans="2:14" x14ac:dyDescent="0.15">
      <c r="B6" s="14">
        <v>3</v>
      </c>
      <c r="C6" s="17">
        <v>15</v>
      </c>
      <c r="D6" s="17">
        <v>9</v>
      </c>
      <c r="E6" s="17">
        <v>15</v>
      </c>
      <c r="F6" s="17">
        <v>11</v>
      </c>
      <c r="G6" s="17">
        <v>66</v>
      </c>
      <c r="H6" s="84">
        <v>0.02</v>
      </c>
      <c r="I6" s="84">
        <v>0.02</v>
      </c>
      <c r="K6" s="67">
        <v>4</v>
      </c>
      <c r="L6" s="91"/>
      <c r="M6" s="91"/>
      <c r="N6" s="84">
        <v>0.09</v>
      </c>
    </row>
    <row r="10" spans="2:14" x14ac:dyDescent="0.15">
      <c r="B10" s="4" t="s">
        <v>166</v>
      </c>
    </row>
    <row r="11" spans="2:14" x14ac:dyDescent="0.15">
      <c r="B11" s="12" t="s">
        <v>78</v>
      </c>
      <c r="C11" s="12" t="s">
        <v>81</v>
      </c>
      <c r="D11" s="12" t="s">
        <v>82</v>
      </c>
      <c r="E11" s="12" t="s">
        <v>59</v>
      </c>
      <c r="G11" s="107" t="s">
        <v>77</v>
      </c>
      <c r="H11" s="107" t="s">
        <v>78</v>
      </c>
      <c r="I11" s="107"/>
      <c r="J11" s="107"/>
      <c r="K11" s="107"/>
      <c r="L11" s="106" t="s">
        <v>85</v>
      </c>
    </row>
    <row r="12" spans="2:14" ht="45" customHeight="1" x14ac:dyDescent="0.15">
      <c r="B12" s="15">
        <v>1</v>
      </c>
      <c r="C12" s="92">
        <f>L3*H16</f>
        <v>11.200000000000019</v>
      </c>
      <c r="D12" s="22">
        <f>M3*H16</f>
        <v>9.8000000000000167</v>
      </c>
      <c r="E12" s="22"/>
      <c r="G12" s="107"/>
      <c r="H12" s="15">
        <v>1</v>
      </c>
      <c r="I12" s="15">
        <v>2</v>
      </c>
      <c r="J12" s="15">
        <v>3</v>
      </c>
      <c r="K12" s="15">
        <v>4</v>
      </c>
      <c r="L12" s="107"/>
      <c r="N12" s="20" t="s">
        <v>86</v>
      </c>
    </row>
    <row r="13" spans="2:14" x14ac:dyDescent="0.15">
      <c r="B13" s="15">
        <v>2</v>
      </c>
      <c r="C13" s="22"/>
      <c r="D13" s="22"/>
      <c r="E13" s="22">
        <f>N4*I16</f>
        <v>9.1000000000000014</v>
      </c>
      <c r="G13" s="15">
        <v>1</v>
      </c>
      <c r="H13" s="19">
        <v>45.999999999999979</v>
      </c>
      <c r="I13" s="19">
        <v>0</v>
      </c>
      <c r="J13" s="19">
        <v>104</v>
      </c>
      <c r="K13" s="19">
        <v>50.000000000000014</v>
      </c>
      <c r="L13" s="15">
        <f>SUM(H13:K13)</f>
        <v>200</v>
      </c>
      <c r="M13" s="114" t="s">
        <v>7</v>
      </c>
      <c r="N13" s="17">
        <v>200</v>
      </c>
    </row>
    <row r="14" spans="2:14" x14ac:dyDescent="0.15">
      <c r="B14" s="15">
        <v>3</v>
      </c>
      <c r="C14" s="22">
        <f>L5*J16</f>
        <v>11.7</v>
      </c>
      <c r="D14" s="22">
        <f>M5*J16</f>
        <v>9.1000000000000014</v>
      </c>
      <c r="E14" s="22"/>
      <c r="G14" s="15">
        <v>2</v>
      </c>
      <c r="H14" s="19">
        <v>94.000000000000242</v>
      </c>
      <c r="I14" s="19">
        <v>0</v>
      </c>
      <c r="J14" s="19">
        <v>25.999999999999989</v>
      </c>
      <c r="K14" s="19">
        <v>0</v>
      </c>
      <c r="L14" s="15">
        <f>SUM(H14:K14)</f>
        <v>120.00000000000023</v>
      </c>
      <c r="M14" s="114"/>
      <c r="N14" s="17">
        <v>280</v>
      </c>
    </row>
    <row r="15" spans="2:14" x14ac:dyDescent="0.15">
      <c r="B15" s="15">
        <v>4</v>
      </c>
      <c r="C15" s="22"/>
      <c r="D15" s="22"/>
      <c r="E15" s="22">
        <f>N6*K16</f>
        <v>11.7</v>
      </c>
      <c r="G15" s="15">
        <v>3</v>
      </c>
      <c r="H15" s="19">
        <v>0</v>
      </c>
      <c r="I15" s="19">
        <v>130</v>
      </c>
      <c r="J15" s="19">
        <v>0</v>
      </c>
      <c r="K15" s="19">
        <v>80</v>
      </c>
      <c r="L15" s="15">
        <f>SUM(H15:K15)</f>
        <v>210</v>
      </c>
      <c r="M15" s="114"/>
      <c r="N15" s="17">
        <v>240</v>
      </c>
    </row>
    <row r="16" spans="2:14" ht="28" x14ac:dyDescent="0.15">
      <c r="B16" s="4" t="s">
        <v>88</v>
      </c>
      <c r="G16" s="20" t="s">
        <v>85</v>
      </c>
      <c r="H16" s="15">
        <f>SUM(H13:H15)</f>
        <v>140.00000000000023</v>
      </c>
      <c r="I16" s="15">
        <f t="shared" ref="I16:K16" si="0">SUM(I13:I15)</f>
        <v>130</v>
      </c>
      <c r="J16" s="15">
        <f t="shared" si="0"/>
        <v>130</v>
      </c>
      <c r="K16" s="15">
        <f t="shared" si="0"/>
        <v>130</v>
      </c>
      <c r="L16" s="15"/>
      <c r="N16" s="2"/>
    </row>
    <row r="17" spans="2:11" x14ac:dyDescent="0.15">
      <c r="B17" s="12" t="s">
        <v>78</v>
      </c>
      <c r="C17" s="12" t="s">
        <v>81</v>
      </c>
      <c r="D17" s="12" t="s">
        <v>82</v>
      </c>
      <c r="E17" s="12" t="s">
        <v>59</v>
      </c>
      <c r="H17" s="110" t="s">
        <v>38</v>
      </c>
      <c r="I17" s="110"/>
      <c r="J17" s="110"/>
      <c r="K17" s="110"/>
    </row>
    <row r="18" spans="2:11" x14ac:dyDescent="0.15">
      <c r="B18" s="15">
        <v>1</v>
      </c>
      <c r="C18" s="22">
        <f>SUMPRODUCT(H13:H15,H4:H6)</f>
        <v>6.0200000000000031</v>
      </c>
      <c r="D18" s="22">
        <f>SUMPRODUCT(H13:H15,$I$4:$I$6)</f>
        <v>6.5000000000000053</v>
      </c>
      <c r="E18" s="22">
        <f>SUM(C18:D18)</f>
        <v>12.520000000000008</v>
      </c>
      <c r="G18" s="13" t="s">
        <v>79</v>
      </c>
      <c r="H18" s="17">
        <v>140</v>
      </c>
      <c r="I18" s="17">
        <v>130</v>
      </c>
      <c r="J18" s="17">
        <v>130</v>
      </c>
      <c r="K18" s="17">
        <v>130</v>
      </c>
    </row>
    <row r="19" spans="2:11" x14ac:dyDescent="0.15">
      <c r="B19" s="15">
        <v>2</v>
      </c>
      <c r="C19" s="22">
        <f>SUMPRODUCT(I13:I15,H4:H6)</f>
        <v>2.6</v>
      </c>
      <c r="D19" s="22">
        <f>SUMPRODUCT(I13:I15,$I$4:$I$6)</f>
        <v>2.6</v>
      </c>
      <c r="E19" s="22">
        <f t="shared" ref="E19:E21" si="1">SUM(C19:D19)</f>
        <v>5.2</v>
      </c>
    </row>
    <row r="20" spans="2:11" x14ac:dyDescent="0.15">
      <c r="B20" s="15">
        <v>3</v>
      </c>
      <c r="C20" s="22">
        <f>SUMPRODUCT(J13:J15,H4:H6)</f>
        <v>9.879999999999999</v>
      </c>
      <c r="D20" s="22">
        <f>SUMPRODUCT(J13:J15,$I$4:$I$6)</f>
        <v>9.1</v>
      </c>
      <c r="E20" s="22">
        <f t="shared" si="1"/>
        <v>18.979999999999997</v>
      </c>
    </row>
    <row r="21" spans="2:11" x14ac:dyDescent="0.15">
      <c r="B21" s="15">
        <v>4</v>
      </c>
      <c r="C21" s="22">
        <f>SUMPRODUCT(K13:K15,H4:H6)</f>
        <v>6.1000000000000014</v>
      </c>
      <c r="D21" s="22">
        <f>SUMPRODUCT(K13:K15,$I$4:$I$6)</f>
        <v>5.6000000000000014</v>
      </c>
      <c r="E21" s="22">
        <f t="shared" si="1"/>
        <v>11.700000000000003</v>
      </c>
      <c r="G21" s="12" t="s">
        <v>84</v>
      </c>
      <c r="H21" s="40">
        <f>SUMPRODUCT(L13:L15,G4:G6)+SUMPRODUCT(H13:K15,C4:F6)</f>
        <v>37940.000000000015</v>
      </c>
    </row>
  </sheetData>
  <mergeCells count="11">
    <mergeCell ref="K1:N1"/>
    <mergeCell ref="M13:M15"/>
    <mergeCell ref="I2:I3"/>
    <mergeCell ref="G11:G12"/>
    <mergeCell ref="H11:K11"/>
    <mergeCell ref="L11:L12"/>
    <mergeCell ref="C2:F2"/>
    <mergeCell ref="B2:B3"/>
    <mergeCell ref="G2:G3"/>
    <mergeCell ref="H2:H3"/>
    <mergeCell ref="H17:K17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K30"/>
  <sheetViews>
    <sheetView topLeftCell="A6" workbookViewId="0">
      <selection activeCell="I23" sqref="I23"/>
    </sheetView>
  </sheetViews>
  <sheetFormatPr baseColWidth="10" defaultColWidth="8.83203125" defaultRowHeight="13" x14ac:dyDescent="0.15"/>
  <cols>
    <col min="1" max="1" width="7" customWidth="1"/>
    <col min="2" max="2" width="19.1640625" customWidth="1"/>
    <col min="3" max="3" width="9.6640625" customWidth="1"/>
    <col min="4" max="4" width="11.1640625" customWidth="1"/>
    <col min="6" max="6" width="8" customWidth="1"/>
  </cols>
  <sheetData>
    <row r="2" spans="2:8" x14ac:dyDescent="0.15">
      <c r="B2" s="10"/>
      <c r="C2" s="107" t="s">
        <v>98</v>
      </c>
      <c r="D2" s="107"/>
      <c r="E2" s="107"/>
      <c r="F2" s="107"/>
      <c r="G2" s="10"/>
      <c r="H2" s="10"/>
    </row>
    <row r="3" spans="2:8" x14ac:dyDescent="0.15">
      <c r="B3" s="15"/>
      <c r="C3" s="15">
        <v>1</v>
      </c>
      <c r="D3" s="15">
        <v>2</v>
      </c>
      <c r="E3" s="15">
        <v>3</v>
      </c>
      <c r="F3" s="15">
        <v>4</v>
      </c>
      <c r="G3" s="12" t="s">
        <v>83</v>
      </c>
      <c r="H3" s="10"/>
    </row>
    <row r="4" spans="2:8" x14ac:dyDescent="0.15">
      <c r="B4" s="12" t="s">
        <v>97</v>
      </c>
      <c r="C4" s="17">
        <v>16</v>
      </c>
      <c r="D4" s="17">
        <v>18</v>
      </c>
      <c r="E4" s="17">
        <v>15</v>
      </c>
      <c r="F4" s="17">
        <v>17</v>
      </c>
      <c r="G4" s="15">
        <f>SUM(C4:F4)</f>
        <v>66</v>
      </c>
      <c r="H4" s="10"/>
    </row>
    <row r="5" spans="2:8" x14ac:dyDescent="0.15">
      <c r="B5" s="10"/>
      <c r="C5" s="10"/>
      <c r="D5" s="10"/>
      <c r="E5" s="10"/>
      <c r="F5" s="10"/>
      <c r="G5" s="10"/>
      <c r="H5" s="10"/>
    </row>
    <row r="6" spans="2:8" x14ac:dyDescent="0.15">
      <c r="B6" s="10"/>
      <c r="C6" s="10"/>
      <c r="D6" s="10"/>
      <c r="E6" s="10"/>
      <c r="F6" s="10"/>
      <c r="G6" s="10"/>
      <c r="H6" s="10"/>
    </row>
    <row r="7" spans="2:8" ht="28" x14ac:dyDescent="0.15">
      <c r="B7" s="12" t="s">
        <v>99</v>
      </c>
      <c r="C7" s="12" t="s">
        <v>102</v>
      </c>
      <c r="D7" s="20" t="s">
        <v>121</v>
      </c>
      <c r="E7" s="10"/>
      <c r="F7" s="10"/>
      <c r="G7" s="10"/>
      <c r="H7" s="10"/>
    </row>
    <row r="8" spans="2:8" x14ac:dyDescent="0.15">
      <c r="B8" s="12" t="s">
        <v>100</v>
      </c>
      <c r="C8" s="17">
        <v>1</v>
      </c>
      <c r="D8" s="17">
        <v>0.18</v>
      </c>
      <c r="E8" s="10"/>
      <c r="H8" s="10"/>
    </row>
    <row r="9" spans="2:8" x14ac:dyDescent="0.15">
      <c r="B9" s="68" t="s">
        <v>101</v>
      </c>
      <c r="C9" s="17">
        <v>2</v>
      </c>
      <c r="D9" s="17">
        <v>7.0000000000000007E-2</v>
      </c>
      <c r="E9" s="10"/>
      <c r="H9" s="10"/>
    </row>
    <row r="10" spans="2:8" x14ac:dyDescent="0.15">
      <c r="B10" s="10"/>
      <c r="C10" s="10"/>
      <c r="D10" s="10"/>
      <c r="E10" s="10"/>
      <c r="F10" s="10"/>
      <c r="G10" s="71"/>
      <c r="H10" s="10"/>
    </row>
    <row r="11" spans="2:8" x14ac:dyDescent="0.15">
      <c r="B11" s="93" t="s">
        <v>103</v>
      </c>
      <c r="C11" s="17">
        <v>0.22</v>
      </c>
      <c r="D11" s="10"/>
      <c r="E11" s="10"/>
      <c r="F11" s="10"/>
      <c r="G11" s="10"/>
      <c r="H11" s="10"/>
    </row>
    <row r="12" spans="2:8" x14ac:dyDescent="0.15">
      <c r="H12" s="10"/>
    </row>
    <row r="13" spans="2:8" x14ac:dyDescent="0.15">
      <c r="B13" s="71" t="s">
        <v>168</v>
      </c>
      <c r="C13" s="10"/>
      <c r="D13" s="10"/>
      <c r="E13" s="10"/>
      <c r="F13" s="10"/>
      <c r="G13" s="10"/>
    </row>
    <row r="14" spans="2:8" x14ac:dyDescent="0.15">
      <c r="B14" s="12" t="s">
        <v>98</v>
      </c>
      <c r="C14" s="15">
        <v>1</v>
      </c>
      <c r="D14" s="15">
        <v>2</v>
      </c>
      <c r="E14" s="15">
        <v>3</v>
      </c>
      <c r="F14" s="15">
        <v>4</v>
      </c>
      <c r="G14" s="12" t="s">
        <v>105</v>
      </c>
    </row>
    <row r="15" spans="2:8" x14ac:dyDescent="0.15">
      <c r="B15" s="12" t="s">
        <v>104</v>
      </c>
      <c r="C15" s="15">
        <v>0.22</v>
      </c>
      <c r="D15" s="15">
        <v>0.22</v>
      </c>
      <c r="E15" s="15">
        <v>0.22</v>
      </c>
      <c r="F15" s="15">
        <v>0.22</v>
      </c>
      <c r="G15" s="15">
        <f>SUM($C$19:$F$19)</f>
        <v>66</v>
      </c>
    </row>
    <row r="16" spans="2:8" x14ac:dyDescent="0.15">
      <c r="B16" s="15">
        <v>1</v>
      </c>
      <c r="C16" s="15">
        <v>10000</v>
      </c>
      <c r="D16" s="15">
        <v>0.18</v>
      </c>
      <c r="E16" s="15">
        <v>7.0000000000000007E-2</v>
      </c>
      <c r="F16" s="15">
        <v>7.0000000000000007E-2</v>
      </c>
      <c r="G16" s="67">
        <f t="shared" ref="G16:G17" si="0">SUM($C$19:$F$19)</f>
        <v>66</v>
      </c>
    </row>
    <row r="17" spans="2:11" x14ac:dyDescent="0.15">
      <c r="B17" s="15">
        <v>2</v>
      </c>
      <c r="C17" s="15">
        <v>10000</v>
      </c>
      <c r="D17" s="15">
        <v>10000</v>
      </c>
      <c r="E17" s="15">
        <v>0.18</v>
      </c>
      <c r="F17" s="15">
        <v>7.0000000000000007E-2</v>
      </c>
      <c r="G17" s="67">
        <f t="shared" si="0"/>
        <v>66</v>
      </c>
    </row>
    <row r="18" spans="2:11" x14ac:dyDescent="0.15">
      <c r="B18" s="15">
        <v>3</v>
      </c>
      <c r="C18" s="15">
        <v>10000</v>
      </c>
      <c r="D18" s="15">
        <v>10000</v>
      </c>
      <c r="E18" s="15">
        <v>10000</v>
      </c>
      <c r="F18" s="15">
        <v>0.18</v>
      </c>
      <c r="G18" s="67">
        <f>SUM($C$19:$F$19)</f>
        <v>66</v>
      </c>
    </row>
    <row r="19" spans="2:11" x14ac:dyDescent="0.15">
      <c r="B19" s="12" t="s">
        <v>79</v>
      </c>
      <c r="C19" s="17">
        <v>16</v>
      </c>
      <c r="D19" s="17">
        <v>18</v>
      </c>
      <c r="E19" s="17">
        <v>15</v>
      </c>
      <c r="F19" s="17">
        <v>17</v>
      </c>
      <c r="G19" s="15"/>
    </row>
    <row r="20" spans="2:11" x14ac:dyDescent="0.15">
      <c r="E20" s="4" t="s">
        <v>167</v>
      </c>
      <c r="I20" s="4"/>
    </row>
    <row r="22" spans="2:11" x14ac:dyDescent="0.15">
      <c r="B22" s="12" t="s">
        <v>98</v>
      </c>
      <c r="C22" s="15">
        <v>1</v>
      </c>
      <c r="D22" s="15">
        <v>2</v>
      </c>
      <c r="E22" s="15">
        <v>3</v>
      </c>
      <c r="F22" s="15">
        <v>4</v>
      </c>
      <c r="G22" s="12" t="s">
        <v>83</v>
      </c>
      <c r="I22" s="16" t="s">
        <v>84</v>
      </c>
    </row>
    <row r="23" spans="2:11" x14ac:dyDescent="0.15">
      <c r="B23" s="12" t="s">
        <v>104</v>
      </c>
      <c r="C23" s="19">
        <v>16</v>
      </c>
      <c r="D23" s="72">
        <v>17</v>
      </c>
      <c r="E23" s="19">
        <v>0</v>
      </c>
      <c r="F23" s="19">
        <v>0</v>
      </c>
      <c r="G23" s="15">
        <f>SUM(C23:F23)</f>
        <v>33</v>
      </c>
      <c r="I23" s="40">
        <f>SUMPRODUCT(C15:F18,C23:F26)</f>
        <v>9.68</v>
      </c>
    </row>
    <row r="24" spans="2:11" x14ac:dyDescent="0.15">
      <c r="B24" s="15">
        <v>1</v>
      </c>
      <c r="C24" s="19">
        <v>0</v>
      </c>
      <c r="D24" s="19">
        <v>1</v>
      </c>
      <c r="E24" s="19">
        <v>15</v>
      </c>
      <c r="F24" s="19">
        <v>0</v>
      </c>
      <c r="G24" s="15">
        <f>SUM(C24:F24)</f>
        <v>16</v>
      </c>
      <c r="I24" s="1"/>
      <c r="K24" s="4" t="s">
        <v>106</v>
      </c>
    </row>
    <row r="25" spans="2:11" x14ac:dyDescent="0.15">
      <c r="B25" s="15">
        <v>2</v>
      </c>
      <c r="C25" s="19">
        <v>0</v>
      </c>
      <c r="D25" s="19">
        <v>0</v>
      </c>
      <c r="E25" s="19">
        <v>0</v>
      </c>
      <c r="F25" s="19">
        <v>17</v>
      </c>
      <c r="G25" s="15">
        <f>SUM(C25:F25)</f>
        <v>17</v>
      </c>
      <c r="I25" s="1"/>
    </row>
    <row r="26" spans="2:11" x14ac:dyDescent="0.15">
      <c r="B26" s="15">
        <v>3</v>
      </c>
      <c r="C26" s="19">
        <v>0</v>
      </c>
      <c r="D26" s="19">
        <v>0</v>
      </c>
      <c r="E26" s="19">
        <v>0</v>
      </c>
      <c r="F26" s="19">
        <v>0</v>
      </c>
      <c r="G26" s="15">
        <f t="shared" ref="G26" si="1">SUM(C26:F26)</f>
        <v>0</v>
      </c>
      <c r="I26" s="1"/>
    </row>
    <row r="27" spans="2:11" x14ac:dyDescent="0.15">
      <c r="B27" s="12" t="s">
        <v>83</v>
      </c>
      <c r="C27" s="15">
        <f>SUM(C23:C26)</f>
        <v>16</v>
      </c>
      <c r="D27" s="15">
        <f t="shared" ref="D27:F27" si="2">SUM(D23:D26)</f>
        <v>18</v>
      </c>
      <c r="E27" s="15">
        <f t="shared" si="2"/>
        <v>15</v>
      </c>
      <c r="F27" s="15">
        <f t="shared" si="2"/>
        <v>17</v>
      </c>
    </row>
    <row r="30" spans="2:11" x14ac:dyDescent="0.15">
      <c r="E30" s="4" t="s">
        <v>107</v>
      </c>
    </row>
  </sheetData>
  <mergeCells count="1">
    <mergeCell ref="C2:F2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K30"/>
  <sheetViews>
    <sheetView zoomScale="93" workbookViewId="0">
      <selection activeCell="H20" sqref="H20"/>
    </sheetView>
  </sheetViews>
  <sheetFormatPr baseColWidth="10" defaultColWidth="8.83203125" defaultRowHeight="13" x14ac:dyDescent="0.15"/>
  <cols>
    <col min="2" max="2" width="23.83203125" customWidth="1"/>
    <col min="8" max="8" width="12.6640625" customWidth="1"/>
    <col min="9" max="9" width="10.83203125" customWidth="1"/>
  </cols>
  <sheetData>
    <row r="2" spans="1:11" x14ac:dyDescent="0.15">
      <c r="B2" s="12" t="s">
        <v>108</v>
      </c>
      <c r="C2" s="12" t="s">
        <v>114</v>
      </c>
      <c r="D2" s="12" t="s">
        <v>115</v>
      </c>
      <c r="E2" s="12" t="s">
        <v>116</v>
      </c>
    </row>
    <row r="3" spans="1:11" x14ac:dyDescent="0.15">
      <c r="B3" s="78" t="s">
        <v>110</v>
      </c>
      <c r="C3" s="17">
        <v>1.2</v>
      </c>
      <c r="D3" s="17">
        <v>2</v>
      </c>
      <c r="E3" s="17"/>
    </row>
    <row r="4" spans="1:11" x14ac:dyDescent="0.15">
      <c r="B4" s="73" t="s">
        <v>111</v>
      </c>
      <c r="C4" s="17">
        <v>1.25</v>
      </c>
      <c r="D4" s="17">
        <v>3</v>
      </c>
      <c r="E4" s="17"/>
    </row>
    <row r="5" spans="1:11" x14ac:dyDescent="0.15">
      <c r="B5" s="73" t="s">
        <v>112</v>
      </c>
      <c r="C5" s="17">
        <v>1.8</v>
      </c>
      <c r="D5" s="17">
        <v>4</v>
      </c>
      <c r="E5" s="80" t="s">
        <v>117</v>
      </c>
    </row>
    <row r="6" spans="1:11" x14ac:dyDescent="0.15">
      <c r="B6" s="73" t="s">
        <v>113</v>
      </c>
      <c r="C6" s="17">
        <v>1.35</v>
      </c>
      <c r="D6" s="17">
        <v>1</v>
      </c>
      <c r="E6" s="80" t="s">
        <v>118</v>
      </c>
    </row>
    <row r="8" spans="1:11" x14ac:dyDescent="0.15">
      <c r="A8" s="97" t="s">
        <v>108</v>
      </c>
      <c r="B8" s="97"/>
      <c r="C8" s="107" t="s">
        <v>109</v>
      </c>
      <c r="D8" s="107"/>
      <c r="E8" s="107"/>
      <c r="F8" s="107"/>
      <c r="G8" s="107"/>
      <c r="H8" s="107"/>
      <c r="I8" s="115" t="s">
        <v>160</v>
      </c>
    </row>
    <row r="9" spans="1:11" x14ac:dyDescent="0.15">
      <c r="A9" s="97"/>
      <c r="B9" s="97"/>
      <c r="C9" s="68" t="s">
        <v>152</v>
      </c>
      <c r="D9" s="68" t="s">
        <v>153</v>
      </c>
      <c r="E9" s="68" t="s">
        <v>154</v>
      </c>
      <c r="F9" s="68" t="s">
        <v>155</v>
      </c>
      <c r="G9" s="68" t="s">
        <v>156</v>
      </c>
      <c r="H9" s="68" t="s">
        <v>157</v>
      </c>
      <c r="I9" s="116"/>
    </row>
    <row r="10" spans="1:11" x14ac:dyDescent="0.15">
      <c r="A10" s="101" t="s">
        <v>110</v>
      </c>
      <c r="B10" s="68" t="s">
        <v>151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21">
        <v>0</v>
      </c>
      <c r="I10" s="15">
        <f>SUM(C10:H10)</f>
        <v>0</v>
      </c>
      <c r="J10" s="18" t="s">
        <v>7</v>
      </c>
      <c r="K10" s="10">
        <v>125000</v>
      </c>
    </row>
    <row r="11" spans="1:11" x14ac:dyDescent="0.15">
      <c r="A11" s="117"/>
      <c r="B11" s="68" t="s">
        <v>158</v>
      </c>
      <c r="C11" s="15">
        <v>0</v>
      </c>
      <c r="D11" s="15">
        <f>C3*C10</f>
        <v>0</v>
      </c>
      <c r="E11" s="15">
        <f>C3*D10</f>
        <v>0</v>
      </c>
      <c r="F11" s="15">
        <f>C3*E10</f>
        <v>0</v>
      </c>
      <c r="G11" s="15">
        <f>C3*F10</f>
        <v>0</v>
      </c>
      <c r="H11" s="15">
        <f>C3*G10</f>
        <v>0</v>
      </c>
      <c r="I11" s="10"/>
      <c r="J11" s="10"/>
      <c r="K11" s="10"/>
    </row>
    <row r="12" spans="1:11" x14ac:dyDescent="0.15">
      <c r="A12" s="107" t="s">
        <v>111</v>
      </c>
      <c r="B12" s="68" t="s">
        <v>151</v>
      </c>
      <c r="C12" s="19">
        <v>50000</v>
      </c>
      <c r="D12" s="19">
        <v>0</v>
      </c>
      <c r="E12" s="19">
        <v>0</v>
      </c>
      <c r="F12" s="19">
        <v>0</v>
      </c>
      <c r="G12" s="21">
        <v>0</v>
      </c>
      <c r="H12" s="21">
        <v>0</v>
      </c>
      <c r="I12" s="15">
        <f>SUM(C12:H12)</f>
        <v>50000</v>
      </c>
      <c r="J12" s="18" t="s">
        <v>38</v>
      </c>
      <c r="K12" s="10">
        <v>50000</v>
      </c>
    </row>
    <row r="13" spans="1:11" x14ac:dyDescent="0.15">
      <c r="A13" s="107"/>
      <c r="B13" s="68" t="s">
        <v>158</v>
      </c>
      <c r="C13" s="15">
        <v>0</v>
      </c>
      <c r="D13" s="15">
        <v>0</v>
      </c>
      <c r="E13" s="15">
        <f>C4*C12</f>
        <v>62500</v>
      </c>
      <c r="F13" s="15">
        <f>C4*D12</f>
        <v>0</v>
      </c>
      <c r="G13" s="15">
        <f>C4*E12</f>
        <v>0</v>
      </c>
      <c r="H13" s="15">
        <f>C4*F12</f>
        <v>0</v>
      </c>
      <c r="I13" s="10"/>
      <c r="J13" s="10"/>
      <c r="K13" s="10"/>
    </row>
    <row r="14" spans="1:11" x14ac:dyDescent="0.15">
      <c r="A14" s="101" t="s">
        <v>150</v>
      </c>
      <c r="B14" s="68" t="s">
        <v>151</v>
      </c>
      <c r="C14" s="15">
        <v>0</v>
      </c>
      <c r="D14" s="19">
        <v>200000</v>
      </c>
      <c r="E14" s="15">
        <v>0</v>
      </c>
      <c r="F14" s="15">
        <v>0</v>
      </c>
      <c r="G14" s="15">
        <v>0</v>
      </c>
      <c r="H14" s="15">
        <v>0</v>
      </c>
      <c r="I14" s="15">
        <f>SUM(C14:H14)</f>
        <v>200000</v>
      </c>
      <c r="J14" s="10"/>
      <c r="K14" s="10"/>
    </row>
    <row r="15" spans="1:11" x14ac:dyDescent="0.15">
      <c r="A15" s="102"/>
      <c r="B15" s="68" t="s">
        <v>158</v>
      </c>
      <c r="C15" s="15">
        <v>0</v>
      </c>
      <c r="D15" s="15">
        <v>0</v>
      </c>
      <c r="E15" s="15">
        <v>0</v>
      </c>
      <c r="F15" s="15">
        <v>0</v>
      </c>
      <c r="G15" s="15">
        <f>C5*D14</f>
        <v>360000</v>
      </c>
      <c r="H15" s="15">
        <v>0</v>
      </c>
      <c r="I15" s="10"/>
      <c r="J15" s="10"/>
      <c r="K15" s="10"/>
    </row>
    <row r="16" spans="1:11" x14ac:dyDescent="0.15">
      <c r="A16" s="101" t="s">
        <v>113</v>
      </c>
      <c r="B16" s="68" t="s">
        <v>151</v>
      </c>
      <c r="C16" s="15">
        <v>0</v>
      </c>
      <c r="D16" s="15">
        <v>0</v>
      </c>
      <c r="E16" s="15">
        <v>0</v>
      </c>
      <c r="F16" s="19">
        <v>62500.000000000007</v>
      </c>
      <c r="G16" s="15">
        <v>0</v>
      </c>
      <c r="H16" s="21">
        <f>G20</f>
        <v>444375</v>
      </c>
      <c r="I16" s="15">
        <f>SUM(C16:H16)</f>
        <v>506875</v>
      </c>
      <c r="J16" s="18" t="s">
        <v>38</v>
      </c>
      <c r="K16" s="10">
        <v>25000</v>
      </c>
    </row>
    <row r="17" spans="1:11" x14ac:dyDescent="0.15">
      <c r="A17" s="117"/>
      <c r="B17" s="68" t="s">
        <v>158</v>
      </c>
      <c r="C17" s="15">
        <v>0</v>
      </c>
      <c r="D17" s="15">
        <v>0</v>
      </c>
      <c r="E17" s="15">
        <v>0</v>
      </c>
      <c r="F17" s="15">
        <f>C6*F16</f>
        <v>84375.000000000015</v>
      </c>
      <c r="G17" s="15">
        <v>0</v>
      </c>
      <c r="H17" s="15">
        <f>C6*H16</f>
        <v>599906.25</v>
      </c>
      <c r="I17" s="10"/>
      <c r="J17" s="10"/>
      <c r="K17" s="10"/>
    </row>
    <row r="18" spans="1:11" x14ac:dyDescent="0.15">
      <c r="A18" s="30"/>
      <c r="B18" s="70" t="s">
        <v>159</v>
      </c>
      <c r="C18" s="15">
        <f>C10+C12+C14+C16</f>
        <v>50000</v>
      </c>
      <c r="D18" s="15">
        <f t="shared" ref="D18:H18" si="0">D10+D12+D14+D16</f>
        <v>200000</v>
      </c>
      <c r="E18" s="15">
        <f>E10+E12+E14+E16</f>
        <v>0</v>
      </c>
      <c r="F18" s="15">
        <f>F10+F12+F14+F16</f>
        <v>62500.000000000007</v>
      </c>
      <c r="G18" s="15">
        <f t="shared" si="0"/>
        <v>0</v>
      </c>
      <c r="H18" s="15">
        <f t="shared" si="0"/>
        <v>444375</v>
      </c>
      <c r="I18" s="71" t="s">
        <v>161</v>
      </c>
      <c r="J18" s="10"/>
      <c r="K18" s="10"/>
    </row>
    <row r="19" spans="1:11" x14ac:dyDescent="0.15">
      <c r="B19" s="68" t="s">
        <v>163</v>
      </c>
      <c r="C19" s="15">
        <f>C11+C13+C15+C17</f>
        <v>0</v>
      </c>
      <c r="D19" s="15">
        <f>D11+D13+D15+D17</f>
        <v>0</v>
      </c>
      <c r="E19" s="15">
        <f>E11+E13+E15+E17</f>
        <v>62500</v>
      </c>
      <c r="F19" s="15">
        <f>F11+F13+F15+F17</f>
        <v>84375.000000000015</v>
      </c>
      <c r="G19" s="15">
        <f>G11+G13+G15+G17</f>
        <v>360000</v>
      </c>
      <c r="H19" s="15">
        <f>H11+H13+H15+H17</f>
        <v>599906.25</v>
      </c>
      <c r="I19" s="10"/>
      <c r="J19" s="10"/>
      <c r="K19" s="10"/>
    </row>
    <row r="20" spans="1:11" x14ac:dyDescent="0.15">
      <c r="A20" s="24"/>
      <c r="B20" s="68" t="s">
        <v>162</v>
      </c>
      <c r="C20" s="15">
        <f>C24-C18</f>
        <v>200000</v>
      </c>
      <c r="D20" s="15">
        <f>C20-D18+D19</f>
        <v>0</v>
      </c>
      <c r="E20" s="67">
        <f t="shared" ref="E20" si="1">D20-E18+E19</f>
        <v>62500</v>
      </c>
      <c r="F20" s="67">
        <f>E20-F18+F19</f>
        <v>84375</v>
      </c>
      <c r="G20" s="67">
        <f>F20-G18+G19</f>
        <v>444375</v>
      </c>
      <c r="H20" s="40">
        <f>G20-H18+H19</f>
        <v>599906.25</v>
      </c>
      <c r="I20" s="10"/>
      <c r="J20" s="10"/>
      <c r="K20" s="10"/>
    </row>
    <row r="21" spans="1:11" x14ac:dyDescent="0.15">
      <c r="A21" s="24"/>
      <c r="B21" s="79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15"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15">
      <c r="C23" s="18" t="s">
        <v>7</v>
      </c>
      <c r="D23" s="10"/>
      <c r="E23" s="10"/>
      <c r="F23" s="10"/>
      <c r="G23" s="10"/>
      <c r="H23" s="10"/>
      <c r="J23" s="10"/>
      <c r="K23" s="10"/>
    </row>
    <row r="24" spans="1:11" x14ac:dyDescent="0.15">
      <c r="C24" s="10">
        <v>250000</v>
      </c>
      <c r="D24" s="10"/>
      <c r="E24" s="10"/>
      <c r="F24" s="10"/>
      <c r="G24" s="10"/>
      <c r="H24" s="10"/>
      <c r="I24" s="10"/>
      <c r="J24" s="10"/>
      <c r="K24" s="10"/>
    </row>
    <row r="26" spans="1:11" x14ac:dyDescent="0.15">
      <c r="J26" s="10"/>
      <c r="K26" s="10"/>
    </row>
    <row r="30" spans="1:11" x14ac:dyDescent="0.15">
      <c r="I30" s="76" t="s">
        <v>164</v>
      </c>
    </row>
  </sheetData>
  <mergeCells count="7">
    <mergeCell ref="I8:I9"/>
    <mergeCell ref="A10:A11"/>
    <mergeCell ref="A12:A13"/>
    <mergeCell ref="A14:A15"/>
    <mergeCell ref="A16:A17"/>
    <mergeCell ref="C8:H8"/>
    <mergeCell ref="A8:B9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EEAA0340694478874C281026A242A" ma:contentTypeVersion="8" ma:contentTypeDescription="Create a new document." ma:contentTypeScope="" ma:versionID="027b9a6109b51eaa2145046a074923db">
  <xsd:schema xmlns:xsd="http://www.w3.org/2001/XMLSchema" xmlns:xs="http://www.w3.org/2001/XMLSchema" xmlns:p="http://schemas.microsoft.com/office/2006/metadata/properties" xmlns:ns3="ca34e1c9-9227-44f2-9efe-a7c5d0325cb5" targetNamespace="http://schemas.microsoft.com/office/2006/metadata/properties" ma:root="true" ma:fieldsID="011e52ee2d34666a387bcdb38f3b9241" ns3:_="">
    <xsd:import namespace="ca34e1c9-9227-44f2-9efe-a7c5d0325c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4e1c9-9227-44f2-9efe-a7c5d0325c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58A78E-6FC4-452C-B06D-2A9E914F8501}">
  <ds:schemaRefs>
    <ds:schemaRef ds:uri="http://purl.org/dc/elements/1.1/"/>
    <ds:schemaRef ds:uri="ca34e1c9-9227-44f2-9efe-a7c5d0325c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DB99FAE-1FEB-4012-A3B1-6D4B0E944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4e1c9-9227-44f2-9efe-a7c5d0325c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D98867-5485-405E-9C4B-1D69F8546B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Problem1</vt:lpstr>
      <vt:lpstr>Problem2</vt:lpstr>
      <vt:lpstr>Problem3</vt:lpstr>
      <vt:lpstr>Problem4</vt:lpstr>
      <vt:lpstr>Problem5</vt:lpstr>
      <vt:lpstr>Problem6</vt:lpstr>
      <vt:lpstr>Problem7</vt:lpstr>
      <vt:lpstr>Problem8</vt:lpstr>
      <vt:lpstr>Problem9</vt:lpstr>
      <vt:lpstr>Problem10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2012-03-29T20:47:06Z</cp:lastPrinted>
  <dcterms:created xsi:type="dcterms:W3CDTF">2003-04-01T08:41:13Z</dcterms:created>
  <dcterms:modified xsi:type="dcterms:W3CDTF">2021-10-02T22:21:13Z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0x010100EFEEEAA0340694478874C281026A242A</vt:lpwstr>
  </property>
</Properties>
</file>